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hidePivotFieldList="1"/>
  <mc:AlternateContent xmlns:mc="http://schemas.openxmlformats.org/markup-compatibility/2006">
    <mc:Choice Requires="x15">
      <x15ac:absPath xmlns:x15ac="http://schemas.microsoft.com/office/spreadsheetml/2010/11/ac" url="C:\Users\elsmi\Desktop\Homework\"/>
    </mc:Choice>
  </mc:AlternateContent>
  <xr:revisionPtr revIDLastSave="0" documentId="13_ncr:1_{8B6DE230-A79E-4BBC-8FA1-0143A2AD6B5B}" xr6:coauthVersionLast="47" xr6:coauthVersionMax="47" xr10:uidLastSave="{00000000-0000-0000-0000-000000000000}"/>
  <bookViews>
    <workbookView xWindow="-108" yWindow="-108" windowWidth="23256" windowHeight="12576" activeTab="5" xr2:uid="{00000000-000D-0000-FFFF-FFFF00000000}"/>
  </bookViews>
  <sheets>
    <sheet name="Data" sheetId="1" r:id="rId1"/>
    <sheet name="Pivot Table1" sheetId="3" r:id="rId2"/>
    <sheet name="Pivot Table2" sheetId="4" r:id="rId3"/>
    <sheet name="Pivot Table3" sheetId="5" r:id="rId4"/>
    <sheet name="Bonus" sheetId="6" r:id="rId5"/>
    <sheet name="Bonus Statistical Analysis" sheetId="7" r:id="rId6"/>
  </sheets>
  <definedNames>
    <definedName name="_xlnm._FilterDatabase" localSheetId="0" hidden="1">Data!$A$1:$T$4115</definedName>
  </definedNames>
  <calcPr calcId="191029"/>
  <pivotCaches>
    <pivotCache cacheId="0" r:id="rId7"/>
    <pivotCache cacheId="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7" l="1"/>
  <c r="F5" i="7"/>
  <c r="F9" i="7"/>
  <c r="F8" i="7"/>
  <c r="F7" i="7"/>
  <c r="F6" i="7"/>
  <c r="F4" i="7"/>
  <c r="F3" i="7"/>
  <c r="E9" i="7"/>
  <c r="E8" i="7"/>
  <c r="E7" i="7"/>
  <c r="E6" i="7"/>
  <c r="E4" i="7"/>
  <c r="E3" i="7"/>
  <c r="E12" i="6"/>
  <c r="E11" i="6"/>
  <c r="E10" i="6"/>
  <c r="E9" i="6"/>
  <c r="E8" i="6"/>
  <c r="E7" i="6"/>
  <c r="E6" i="6"/>
  <c r="C7" i="6"/>
  <c r="E5" i="6"/>
  <c r="D5" i="6"/>
  <c r="C5" i="6"/>
  <c r="D12" i="6"/>
  <c r="D11" i="6"/>
  <c r="D10" i="6"/>
  <c r="D9" i="6"/>
  <c r="D8" i="6"/>
  <c r="D7" i="6"/>
  <c r="D6" i="6"/>
  <c r="E13" i="6"/>
  <c r="D13" i="6"/>
  <c r="C13" i="6"/>
  <c r="C12" i="6"/>
  <c r="C11" i="6"/>
  <c r="C10" i="6"/>
  <c r="C9" i="6"/>
  <c r="C8" i="6"/>
  <c r="C6" i="6"/>
  <c r="B13" i="6"/>
  <c r="B2" i="6"/>
  <c r="B12" i="6"/>
  <c r="B11" i="6"/>
  <c r="B10" i="6"/>
  <c r="B9" i="6"/>
  <c r="B8" i="6"/>
  <c r="B7" i="6"/>
  <c r="B6" i="6"/>
  <c r="B5" i="6"/>
  <c r="E4" i="6"/>
  <c r="D4" i="6"/>
  <c r="C4" i="6"/>
  <c r="B4" i="6"/>
  <c r="E3" i="6"/>
  <c r="D3" i="6"/>
  <c r="C3" i="6"/>
  <c r="B3" i="6"/>
  <c r="E2" i="6"/>
  <c r="F3" i="6"/>
  <c r="C2" i="6"/>
  <c r="D2" i="6"/>
  <c r="F2" i="6"/>
  <c r="F13" i="6"/>
  <c r="F12" i="6"/>
  <c r="F11" i="6"/>
  <c r="F10" i="6"/>
  <c r="F9" i="6"/>
  <c r="F8" i="6"/>
  <c r="F7" i="6"/>
  <c r="F6" i="6"/>
  <c r="F5" i="6"/>
  <c r="J5" i="6" s="1"/>
  <c r="F4"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13" i="6" l="1"/>
  <c r="H2" i="6"/>
  <c r="I2" i="6"/>
  <c r="H4" i="6"/>
  <c r="J2" i="6"/>
  <c r="G3" i="6"/>
  <c r="H3" i="6"/>
  <c r="I3" i="6"/>
  <c r="G9" i="6"/>
  <c r="J4" i="6"/>
  <c r="G12" i="6"/>
  <c r="H12" i="6"/>
  <c r="I10" i="6"/>
  <c r="J3" i="6"/>
  <c r="G8" i="6"/>
  <c r="H9" i="6"/>
  <c r="J7" i="6"/>
  <c r="G5" i="6"/>
  <c r="G2" i="6"/>
  <c r="I11" i="6"/>
  <c r="J8" i="6"/>
  <c r="G6" i="6"/>
  <c r="G13" i="6"/>
  <c r="I13" i="6"/>
  <c r="I12" i="6"/>
  <c r="J9" i="6"/>
  <c r="G7" i="6"/>
  <c r="H6" i="6"/>
  <c r="J13" i="6"/>
  <c r="H5" i="6"/>
  <c r="J10" i="6"/>
  <c r="H8" i="6"/>
  <c r="I6" i="6"/>
  <c r="I5" i="6"/>
  <c r="J11" i="6"/>
  <c r="G4" i="6"/>
  <c r="I7" i="6"/>
  <c r="J12" i="6"/>
  <c r="G10" i="6"/>
  <c r="H10" i="6"/>
  <c r="I8" i="6"/>
  <c r="H7" i="6"/>
  <c r="I4" i="6"/>
  <c r="G11" i="6"/>
  <c r="H11" i="6"/>
  <c r="I9" i="6"/>
  <c r="J6" i="6"/>
</calcChain>
</file>

<file path=xl/sharedStrings.xml><?xml version="1.0" encoding="utf-8"?>
<sst xmlns="http://schemas.openxmlformats.org/spreadsheetml/2006/main" count="24831" uniqueCount="8410">
  <si>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</si>
  <si>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</si>
  <si>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</si>
  <si>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</si>
  <si>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</si>
  <si>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</si>
  <si>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</si>
  <si>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</si>
  <si>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</si>
  <si>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</si>
  <si>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</si>
  <si>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</si>
  <si>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</si>
  <si>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</si>
  <si>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</si>
  <si>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</si>
  <si>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</si>
  <si>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</si>
  <si>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</si>
  <si>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</si>
  <si>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</si>
  <si>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</si>
  <si>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</si>
  <si>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</si>
  <si>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</si>
  <si>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</si>
  <si>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</si>
  <si>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</si>
  <si>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</si>
  <si>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</si>
  <si>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</si>
  <si>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</si>
  <si>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</si>
  <si>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</si>
  <si>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</si>
  <si>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</si>
  <si>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</si>
  <si>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</si>
  <si>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</si>
  <si>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</si>
  <si>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</si>
  <si>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</si>
  <si>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</si>
  <si>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</si>
  <si>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</si>
  <si>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</si>
  <si>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</si>
  <si>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</si>
  <si>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</si>
  <si>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</si>
  <si>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</si>
  <si>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</si>
  <si>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</si>
  <si>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</si>
  <si>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</si>
  <si>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</si>
  <si>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</si>
  <si>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</si>
  <si>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</si>
  <si>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</si>
  <si>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</si>
  <si>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</si>
  <si>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</si>
  <si>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</si>
  <si>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</si>
  <si>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</si>
  <si>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</si>
  <si>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</si>
  <si>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</si>
  <si>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</si>
  <si>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</si>
  <si>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</si>
  <si>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</si>
  <si>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</si>
  <si>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</si>
  <si>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</si>
  <si>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</si>
  <si>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</si>
  <si>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</si>
  <si>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</si>
  <si>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</si>
  <si>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</si>
  <si>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</si>
  <si>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</si>
  <si>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</si>
  <si>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</si>
  <si>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</si>
  <si>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</si>
  <si>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</si>
  <si>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</si>
  <si>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</si>
  <si>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</si>
  <si>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</si>
  <si>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</si>
  <si>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</si>
  <si>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</si>
  <si>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</si>
  <si>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</si>
  <si>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</si>
  <si>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</si>
  <si>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</si>
  <si>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</si>
  <si>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</si>
  <si>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</si>
  <si>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</si>
  <si>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</si>
  <si>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</si>
  <si>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</si>
  <si>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</si>
  <si>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</si>
  <si>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</si>
  <si>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</si>
  <si>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</si>
  <si>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</si>
  <si>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</si>
  <si>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</si>
  <si>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</si>
  <si>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</si>
  <si>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</si>
  <si>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</si>
  <si>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</si>
  <si>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</si>
  <si>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</si>
  <si>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</si>
  <si>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</si>
  <si>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</si>
  <si>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</si>
  <si>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</si>
  <si>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</si>
  <si>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</si>
  <si>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</si>
  <si>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</si>
  <si>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</si>
  <si>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</si>
  <si>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</si>
  <si>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</si>
  <si>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</si>
  <si>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</si>
  <si>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</si>
  <si>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</si>
  <si>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</si>
  <si>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</si>
  <si>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</si>
  <si>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</si>
  <si>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</si>
  <si>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</si>
  <si>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</si>
  <si>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</si>
  <si>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</si>
  <si>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</si>
  <si>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</si>
  <si>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</si>
  <si>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</si>
  <si>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</si>
  <si>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</si>
  <si>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</si>
  <si>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</si>
  <si>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</si>
  <si>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</si>
  <si>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</si>
  <si>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</si>
  <si>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</si>
  <si>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</si>
  <si>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</si>
  <si>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</si>
  <si>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</si>
  <si>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</si>
  <si>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</si>
  <si>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</si>
  <si>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</si>
  <si>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</si>
  <si>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</si>
  <si>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</si>
  <si>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</si>
  <si>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</si>
  <si>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</si>
  <si>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</si>
  <si>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</si>
  <si>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</si>
  <si>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</si>
  <si>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</si>
  <si>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</si>
  <si>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</si>
  <si>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</si>
  <si>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</si>
  <si>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</si>
  <si>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</si>
  <si>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</si>
  <si>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</si>
  <si>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</si>
  <si>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</si>
  <si>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</si>
  <si>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</si>
  <si>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</si>
  <si>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</si>
  <si>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</si>
  <si>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</si>
  <si>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</si>
  <si>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</si>
  <si>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</si>
  <si>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</si>
  <si>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</si>
  <si>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</si>
  <si>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</si>
  <si>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</si>
  <si>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</si>
  <si>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</si>
  <si>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</si>
  <si>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</si>
  <si>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</si>
  <si>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</si>
  <si>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</si>
  <si>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</si>
  <si>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</si>
  <si>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</si>
  <si>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</si>
  <si>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</si>
  <si>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</si>
  <si>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</si>
  <si>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</si>
  <si>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</si>
  <si>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</si>
  <si>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</si>
  <si>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</si>
  <si>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</si>
  <si>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</si>
  <si>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</si>
  <si>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</si>
  <si>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</si>
  <si>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</si>
  <si>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</si>
  <si>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</si>
  <si>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</si>
  <si>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</si>
  <si>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</si>
  <si>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</si>
  <si>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</si>
  <si>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</si>
  <si>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</si>
  <si>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</si>
  <si>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</si>
  <si>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</si>
  <si>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</si>
  <si>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</si>
  <si>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</si>
  <si>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</si>
  <si>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</si>
  <si>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</si>
  <si>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</si>
  <si>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</si>
  <si>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</si>
  <si>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</si>
  <si>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</si>
  <si>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</si>
  <si>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</si>
  <si>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</si>
  <si>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</si>
  <si>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</si>
  <si>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</si>
  <si>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</si>
  <si>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</si>
  <si>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</si>
  <si>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</si>
  <si>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</si>
  <si>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</si>
  <si>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</si>
  <si>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</si>
  <si>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</si>
  <si>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</si>
  <si>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</si>
  <si>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</si>
  <si>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</si>
  <si>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</si>
  <si>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</si>
  <si>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</si>
  <si>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</si>
  <si>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</si>
  <si>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</si>
  <si>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</si>
  <si>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</si>
  <si>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</si>
  <si>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</si>
  <si>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</si>
  <si>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</si>
  <si>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</si>
  <si>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</si>
  <si>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</si>
  <si>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</si>
  <si>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</si>
  <si>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</si>
  <si>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</si>
  <si>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</si>
  <si>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</si>
  <si>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</si>
  <si>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</si>
  <si>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</si>
  <si>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</si>
  <si>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</si>
  <si>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</si>
  <si>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</si>
  <si>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</si>
  <si>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</si>
  <si>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</si>
  <si>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</si>
  <si>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</si>
  <si>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</si>
  <si>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</si>
  <si>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</si>
  <si>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</si>
  <si>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</si>
  <si>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</si>
  <si>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</si>
  <si>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</si>
  <si>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</si>
  <si>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</si>
  <si>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</si>
  <si>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</si>
  <si>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</si>
  <si>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</si>
  <si>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</si>
  <si>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</si>
  <si>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</si>
  <si>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</si>
  <si>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</si>
  <si>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</si>
  <si>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</si>
  <si>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</si>
  <si>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</si>
  <si>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</si>
  <si>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</si>
  <si>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</si>
  <si>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</si>
  <si>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</si>
  <si>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</si>
  <si>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</si>
  <si>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</si>
  <si>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</si>
  <si>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</si>
  <si>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</si>
  <si>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</si>
  <si>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</si>
  <si>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</si>
  <si>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</si>
  <si>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</si>
  <si>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</si>
  <si>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</si>
  <si>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</si>
  <si>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</si>
  <si>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</si>
  <si>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</si>
  <si>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</si>
  <si>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</si>
  <si>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</si>
  <si>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</si>
  <si>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</si>
  <si>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</si>
  <si>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</si>
  <si>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</si>
  <si>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</si>
  <si>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</si>
  <si>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</si>
  <si>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</si>
  <si>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</si>
  <si>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</si>
  <si>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</si>
  <si>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</si>
  <si>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</si>
  <si>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</si>
  <si>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</si>
  <si>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</si>
  <si>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</si>
  <si>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</si>
  <si>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</si>
  <si>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</si>
  <si>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</si>
  <si>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</si>
  <si>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</si>
  <si>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</si>
  <si>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</si>
  <si>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</si>
  <si>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</si>
  <si>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</si>
  <si>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</si>
  <si>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</si>
  <si>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</si>
  <si>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</si>
  <si>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</si>
  <si>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</si>
  <si>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</si>
  <si>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</si>
  <si>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</si>
  <si>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</si>
  <si>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</si>
  <si>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</si>
  <si>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</si>
  <si>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</si>
  <si>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</si>
  <si>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</si>
  <si>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</si>
  <si>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</si>
  <si>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</si>
  <si>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</si>
  <si>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</si>
  <si>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</si>
  <si>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</si>
  <si>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</si>
  <si>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</si>
  <si>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</si>
  <si>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</si>
  <si>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</si>
  <si>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</si>
  <si>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</si>
  <si>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</si>
  <si>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</si>
  <si>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</si>
  <si>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</si>
  <si>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</si>
  <si>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</si>
  <si>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</si>
  <si>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</si>
  <si>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</si>
  <si>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</si>
  <si>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</si>
  <si>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</si>
  <si>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</si>
  <si>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</si>
  <si>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</si>
  <si>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</si>
  <si>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</si>
  <si>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</si>
  <si>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</si>
  <si>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</si>
  <si>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</si>
  <si>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</si>
  <si>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</si>
  <si>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</si>
  <si>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</si>
  <si>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</si>
  <si>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</si>
  <si>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</si>
  <si>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</si>
  <si>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</si>
  <si>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</si>
  <si>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</si>
  <si>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</si>
  <si>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</si>
  <si>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</si>
  <si>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</si>
  <si>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</si>
  <si>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</si>
  <si>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</si>
  <si>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</si>
  <si>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</si>
  <si>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</si>
  <si>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</si>
  <si>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</si>
  <si>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</si>
  <si>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</si>
  <si>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</si>
  <si>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</si>
  <si>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</si>
  <si>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</si>
  <si>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</si>
  <si>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</si>
  <si>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</si>
  <si>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</si>
  <si>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</si>
  <si>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</si>
  <si>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</si>
  <si>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</si>
  <si>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</si>
  <si>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</si>
  <si>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</si>
  <si>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</si>
  <si>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</si>
  <si>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</si>
  <si>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</si>
  <si>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</si>
  <si>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</si>
  <si>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</si>
  <si>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</si>
  <si>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</si>
  <si>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</si>
  <si>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</si>
  <si>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</si>
  <si>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</si>
  <si>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</si>
  <si>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</si>
  <si>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</si>
  <si>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</si>
  <si>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</si>
  <si>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</si>
  <si>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</si>
  <si>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</si>
  <si>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</si>
  <si>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</si>
  <si>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</si>
  <si>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</si>
  <si>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</si>
  <si>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</si>
  <si>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</si>
  <si>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</si>
  <si>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</si>
  <si>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</si>
  <si>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</si>
  <si>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</si>
  <si>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</si>
  <si>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</si>
  <si>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</si>
  <si>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</si>
  <si>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</si>
  <si>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</si>
  <si>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</si>
  <si>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</si>
  <si>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</si>
  <si>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</si>
  <si>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</si>
  <si>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</si>
  <si>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</si>
  <si>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</si>
  <si>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</si>
  <si>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</si>
  <si>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</si>
  <si>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</si>
  <si>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</si>
  <si>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</si>
  <si>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</si>
  <si>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</si>
  <si>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</si>
  <si>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</si>
  <si>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</si>
  <si>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</si>
  <si>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</si>
  <si>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</si>
  <si>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</si>
  <si>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</si>
  <si>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</si>
  <si>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</si>
  <si>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</si>
  <si>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</si>
  <si>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</si>
  <si>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</si>
  <si>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</si>
  <si>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</si>
  <si>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</si>
  <si>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</si>
  <si>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</si>
  <si>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</si>
  <si>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</si>
  <si>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</si>
  <si>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</si>
  <si>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</si>
  <si>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</si>
  <si>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</si>
  <si>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</si>
  <si>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</si>
  <si>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</si>
  <si>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</si>
  <si>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</si>
  <si>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</si>
  <si>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</si>
  <si>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</si>
  <si>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</si>
  <si>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</si>
  <si>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</si>
  <si>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</si>
  <si>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</si>
  <si>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</si>
  <si>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</si>
  <si>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</si>
  <si>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</si>
  <si>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</si>
  <si>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</si>
  <si>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</si>
  <si>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</si>
  <si>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</si>
  <si>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</si>
  <si>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</si>
  <si>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</si>
  <si>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</si>
  <si>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</si>
  <si>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</si>
  <si>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</si>
  <si>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</si>
  <si>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</si>
  <si>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</si>
  <si>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</si>
  <si>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</si>
  <si>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</si>
  <si>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</si>
  <si>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</si>
  <si>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</si>
  <si>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</si>
  <si>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</si>
  <si>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</si>
  <si>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</si>
  <si>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</si>
  <si>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</si>
  <si>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</si>
  <si>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</si>
  <si>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</si>
  <si>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</si>
  <si>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</si>
  <si>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</si>
  <si>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</si>
  <si>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</si>
  <si>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</si>
  <si>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</si>
  <si>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</si>
  <si>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</si>
  <si>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</si>
  <si>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</si>
  <si>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</si>
  <si>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</si>
  <si>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</si>
  <si>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</si>
  <si>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</si>
  <si>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</si>
  <si>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</si>
  <si>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</si>
  <si>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</si>
  <si>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</si>
  <si>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</si>
  <si>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</si>
  <si>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</si>
  <si>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</si>
  <si>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</si>
  <si>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</si>
  <si>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</si>
  <si>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</si>
  <si>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</si>
  <si>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</si>
  <si>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</si>
  <si>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</si>
  <si>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</si>
  <si>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</si>
  <si>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</si>
  <si>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</si>
  <si>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</si>
  <si>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</si>
  <si>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</si>
  <si>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</si>
  <si>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</si>
  <si>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</si>
  <si>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</si>
  <si>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</si>
  <si>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</si>
  <si>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</si>
  <si>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</si>
  <si>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</si>
  <si>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</si>
  <si>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</si>
  <si>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</si>
  <si>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</si>
  <si>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</si>
  <si>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</si>
  <si>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</si>
  <si>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</si>
  <si>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</si>
  <si>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</si>
  <si>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</si>
  <si>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</si>
  <si>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</si>
  <si>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</si>
  <si>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</si>
  <si>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</si>
  <si>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</si>
  <si>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</si>
  <si>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</si>
  <si>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</si>
  <si>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</si>
  <si>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</si>
  <si>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</si>
  <si>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</si>
  <si>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</si>
  <si>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</si>
  <si>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</si>
  <si>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</si>
  <si>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</si>
  <si>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</si>
  <si>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</si>
  <si>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</si>
  <si>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</si>
  <si>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</si>
  <si>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</si>
  <si>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</si>
  <si>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</si>
  <si>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</si>
  <si>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</si>
  <si>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</si>
  <si>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</si>
  <si>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</si>
  <si>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</si>
  <si>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</si>
  <si>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</si>
  <si>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</si>
  <si>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</si>
  <si>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</si>
  <si>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</si>
  <si>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</si>
  <si>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</si>
  <si>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</si>
  <si>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</si>
  <si>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</si>
  <si>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</si>
  <si>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</si>
  <si>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</si>
  <si>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</si>
  <si>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</si>
  <si>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</si>
  <si>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</si>
  <si>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</si>
  <si>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</si>
  <si>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</si>
  <si>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</si>
  <si>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</si>
  <si>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</si>
  <si>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</si>
  <si>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</si>
  <si>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</si>
  <si>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</si>
  <si>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</si>
  <si>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</si>
  <si>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</si>
  <si>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</si>
  <si>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</si>
  <si>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</si>
  <si>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</si>
  <si>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</si>
  <si>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</si>
  <si>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</si>
  <si>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</si>
  <si>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</si>
  <si>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</si>
  <si>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</si>
  <si>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</si>
  <si>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</si>
  <si>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</si>
  <si>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</si>
  <si>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</si>
  <si>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</si>
  <si>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</si>
  <si>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</si>
  <si>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</si>
  <si>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</si>
  <si>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</si>
  <si>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</si>
  <si>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</si>
  <si>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</si>
  <si>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</si>
  <si>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</si>
  <si>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</si>
  <si>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</si>
  <si>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</si>
  <si>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</si>
  <si>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</si>
  <si>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</si>
  <si>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</si>
  <si>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</si>
  <si>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</si>
  <si>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</si>
  <si>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</si>
  <si>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</si>
  <si>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</si>
  <si>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</si>
  <si>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</si>
  <si>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</si>
  <si>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</si>
  <si>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</si>
  <si>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</si>
  <si>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</si>
  <si>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</si>
  <si>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</si>
  <si>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</si>
  <si>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</si>
  <si>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</si>
  <si>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</si>
  <si>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</si>
  <si>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</si>
  <si>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</si>
  <si>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</si>
  <si>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</si>
  <si>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</si>
  <si>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</si>
  <si>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</si>
  <si>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</si>
  <si>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</si>
  <si>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</si>
  <si>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</si>
  <si>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</si>
  <si>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</si>
  <si>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</si>
  <si>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</si>
  <si>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</si>
  <si>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</si>
  <si>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</si>
  <si>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</si>
  <si>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</si>
  <si>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</si>
  <si>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</si>
  <si>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</si>
  <si>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</si>
  <si>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</si>
  <si>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</si>
  <si>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</si>
  <si>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</si>
  <si>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</si>
  <si>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</si>
  <si>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</si>
  <si>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</si>
  <si>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</si>
  <si>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</si>
  <si>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</si>
  <si>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</si>
  <si>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</si>
  <si>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</si>
  <si>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</si>
  <si>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</si>
  <si>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</si>
  <si>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</si>
  <si>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</si>
  <si>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</si>
  <si>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</si>
  <si>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</si>
  <si>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</si>
  <si>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</si>
  <si>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</si>
  <si>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</si>
  <si>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</si>
  <si>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</si>
  <si>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</si>
  <si>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</si>
  <si>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</si>
  <si>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</si>
  <si>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</si>
  <si>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</si>
  <si>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</si>
  <si>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</si>
  <si>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</si>
  <si>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</si>
  <si>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</si>
  <si>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</si>
  <si>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</si>
  <si>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</si>
  <si>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</si>
  <si>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</si>
  <si>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</si>
  <si>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</si>
  <si>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</si>
  <si>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</si>
  <si>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</si>
  <si>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</si>
  <si>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</si>
  <si>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</si>
  <si>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</si>
  <si>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</si>
  <si>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</si>
  <si>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</si>
  <si>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</si>
  <si>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</si>
  <si>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</si>
  <si>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</si>
  <si>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</si>
  <si>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</si>
  <si>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</si>
  <si>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</si>
  <si>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</si>
  <si>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</si>
  <si>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</si>
  <si>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</si>
  <si>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</si>
  <si>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</si>
  <si>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</si>
  <si>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</si>
  <si>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</si>
  <si>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</si>
  <si>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</si>
  <si>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</si>
  <si>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</si>
  <si>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</si>
  <si>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</si>
  <si>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</si>
  <si>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</si>
  <si>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</si>
  <si>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</si>
  <si>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</si>
  <si>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</si>
  <si>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</si>
  <si>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</si>
  <si>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</si>
  <si>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</si>
  <si>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</si>
  <si>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</si>
  <si>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</si>
  <si>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</si>
  <si>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</si>
  <si>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</si>
  <si>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</si>
  <si>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</si>
  <si>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</si>
  <si>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</si>
  <si>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</si>
  <si>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</si>
  <si>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</si>
  <si>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</si>
  <si>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</si>
  <si>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</si>
  <si>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</si>
  <si>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</si>
  <si>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</si>
  <si>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</si>
  <si>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</si>
  <si>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</si>
  <si>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</si>
  <si>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</si>
  <si>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</si>
  <si>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</si>
  <si>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</si>
  <si>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</si>
  <si>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</si>
  <si>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</si>
  <si>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</si>
  <si>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</si>
  <si>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</si>
  <si>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</si>
  <si>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</si>
  <si>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</si>
  <si>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</si>
  <si>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</si>
  <si>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</si>
  <si>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</si>
  <si>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</si>
  <si>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</si>
  <si>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</si>
  <si>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</si>
  <si>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</si>
  <si>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</si>
  <si>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</si>
  <si>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</si>
  <si>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</si>
  <si>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</si>
  <si>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</si>
  <si>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</si>
  <si>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</si>
  <si>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</si>
  <si>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</si>
  <si>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</si>
  <si>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</si>
  <si>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</si>
  <si>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</si>
  <si>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</si>
  <si>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</si>
  <si>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</si>
  <si>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</si>
  <si>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</si>
  <si>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</si>
  <si>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</si>
  <si>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</si>
  <si>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</si>
  <si>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</si>
  <si>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</si>
  <si>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</si>
  <si>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</si>
  <si>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</si>
  <si>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</si>
  <si>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</si>
  <si>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</si>
  <si>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</si>
  <si>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</si>
  <si>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</si>
  <si>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</si>
  <si>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</si>
  <si>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</si>
  <si>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</si>
  <si>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</si>
  <si>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</si>
  <si>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</si>
  <si>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</si>
  <si>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</si>
  <si>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</si>
  <si>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</si>
  <si>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</si>
  <si>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</si>
  <si>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</si>
  <si>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</si>
  <si>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</si>
  <si>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</si>
  <si>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</si>
  <si>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</si>
  <si>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</si>
  <si>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</si>
  <si>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</si>
  <si>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</si>
  <si>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</si>
  <si>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</si>
  <si>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</si>
  <si>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</si>
  <si>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</si>
  <si>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</si>
  <si>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</si>
  <si>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</si>
  <si>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</si>
  <si>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</si>
  <si>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</si>
  <si>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</si>
  <si>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</si>
  <si>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</si>
  <si>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</si>
  <si>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</si>
  <si>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</si>
  <si>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</si>
  <si>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</si>
  <si>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</si>
  <si>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</si>
  <si>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</si>
  <si>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</si>
  <si>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</si>
  <si>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</si>
  <si>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</si>
  <si>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</si>
  <si>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</si>
  <si>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</si>
  <si>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</si>
  <si>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</si>
  <si>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</si>
  <si>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</si>
  <si>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</si>
  <si>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</si>
  <si>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</si>
  <si>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</si>
  <si>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</si>
  <si>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</si>
  <si>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</si>
  <si>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</si>
  <si>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</si>
  <si>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</si>
  <si>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</si>
  <si>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</si>
  <si>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</si>
  <si>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</si>
  <si>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</si>
  <si>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</si>
  <si>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</si>
  <si>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</si>
  <si>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</si>
  <si>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</si>
  <si>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</si>
  <si>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</si>
  <si>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</si>
  <si>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</si>
  <si>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</si>
  <si>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</si>
  <si>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</si>
  <si>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</si>
  <si>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</si>
  <si>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</si>
  <si>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</si>
  <si>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</si>
  <si>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</si>
  <si>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</si>
  <si>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</si>
  <si>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</si>
  <si>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</si>
  <si>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</si>
  <si>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</si>
  <si>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</si>
  <si>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</si>
  <si>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</si>
  <si>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</si>
  <si>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</si>
  <si>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</si>
  <si>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</si>
  <si>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</si>
  <si>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</si>
  <si>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</si>
  <si>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</si>
  <si>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</si>
  <si>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</si>
  <si>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</si>
  <si>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</si>
  <si>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</si>
  <si>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</si>
  <si>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</si>
  <si>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</si>
  <si>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</si>
  <si>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</si>
  <si>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</si>
  <si>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</si>
  <si>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</si>
  <si>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</si>
  <si>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</si>
  <si>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</si>
  <si>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</si>
  <si>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</si>
  <si>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</si>
  <si>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</si>
  <si>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</si>
  <si>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</si>
  <si>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</si>
  <si>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</si>
  <si>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</si>
  <si>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</si>
  <si>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</si>
  <si>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</si>
  <si>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</si>
  <si>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</si>
  <si>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</si>
  <si>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</si>
  <si>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</si>
  <si>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</si>
  <si>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</si>
  <si>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</si>
  <si>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</si>
  <si>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</si>
  <si>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</si>
  <si>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</si>
  <si>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</si>
  <si>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</si>
  <si>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</si>
  <si>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</si>
  <si>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</si>
  <si>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</si>
  <si>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</si>
  <si>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</si>
  <si>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</si>
  <si>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</si>
  <si>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</si>
  <si>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</si>
  <si>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</si>
  <si>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</si>
  <si>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</si>
  <si>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</si>
  <si>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</si>
  <si>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</si>
  <si>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</si>
  <si>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</si>
  <si>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</si>
  <si>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</si>
  <si>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</si>
  <si>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</si>
  <si>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</si>
  <si>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</si>
  <si>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</si>
  <si>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</si>
  <si>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</si>
  <si>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</si>
  <si>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</si>
  <si>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</si>
  <si>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</si>
  <si>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</si>
  <si>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</si>
  <si>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</si>
  <si>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</si>
  <si>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</si>
  <si>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</si>
  <si>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</si>
  <si>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</si>
  <si>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</si>
  <si>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</si>
  <si>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</si>
  <si>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</si>
  <si>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</si>
  <si>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</si>
  <si>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</si>
  <si>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</si>
  <si>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</si>
  <si>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</si>
  <si>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</si>
  <si>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</si>
  <si>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</si>
  <si>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</si>
  <si>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</si>
  <si>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</si>
  <si>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</si>
  <si>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</si>
  <si>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</si>
  <si>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</si>
  <si>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</si>
  <si>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</si>
  <si>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</si>
  <si>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</si>
  <si>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</si>
  <si>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</si>
  <si>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</si>
  <si>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</si>
  <si>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</si>
  <si>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</si>
  <si>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</si>
  <si>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</si>
  <si>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</si>
  <si>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</si>
  <si>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</si>
  <si>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</si>
  <si>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</si>
  <si>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</si>
  <si>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</si>
  <si>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</si>
  <si>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</si>
  <si>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</si>
  <si>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</si>
  <si>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</si>
  <si>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</si>
  <si>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</si>
  <si>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</si>
  <si>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</si>
  <si>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</si>
  <si>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</si>
  <si>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</si>
  <si>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</si>
  <si>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</si>
  <si>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</si>
  <si>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</si>
  <si>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</si>
  <si>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</si>
  <si>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</si>
  <si>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</si>
  <si>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</si>
  <si>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</si>
  <si>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</si>
  <si>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</si>
  <si>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</si>
  <si>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</si>
  <si>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</si>
  <si>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</si>
  <si>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</si>
  <si>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</si>
  <si>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</si>
  <si>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</si>
  <si>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</si>
  <si>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</si>
  <si>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</si>
  <si>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</si>
  <si>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</si>
  <si>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</si>
  <si>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</si>
  <si>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</si>
  <si>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</si>
  <si>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</si>
  <si>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</si>
  <si>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</si>
  <si>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</si>
  <si>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</si>
  <si>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</si>
  <si>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</si>
  <si>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</si>
  <si>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</si>
  <si>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</si>
  <si>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</si>
  <si>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</si>
  <si>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</si>
  <si>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</si>
  <si>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</si>
  <si>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</si>
  <si>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</si>
  <si>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</si>
  <si>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</si>
  <si>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</si>
  <si>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</si>
  <si>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</si>
  <si>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</si>
  <si>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</si>
  <si>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</si>
  <si>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</si>
  <si>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</si>
  <si>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</si>
  <si>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</si>
  <si>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</si>
  <si>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</si>
  <si>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</si>
  <si>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</si>
  <si>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</si>
  <si>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</si>
  <si>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</si>
  <si>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</si>
  <si>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</si>
  <si>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</si>
  <si>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</si>
  <si>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</si>
  <si>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</si>
  <si>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</si>
  <si>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</si>
  <si>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</si>
  <si>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</si>
  <si>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</si>
  <si>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</si>
  <si>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</si>
  <si>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</si>
  <si>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</si>
  <si>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</si>
  <si>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</si>
  <si>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</si>
  <si>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</si>
  <si>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</si>
  <si>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</si>
  <si>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</si>
  <si>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</si>
  <si>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</si>
  <si>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</si>
  <si>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</si>
  <si>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</si>
  <si>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</si>
  <si>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</si>
  <si>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</si>
  <si>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</si>
  <si>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</si>
  <si>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</si>
  <si>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</si>
  <si>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</si>
  <si>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</si>
  <si>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</si>
  <si>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</si>
  <si>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</si>
  <si>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</si>
  <si>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</si>
  <si>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</si>
  <si>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</si>
  <si>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</si>
  <si>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</si>
  <si>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</si>
  <si>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</si>
  <si>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</si>
  <si>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</si>
  <si>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</si>
  <si>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</si>
  <si>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</si>
  <si>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</si>
  <si>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</si>
  <si>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</si>
  <si>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</si>
  <si>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</si>
  <si>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</si>
  <si>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</si>
  <si>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</si>
  <si>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</si>
  <si>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</si>
  <si>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</si>
  <si>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</si>
  <si>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</si>
  <si>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</si>
  <si>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</si>
  <si>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</si>
  <si>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</si>
  <si>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</si>
  <si>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</si>
  <si>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</si>
  <si>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</si>
  <si>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</si>
  <si>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</si>
  <si>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</si>
  <si>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</si>
  <si>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</si>
  <si>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</si>
  <si>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</si>
  <si>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</si>
  <si>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</si>
  <si>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</si>
  <si>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</si>
  <si>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</si>
  <si>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</si>
  <si>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</si>
  <si>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</si>
  <si>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</si>
  <si>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</si>
  <si>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</si>
  <si>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</si>
  <si>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</si>
  <si>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</si>
  <si>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</si>
  <si>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</si>
  <si>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</si>
  <si>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</si>
  <si>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</si>
  <si>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</si>
  <si>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</si>
  <si>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</si>
  <si>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</si>
  <si>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</si>
  <si>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</si>
  <si>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</si>
  <si>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</si>
  <si>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</si>
  <si>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</si>
  <si>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</si>
  <si>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</si>
  <si>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</si>
  <si>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</si>
  <si>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</si>
  <si>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</si>
  <si>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</si>
  <si>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</si>
  <si>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</si>
  <si>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</si>
  <si>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</si>
  <si>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</si>
  <si>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</si>
  <si>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</si>
  <si>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</si>
  <si>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</si>
  <si>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</si>
  <si>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</si>
  <si>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</si>
  <si>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</si>
  <si>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</si>
  <si>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</si>
  <si>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</si>
  <si>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</si>
  <si>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</si>
  <si>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</si>
  <si>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</si>
  <si>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</si>
  <si>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</si>
  <si>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</si>
  <si>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</si>
  <si>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</si>
  <si>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</si>
  <si>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</si>
  <si>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</si>
  <si>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</si>
  <si>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</si>
  <si>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</si>
  <si>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</si>
  <si>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</si>
  <si>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</si>
  <si>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</si>
  <si>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</si>
  <si>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</si>
  <si>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</si>
  <si>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</si>
  <si>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</si>
  <si>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</si>
  <si>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</si>
  <si>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</si>
  <si>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</si>
  <si>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</si>
  <si>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</si>
  <si>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</si>
  <si>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</si>
  <si>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</si>
  <si>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</si>
  <si>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</si>
  <si>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</si>
  <si>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</si>
  <si>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</si>
  <si>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</si>
  <si>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</si>
  <si>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</si>
  <si>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</si>
  <si>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</si>
  <si>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</si>
  <si>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</si>
  <si>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</si>
  <si>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</si>
  <si>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</si>
  <si>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</si>
  <si>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</si>
  <si>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</si>
  <si>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</si>
  <si>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</si>
  <si>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</si>
  <si>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</si>
  <si>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</si>
  <si>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</si>
  <si>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</si>
  <si>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</si>
  <si>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</si>
  <si>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</si>
  <si>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</si>
  <si>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</si>
  <si>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</si>
  <si>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</si>
  <si>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</si>
  <si>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</si>
  <si>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</si>
  <si>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</si>
  <si>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</si>
  <si>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</si>
  <si>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</si>
  <si>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</si>
  <si>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</si>
  <si>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</si>
  <si>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</si>
  <si>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</si>
  <si>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</si>
  <si>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</si>
  <si>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</si>
  <si>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</si>
  <si>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</si>
  <si>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</si>
  <si>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</si>
  <si>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</si>
  <si>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</si>
  <si>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</si>
  <si>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</si>
  <si>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</si>
  <si>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</si>
  <si>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</si>
  <si>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</si>
  <si>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</si>
  <si>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</si>
  <si>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</si>
  <si>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</si>
  <si>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</si>
  <si>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</si>
  <si>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</si>
  <si>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</si>
  <si>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</si>
  <si>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</si>
  <si>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</si>
  <si>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</si>
  <si>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</si>
  <si>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</si>
  <si>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</si>
  <si>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</si>
  <si>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</si>
  <si>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</si>
  <si>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</si>
  <si>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</si>
  <si>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</si>
  <si>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</si>
  <si>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</si>
  <si>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</si>
  <si>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</si>
  <si>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</si>
  <si>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</si>
  <si>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</si>
  <si>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</si>
  <si>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</si>
  <si>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</si>
  <si>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</si>
  <si>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</si>
  <si>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</si>
  <si>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</si>
  <si>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</si>
  <si>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</si>
  <si>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</si>
  <si>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</si>
  <si>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</si>
  <si>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</si>
  <si>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</si>
  <si>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</si>
  <si>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</si>
  <si>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</si>
  <si>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</si>
  <si>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</si>
  <si>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</si>
  <si>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</si>
  <si>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</si>
  <si>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</si>
  <si>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</si>
  <si>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</si>
  <si>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</si>
  <si>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</si>
  <si>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</si>
  <si>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</si>
  <si>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</si>
  <si>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</si>
  <si>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</si>
  <si>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</si>
  <si>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</si>
  <si>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</si>
  <si>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</si>
  <si>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</si>
  <si>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</si>
  <si>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</si>
  <si>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</si>
  <si>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</si>
  <si>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</si>
  <si>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</si>
  <si>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</si>
  <si>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</si>
  <si>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</si>
  <si>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</si>
  <si>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</si>
  <si>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</si>
  <si>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</si>
  <si>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</si>
  <si>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</si>
  <si>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</si>
  <si>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</si>
  <si>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</si>
  <si>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</si>
  <si>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</si>
  <si>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</si>
  <si>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</si>
  <si>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</si>
  <si>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</si>
  <si>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</si>
  <si>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</si>
  <si>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</si>
  <si>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</si>
  <si>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</si>
  <si>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</si>
  <si>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</si>
  <si>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</si>
  <si>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</si>
  <si>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</si>
  <si>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</si>
  <si>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</si>
  <si>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</si>
  <si>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</si>
  <si>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</si>
  <si>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</si>
  <si>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</si>
  <si>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</si>
  <si>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</si>
  <si>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</si>
  <si>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</si>
  <si>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</si>
  <si>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</si>
  <si>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</si>
  <si>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</si>
  <si>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</si>
  <si>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</si>
  <si>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</si>
  <si>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</si>
  <si>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</si>
  <si>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</si>
  <si>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</si>
  <si>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</si>
  <si>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</si>
  <si>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</si>
  <si>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</si>
  <si>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</si>
  <si>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</si>
  <si>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</si>
  <si>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</si>
  <si>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</si>
  <si>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</si>
  <si>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</si>
  <si>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</si>
  <si>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</si>
  <si>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</si>
  <si>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</si>
  <si>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</si>
  <si>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</si>
  <si>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</si>
  <si>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</si>
  <si>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</si>
  <si>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</si>
  <si>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</si>
  <si>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</si>
  <si>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</si>
  <si>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</si>
  <si>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</si>
  <si>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</si>
  <si>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</si>
  <si>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</si>
  <si>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</si>
  <si>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</si>
  <si>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</si>
  <si>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</si>
  <si>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</si>
  <si>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</si>
  <si>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</si>
  <si>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</si>
  <si>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</si>
  <si>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</si>
  <si>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</si>
  <si>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</si>
  <si>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</si>
  <si>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</si>
  <si>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</si>
  <si>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</si>
  <si>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</si>
  <si>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</si>
  <si>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</si>
  <si>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</si>
  <si>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</si>
  <si>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</si>
  <si>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</si>
  <si>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</si>
  <si>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</si>
  <si>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</si>
  <si>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</si>
  <si>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</si>
  <si>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</si>
  <si>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</si>
  <si>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</si>
  <si>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</si>
  <si>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</si>
  <si>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</si>
  <si>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</si>
  <si>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</si>
  <si>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</si>
  <si>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</si>
  <si>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</si>
  <si>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</si>
  <si>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</si>
  <si>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</si>
  <si>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</si>
  <si>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</si>
  <si>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</si>
  <si>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</si>
  <si>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</si>
  <si>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</si>
  <si>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</si>
  <si>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</si>
  <si>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</si>
  <si>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</si>
  <si>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</si>
  <si>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</si>
  <si>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</si>
  <si>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</si>
  <si>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</si>
  <si>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</si>
  <si>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</si>
  <si>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</si>
  <si>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</si>
  <si>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</si>
  <si>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</si>
  <si>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</si>
  <si>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</si>
  <si>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</si>
  <si>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</si>
  <si>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</si>
  <si>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</si>
  <si>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</si>
  <si>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</si>
  <si>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</si>
  <si>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</si>
  <si>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</si>
  <si>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</si>
  <si>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</si>
  <si>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</si>
  <si>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</si>
  <si>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</si>
  <si>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</si>
  <si>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</si>
  <si>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</si>
  <si>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</si>
  <si>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</si>
  <si>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</si>
  <si>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</si>
  <si>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</si>
  <si>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</si>
  <si>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</si>
  <si>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</si>
  <si>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</si>
  <si>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</si>
  <si>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</si>
  <si>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</si>
  <si>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</si>
  <si>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</si>
  <si>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</si>
  <si>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</si>
  <si>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</si>
  <si>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</si>
  <si>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</si>
  <si>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</si>
  <si>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</si>
  <si>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</si>
  <si>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</si>
  <si>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</si>
  <si>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</si>
  <si>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</si>
  <si>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</si>
  <si>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</si>
  <si>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</si>
  <si>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</si>
  <si>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</si>
  <si>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</si>
  <si>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</si>
  <si>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</si>
  <si>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</si>
  <si>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</si>
  <si>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</si>
  <si>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</si>
  <si>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</si>
  <si>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</si>
  <si>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</si>
  <si>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</si>
  <si>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</si>
  <si>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</si>
  <si>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</si>
  <si>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</si>
  <si>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</si>
  <si>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</si>
  <si>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</si>
  <si>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</si>
  <si>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</si>
  <si>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</si>
  <si>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</si>
  <si>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</si>
  <si>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</si>
  <si>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</si>
  <si>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</si>
  <si>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</si>
  <si>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</si>
  <si>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</si>
  <si>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</si>
  <si>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</si>
  <si>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</si>
  <si>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</si>
  <si>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</si>
  <si>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</si>
  <si>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</si>
  <si>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</si>
  <si>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</si>
  <si>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</si>
  <si>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</si>
  <si>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</si>
  <si>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</si>
  <si>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</si>
  <si>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</si>
  <si>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</si>
  <si>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</si>
  <si>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</si>
  <si>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</si>
  <si>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</si>
  <si>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</si>
  <si>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</si>
  <si>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</si>
  <si>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</si>
  <si>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</si>
  <si>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</si>
  <si>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</si>
  <si>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</si>
  <si>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</si>
  <si>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</si>
  <si>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</si>
  <si>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</si>
  <si>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</si>
  <si>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</si>
  <si>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</si>
  <si>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</si>
  <si>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</si>
  <si>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</si>
  <si>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</si>
  <si>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</si>
  <si>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</si>
  <si>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</si>
  <si>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</si>
  <si>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</si>
  <si>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</si>
  <si>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</si>
  <si>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</si>
  <si>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</si>
  <si>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</si>
  <si>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</si>
  <si>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</si>
  <si>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</si>
  <si>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</si>
  <si>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</si>
  <si>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</si>
  <si>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</si>
  <si>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</si>
  <si>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</si>
  <si>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</si>
  <si>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</si>
  <si>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</si>
  <si>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</si>
  <si>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</si>
  <si>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</si>
  <si>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</si>
  <si>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</si>
  <si>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</si>
  <si>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</si>
  <si>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</si>
  <si>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</si>
  <si>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</si>
  <si>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</si>
  <si>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</si>
  <si>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</si>
  <si>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</si>
  <si>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</si>
  <si>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</si>
  <si>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</si>
  <si>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</si>
  <si>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</si>
  <si>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</si>
  <si>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</si>
  <si>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</si>
  <si>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</si>
  <si>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</si>
  <si>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</si>
  <si>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</si>
  <si>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</si>
  <si>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</si>
  <si>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</si>
  <si>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</si>
  <si>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</si>
  <si>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</si>
  <si>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</si>
  <si>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</si>
  <si>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</si>
  <si>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</si>
  <si>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</si>
  <si>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</si>
  <si>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</si>
  <si>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</si>
  <si>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</si>
  <si>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</si>
  <si>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</si>
  <si>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</si>
  <si>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</si>
  <si>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</si>
  <si>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</si>
  <si>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</si>
  <si>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</si>
  <si>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</si>
  <si>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</si>
  <si>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</si>
  <si>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</si>
  <si>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</si>
  <si>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</si>
  <si>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</si>
  <si>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</si>
  <si>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</si>
  <si>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</si>
  <si>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</si>
  <si>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</si>
  <si>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</si>
  <si>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</si>
  <si>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</si>
  <si>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</si>
  <si>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</si>
  <si>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</si>
  <si>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</si>
  <si>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</si>
  <si>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</si>
  <si>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</si>
  <si>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</si>
  <si>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</si>
  <si>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</si>
  <si>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</si>
  <si>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</si>
  <si>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</si>
  <si>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</si>
  <si>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</si>
  <si>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</si>
  <si>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</si>
  <si>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</si>
  <si>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</si>
  <si>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</si>
  <si>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</si>
  <si>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</si>
  <si>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</si>
  <si>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</si>
  <si>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</si>
  <si>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</si>
  <si>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</si>
  <si>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</si>
  <si>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</si>
  <si>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</si>
  <si>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</si>
  <si>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</si>
  <si>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</si>
  <si>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</si>
  <si>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</si>
  <si>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</si>
  <si>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</si>
  <si>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</si>
  <si>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</si>
  <si>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</si>
  <si>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</si>
  <si>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</si>
  <si>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</si>
  <si>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</si>
  <si>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</si>
  <si>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</si>
  <si>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</si>
  <si>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</si>
  <si>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</si>
  <si>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</si>
  <si>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</si>
  <si>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</si>
  <si>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</si>
  <si>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</si>
  <si>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</si>
  <si>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</si>
  <si>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</si>
  <si>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</si>
  <si>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</si>
  <si>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</si>
  <si>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</si>
  <si>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</si>
  <si>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</si>
  <si>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</si>
  <si>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</si>
  <si>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</si>
  <si>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</si>
  <si>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</si>
  <si>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</si>
  <si>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</si>
  <si>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</si>
  <si>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</si>
  <si>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</si>
  <si>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</si>
  <si>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</si>
  <si>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</si>
  <si>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</si>
  <si>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</si>
  <si>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</si>
  <si>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</si>
  <si>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</si>
  <si>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</si>
  <si>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</si>
  <si>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</si>
  <si>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</si>
  <si>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</si>
  <si>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</si>
  <si>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</si>
  <si>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</si>
  <si>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</si>
  <si>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</si>
  <si>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</si>
  <si>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</si>
  <si>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</si>
  <si>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</si>
  <si>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</si>
  <si>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</si>
  <si>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</si>
  <si>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</si>
  <si>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</si>
  <si>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</si>
  <si>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</si>
  <si>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</si>
  <si>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</si>
  <si>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</si>
  <si>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</si>
  <si>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</si>
  <si>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</si>
  <si>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</si>
  <si>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</si>
  <si>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</si>
  <si>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</si>
  <si>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</si>
  <si>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</si>
  <si>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</si>
  <si>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</si>
  <si>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</si>
  <si>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</si>
  <si>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</si>
  <si>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</si>
  <si>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</si>
  <si>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</si>
  <si>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</si>
  <si>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</si>
  <si>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</si>
  <si>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</si>
  <si>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</si>
  <si>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</si>
  <si>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</si>
  <si>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</si>
  <si>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</si>
  <si>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</si>
  <si>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</si>
  <si>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</si>
  <si>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</si>
  <si>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</si>
  <si>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</si>
  <si>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</si>
  <si>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</si>
  <si>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</si>
  <si>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</si>
  <si>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</si>
  <si>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</si>
  <si>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</si>
  <si>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</si>
  <si>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</si>
  <si>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</si>
  <si>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</si>
  <si>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</si>
  <si>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</si>
  <si>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</si>
  <si>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</si>
  <si>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</si>
  <si>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</si>
  <si>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</si>
  <si>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</si>
  <si>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</si>
  <si>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</si>
  <si>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</si>
  <si>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</si>
  <si>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</si>
  <si>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</si>
  <si>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</si>
  <si>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</si>
  <si>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</si>
  <si>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</si>
  <si>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</si>
  <si>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</si>
  <si>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</si>
  <si>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</si>
  <si>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</si>
  <si>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</si>
  <si>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</si>
  <si>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</si>
  <si>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</si>
  <si>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</si>
  <si>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</si>
  <si>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</si>
  <si>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</si>
  <si>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</si>
  <si>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</si>
  <si>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</si>
  <si>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</si>
  <si>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</si>
  <si>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</si>
  <si>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</si>
  <si>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</si>
  <si>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</si>
  <si>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</si>
  <si>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</si>
  <si>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</si>
  <si>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</si>
  <si>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</si>
  <si>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</si>
  <si>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</si>
  <si>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</si>
  <si>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</si>
  <si>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</si>
  <si>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</si>
  <si>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</si>
  <si>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</si>
  <si>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</si>
  <si>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</si>
  <si>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</si>
  <si>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</si>
  <si>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</si>
  <si>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</si>
  <si>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</si>
  <si>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</si>
  <si>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</si>
  <si>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</si>
  <si>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</si>
  <si>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</si>
  <si>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</si>
  <si>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</si>
  <si>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</si>
  <si>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</si>
  <si>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</si>
  <si>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</si>
  <si>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</si>
  <si>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</si>
  <si>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</si>
  <si>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</si>
  <si>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</si>
  <si>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</si>
  <si>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</si>
  <si>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</si>
  <si>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</si>
  <si>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</si>
  <si>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</si>
  <si>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</si>
  <si>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</si>
  <si>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</si>
  <si>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</si>
  <si>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</si>
  <si>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</si>
  <si>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</si>
  <si>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</si>
  <si>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</si>
  <si>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</si>
  <si>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</si>
  <si>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</si>
  <si>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</si>
  <si>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</si>
  <si>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</si>
  <si>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</si>
  <si>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</si>
  <si>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</si>
  <si>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</si>
  <si>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</si>
  <si>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</si>
  <si>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</si>
  <si>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</si>
  <si>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</si>
  <si>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</si>
  <si>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</si>
  <si>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</si>
  <si>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</si>
  <si>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</si>
  <si>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</si>
  <si>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</si>
  <si>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</si>
  <si>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</si>
  <si>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</si>
  <si>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</si>
  <si>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</si>
  <si>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</si>
  <si>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</si>
  <si>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</si>
  <si>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</si>
  <si>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</si>
  <si>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</si>
  <si>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</si>
  <si>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</si>
  <si>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</si>
  <si>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</si>
  <si>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</si>
  <si>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</si>
  <si>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</si>
  <si>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</si>
  <si>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</si>
  <si>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</si>
  <si>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</si>
  <si>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</si>
  <si>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</si>
  <si>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</si>
  <si>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</si>
  <si>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</si>
  <si>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</si>
  <si>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</si>
  <si>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</si>
  <si>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</si>
  <si>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</si>
  <si>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</si>
  <si>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</si>
  <si>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</si>
  <si>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</si>
  <si>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</si>
  <si>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</si>
  <si>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</si>
  <si>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</si>
  <si>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</si>
  <si>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</si>
  <si>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</si>
  <si>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</si>
  <si>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</si>
  <si>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</si>
  <si>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</si>
  <si>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</si>
  <si>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</si>
  <si>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</si>
  <si>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</si>
  <si>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</si>
  <si>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</si>
  <si>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</si>
  <si>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</si>
  <si>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</si>
  <si>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</si>
  <si>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</si>
  <si>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</si>
  <si>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</si>
  <si>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</si>
  <si>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</si>
  <si>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</si>
  <si>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</si>
  <si>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</si>
  <si>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</si>
  <si>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</si>
  <si>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</si>
  <si>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</si>
  <si>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</si>
  <si>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</si>
  <si>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</si>
  <si>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</si>
  <si>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</si>
  <si>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</si>
  <si>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</si>
  <si>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</si>
  <si>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</si>
  <si>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</si>
  <si>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</si>
  <si>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</si>
  <si>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</si>
  <si>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</si>
  <si>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</si>
  <si>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</si>
  <si>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</si>
  <si>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</si>
  <si>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</si>
  <si>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</si>
  <si>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</si>
  <si>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</si>
  <si>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</si>
  <si>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</si>
  <si>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</si>
  <si>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</si>
  <si>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</si>
  <si>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</si>
  <si>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</si>
  <si>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</si>
  <si>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</si>
  <si>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</si>
  <si>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</si>
  <si>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</si>
  <si>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</si>
  <si>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</si>
  <si>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</si>
  <si>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</si>
  <si>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</si>
  <si>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</si>
  <si>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</si>
  <si>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</si>
  <si>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</si>
  <si>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</si>
  <si>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</si>
  <si>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</si>
  <si>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</si>
  <si>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</si>
  <si>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</si>
  <si>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</si>
  <si>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</si>
  <si>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</si>
  <si>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</si>
  <si>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</si>
  <si>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</si>
  <si>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</si>
  <si>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</si>
  <si>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</si>
  <si>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</si>
  <si>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</si>
  <si>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</si>
  <si>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</si>
  <si>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</si>
  <si>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</si>
  <si>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</si>
  <si>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</si>
  <si>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</si>
  <si>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</si>
  <si>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</si>
  <si>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</si>
  <si>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</si>
  <si>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</si>
  <si>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</si>
  <si>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</si>
  <si>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</si>
  <si>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</si>
  <si>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</si>
  <si>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</si>
  <si>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</si>
  <si>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</si>
  <si>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</si>
  <si>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</si>
  <si>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</si>
  <si>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</si>
  <si>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</si>
  <si>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</si>
  <si>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</si>
  <si>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</si>
  <si>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</si>
  <si>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</si>
  <si>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</si>
  <si>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</si>
  <si>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</si>
  <si>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</si>
  <si>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</si>
  <si>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</si>
  <si>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</si>
  <si>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</si>
  <si>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</si>
  <si>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</si>
  <si>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</si>
  <si>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</si>
  <si>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</si>
  <si>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</si>
  <si>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</si>
  <si>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</si>
  <si>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</si>
  <si>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</si>
  <si>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</si>
  <si>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</si>
  <si>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</si>
  <si>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</si>
  <si>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</si>
  <si>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</si>
  <si>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</si>
  <si>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</si>
  <si>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</si>
  <si>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</si>
  <si>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</si>
  <si>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</si>
  <si>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</si>
  <si>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</si>
  <si>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</si>
  <si>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</si>
  <si>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</si>
  <si>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</si>
  <si>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</si>
  <si>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</si>
  <si>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</si>
  <si>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</si>
  <si>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</si>
  <si>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</si>
  <si>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</si>
  <si>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</si>
  <si>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</si>
  <si>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</si>
  <si>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</si>
  <si>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</si>
  <si>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</si>
  <si>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</si>
  <si>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</si>
  <si>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</si>
  <si>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</si>
  <si>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</si>
  <si>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</si>
  <si>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</si>
  <si>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</si>
  <si>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</si>
  <si>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</si>
  <si>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</si>
  <si>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</si>
  <si>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</si>
  <si>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</si>
  <si>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</si>
  <si>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</si>
  <si>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</si>
  <si>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</si>
  <si>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</si>
  <si>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</si>
  <si>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</si>
  <si>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</si>
  <si>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</si>
  <si>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</si>
  <si>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</si>
  <si>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</si>
  <si>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</si>
  <si>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</si>
  <si>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</si>
  <si>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</si>
  <si>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</si>
  <si>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</si>
  <si>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</si>
  <si>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</si>
  <si>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</si>
  <si>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</si>
  <si>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</si>
  <si>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</si>
  <si>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</si>
  <si>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</si>
  <si>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</si>
  <si>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</si>
  <si>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</si>
  <si>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</si>
  <si>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</si>
  <si>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</si>
  <si>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</si>
  <si>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</si>
  <si>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</si>
  <si>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</si>
  <si>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</si>
  <si>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</si>
  <si>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</si>
  <si>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</si>
  <si>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</si>
  <si>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</si>
  <si>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</si>
  <si>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</si>
  <si>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</si>
  <si>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</si>
  <si>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</si>
  <si>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</si>
  <si>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</si>
  <si>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</si>
  <si>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</si>
  <si>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</si>
  <si>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</si>
  <si>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</si>
  <si>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</si>
  <si>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</si>
  <si>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</si>
  <si>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</si>
  <si>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</si>
  <si>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</si>
  <si>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</si>
  <si>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</si>
  <si>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</si>
  <si>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</si>
  <si>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</si>
  <si>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</si>
  <si>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</si>
  <si>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</si>
  <si>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</si>
  <si>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</si>
  <si>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</si>
  <si>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</si>
  <si>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</si>
  <si>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</si>
  <si>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</si>
  <si>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</si>
  <si>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</si>
  <si>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</si>
  <si>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</si>
  <si>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</si>
  <si>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</si>
  <si>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</si>
  <si>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</si>
  <si>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</si>
  <si>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</si>
  <si>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</si>
  <si>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</si>
  <si>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</si>
  <si>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</si>
  <si>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</si>
  <si>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</si>
  <si>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</si>
  <si>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</si>
  <si>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</si>
  <si>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</si>
  <si>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</si>
  <si>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</si>
  <si>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</si>
  <si>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</si>
  <si>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</si>
  <si>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</si>
  <si>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</si>
  <si>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</si>
  <si>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</si>
  <si>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</si>
  <si>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</si>
  <si>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</si>
  <si>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</si>
  <si>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</si>
  <si>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</si>
  <si>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</si>
  <si>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</si>
  <si>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</si>
  <si>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</si>
  <si>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</si>
  <si>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</si>
  <si>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</si>
  <si>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</si>
  <si>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</si>
  <si>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</si>
  <si>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</si>
  <si>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</si>
  <si>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</si>
  <si>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</si>
  <si>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</si>
  <si>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</si>
  <si>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</si>
  <si>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</si>
  <si>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</si>
  <si>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</si>
  <si>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</si>
  <si>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</si>
  <si>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</si>
  <si>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</si>
  <si>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</si>
  <si>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</si>
  <si>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</si>
  <si>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</si>
  <si>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</si>
  <si>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</si>
  <si>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</si>
  <si>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</si>
  <si>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</si>
  <si>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</si>
  <si>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</si>
  <si>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</si>
  <si>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</si>
  <si>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</si>
  <si>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</si>
  <si>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</si>
  <si>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</si>
  <si>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</si>
  <si>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</si>
  <si>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</si>
  <si>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</si>
  <si>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</si>
  <si>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</si>
  <si>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</si>
  <si>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</si>
  <si>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</si>
  <si>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</si>
  <si>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</si>
  <si>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</si>
  <si>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</si>
  <si>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</si>
  <si>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</si>
  <si>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</si>
  <si>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</si>
  <si>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</si>
  <si>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</si>
  <si>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</si>
  <si>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</si>
  <si>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</si>
  <si>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</si>
  <si>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</si>
  <si>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</si>
  <si>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</si>
  <si>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</si>
  <si>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</si>
  <si>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</si>
  <si>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</si>
  <si>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</si>
  <si>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</si>
  <si>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</si>
  <si>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</si>
  <si>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</si>
  <si>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</si>
  <si>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</si>
  <si>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</si>
  <si>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</si>
  <si>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</si>
  <si>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</si>
  <si>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</si>
  <si>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</si>
  <si>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</si>
  <si>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</si>
  <si>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</si>
  <si>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</si>
  <si>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</si>
  <si>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</si>
  <si>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</si>
  <si>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</si>
  <si>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</si>
  <si>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</si>
  <si>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</si>
  <si>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</si>
  <si>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</si>
  <si>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</si>
  <si>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</si>
  <si>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</si>
  <si>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</si>
  <si>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</si>
  <si>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</si>
  <si>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</si>
  <si>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</si>
  <si>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</si>
  <si>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</si>
  <si>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</si>
  <si>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</si>
  <si>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</si>
  <si>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</si>
  <si>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</si>
  <si>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</si>
  <si>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</si>
  <si>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</si>
  <si>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</si>
  <si>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</si>
  <si>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</si>
  <si>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</si>
  <si>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</si>
  <si>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</si>
  <si>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</si>
  <si>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</si>
  <si>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</si>
  <si>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</si>
  <si>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</si>
  <si>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</si>
  <si>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</si>
  <si>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</si>
  <si>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</si>
  <si>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</si>
  <si>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</si>
  <si>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</si>
  <si>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</si>
  <si>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</si>
  <si>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</si>
  <si>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</si>
  <si>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</si>
  <si>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</si>
  <si>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</si>
  <si>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</si>
  <si>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</si>
  <si>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</si>
  <si>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</si>
  <si>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</si>
  <si>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</si>
  <si>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</si>
  <si>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</si>
  <si>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</si>
  <si>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</si>
  <si>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</si>
  <si>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</si>
  <si>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</si>
  <si>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</si>
  <si>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</si>
  <si>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</si>
  <si>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</si>
  <si>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</si>
  <si>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</si>
  <si>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</si>
  <si>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</si>
  <si>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</si>
  <si>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</si>
  <si>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</si>
  <si>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</si>
  <si>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</si>
  <si>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</si>
  <si>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</si>
  <si>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</si>
  <si>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</si>
  <si>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</si>
  <si>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</si>
  <si>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</si>
  <si>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</si>
  <si>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</si>
  <si>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</si>
  <si>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</si>
  <si>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</si>
  <si>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</si>
  <si>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</si>
  <si>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</si>
  <si>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</si>
  <si>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</si>
  <si>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</si>
  <si>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</si>
  <si>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</si>
  <si>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</si>
  <si>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</si>
  <si>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</si>
  <si>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</si>
  <si>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</si>
  <si>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</si>
  <si>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</si>
  <si>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</si>
  <si>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</si>
  <si>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</si>
  <si>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</si>
  <si>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</si>
  <si>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</si>
  <si>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</si>
  <si>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</si>
  <si>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</si>
  <si>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</si>
  <si>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</si>
  <si>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</si>
  <si>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</si>
  <si>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</si>
  <si>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</si>
  <si>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</si>
  <si>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</si>
  <si>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</si>
  <si>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</si>
  <si>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</si>
  <si>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</si>
  <si>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</si>
  <si>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</si>
  <si>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</si>
  <si>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</si>
  <si>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</si>
  <si>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</si>
  <si>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</si>
  <si>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</si>
  <si>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</si>
  <si>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</si>
  <si>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</si>
  <si>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</si>
  <si>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</si>
  <si>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</si>
  <si>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</si>
  <si>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</si>
  <si>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</si>
  <si>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</si>
  <si>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</si>
  <si>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</si>
  <si>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</si>
  <si>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</si>
  <si>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</si>
  <si>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</si>
  <si>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</si>
  <si>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</si>
  <si>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</si>
  <si>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</si>
  <si>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</si>
  <si>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</si>
  <si>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</si>
  <si>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</si>
  <si>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</si>
  <si>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</si>
  <si>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</si>
  <si>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</si>
  <si>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</si>
  <si>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</si>
  <si>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</si>
  <si>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</si>
  <si>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</si>
  <si>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</si>
  <si>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</si>
  <si>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</si>
  <si>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</si>
  <si>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</si>
  <si>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</si>
  <si>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</si>
  <si>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</si>
  <si>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</si>
  <si>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</si>
  <si>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</si>
  <si>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</si>
  <si>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</si>
  <si>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</si>
  <si>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</si>
  <si>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</si>
  <si>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</si>
  <si>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</si>
  <si>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</si>
  <si>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</si>
  <si>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</si>
  <si>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</si>
  <si>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</si>
  <si>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</si>
  <si>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</si>
  <si>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</si>
  <si>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</si>
  <si>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</si>
  <si>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</si>
  <si>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</si>
  <si>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</si>
  <si>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</si>
  <si>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</si>
  <si>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</si>
  <si>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</si>
  <si>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</si>
  <si>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</si>
  <si>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</si>
  <si>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</si>
  <si>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</si>
  <si>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</si>
  <si>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</si>
  <si>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</si>
  <si>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</si>
  <si>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</si>
  <si>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</si>
  <si>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</si>
  <si>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</si>
  <si>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</si>
  <si>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</si>
  <si>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</si>
  <si>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</si>
  <si>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</si>
  <si>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</si>
  <si>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</si>
  <si>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</si>
  <si>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</si>
  <si>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</si>
  <si>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</si>
  <si>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</si>
  <si>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</si>
  <si>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</si>
  <si>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</si>
  <si>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</si>
  <si>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</si>
  <si>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</si>
  <si>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</si>
  <si>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</si>
  <si>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</si>
  <si>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</si>
  <si>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</si>
  <si>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</si>
  <si>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</si>
  <si>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</si>
  <si>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</si>
  <si>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</si>
  <si>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</si>
  <si>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</si>
  <si>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</si>
  <si>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</si>
  <si>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</si>
  <si>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</si>
  <si>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</si>
  <si>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</si>
  <si>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</si>
  <si>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</si>
  <si>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</si>
  <si>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</si>
  <si>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</si>
  <si>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</si>
  <si>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</si>
  <si>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</si>
  <si>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</si>
  <si>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</si>
  <si>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</si>
  <si>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</si>
  <si>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</si>
  <si>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</si>
  <si>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</si>
  <si>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</si>
  <si>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</si>
  <si>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</si>
  <si>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</si>
  <si>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</si>
  <si>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</si>
  <si>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</si>
  <si>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</si>
  <si>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</si>
  <si>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</si>
  <si>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</si>
  <si>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</si>
  <si>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</si>
  <si>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</si>
  <si>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</si>
  <si>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</si>
  <si>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</si>
  <si>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</si>
  <si>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</si>
  <si>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</si>
  <si>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</si>
  <si>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</si>
  <si>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</si>
  <si>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</si>
  <si>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</si>
  <si>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</si>
  <si>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</si>
  <si>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</si>
  <si>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</si>
  <si>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</si>
  <si>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</si>
  <si>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</si>
  <si>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</si>
  <si>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</si>
  <si>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</si>
  <si>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</si>
  <si>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</si>
  <si>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</si>
  <si>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</si>
  <si>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</si>
  <si>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</si>
  <si>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</si>
  <si>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</si>
  <si>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</si>
  <si>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</si>
  <si>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</si>
  <si>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</si>
  <si>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</si>
  <si>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</si>
  <si>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</si>
  <si>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</si>
  <si>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</si>
  <si>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</si>
  <si>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</si>
  <si>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</si>
  <si>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</si>
  <si>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</si>
  <si>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</si>
  <si>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</si>
  <si>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</si>
  <si>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</si>
  <si>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</si>
  <si>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</si>
  <si>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</si>
  <si>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</si>
  <si>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</si>
  <si>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</si>
  <si>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</si>
  <si>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</si>
  <si>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</si>
  <si>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</si>
  <si>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</si>
  <si>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</si>
  <si>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</si>
  <si>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</si>
  <si>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</si>
  <si>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</si>
  <si>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</si>
  <si>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</si>
  <si>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</si>
  <si>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</si>
  <si>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</si>
  <si>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</si>
  <si>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</si>
  <si>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</si>
  <si>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</si>
  <si>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</si>
  <si>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</si>
  <si>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</si>
  <si>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</si>
  <si>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</si>
  <si>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</si>
  <si>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</si>
  <si>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</si>
  <si>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</si>
  <si>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</si>
  <si>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</si>
  <si>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</si>
  <si>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</si>
  <si>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</si>
  <si>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</si>
  <si>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</si>
  <si>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</si>
  <si>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</si>
  <si>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</si>
  <si>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</si>
  <si>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</si>
  <si>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</si>
  <si>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</si>
  <si>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</si>
  <si>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</si>
  <si>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</si>
  <si>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</si>
  <si>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</si>
  <si>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</si>
  <si>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</si>
  <si>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</si>
  <si>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</si>
  <si>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</si>
  <si>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</si>
  <si>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</si>
  <si>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</si>
  <si>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</si>
  <si>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</si>
  <si>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</si>
  <si>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</si>
  <si>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</si>
  <si>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</si>
  <si>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</si>
  <si>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</si>
  <si>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</si>
  <si>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</si>
  <si>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</si>
  <si>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</si>
  <si>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</si>
  <si>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</si>
  <si>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</si>
  <si>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</si>
  <si>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</si>
  <si>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</si>
  <si>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</si>
  <si>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</si>
  <si>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</si>
  <si>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</si>
  <si>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</si>
  <si>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</si>
  <si>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</si>
  <si>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</si>
  <si>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</si>
  <si>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</si>
  <si>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</si>
  <si>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</si>
  <si>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</si>
  <si>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</si>
  <si>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</si>
  <si>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</si>
  <si>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</si>
  <si>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</si>
  <si>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</si>
  <si>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</si>
  <si>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</si>
  <si>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</si>
  <si>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</si>
  <si>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</si>
  <si>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</si>
  <si>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</si>
  <si>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</si>
  <si>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</si>
  <si>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</si>
  <si>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</si>
  <si>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</si>
  <si>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</si>
  <si>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</si>
  <si>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</si>
  <si>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</si>
  <si>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</si>
  <si>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</si>
  <si>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</si>
  <si>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</si>
  <si>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</si>
  <si>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</si>
  <si>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</si>
  <si>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</si>
  <si>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</si>
  <si>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</si>
  <si>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</si>
  <si>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</si>
  <si>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</si>
  <si>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</si>
  <si>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</si>
  <si>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</si>
  <si>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</si>
  <si>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</si>
  <si>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</si>
  <si>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</si>
  <si>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</si>
  <si>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</si>
  <si>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</si>
  <si>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</si>
  <si>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</si>
  <si>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</si>
  <si>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</si>
  <si>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</si>
  <si>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</si>
  <si>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</si>
  <si>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</si>
  <si>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</si>
  <si>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</si>
  <si>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</si>
  <si>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</si>
  <si>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</si>
  <si>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</si>
  <si>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</si>
  <si>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</si>
  <si>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</si>
  <si>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</si>
  <si>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</si>
  <si>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</si>
  <si>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</si>
  <si>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</si>
  <si>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</si>
  <si>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</si>
  <si>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</si>
  <si>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</si>
  <si>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</si>
  <si>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</si>
  <si>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</si>
  <si>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</si>
  <si>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</si>
  <si>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</si>
  <si>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</si>
  <si>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</si>
  <si>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</si>
  <si>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</si>
  <si>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</si>
  <si>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</si>
  <si>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</si>
  <si>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</si>
  <si>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</si>
  <si>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</si>
  <si>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</si>
  <si>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</si>
  <si>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</si>
  <si>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</si>
  <si>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</si>
  <si>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</si>
  <si>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</si>
  <si>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</si>
  <si>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</si>
  <si>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</si>
  <si>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</si>
  <si>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</si>
  <si>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</si>
  <si>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</si>
  <si>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</si>
  <si>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</si>
  <si>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</si>
  <si>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</si>
  <si>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</si>
  <si>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</si>
  <si>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</si>
  <si>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</si>
  <si>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</si>
  <si>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</si>
  <si>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</si>
  <si>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</si>
  <si>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</si>
  <si>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</si>
  <si>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</si>
  <si>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</si>
  <si>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</si>
  <si>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</si>
  <si>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</si>
  <si>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</si>
  <si>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</si>
  <si>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</si>
  <si>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</si>
  <si>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</si>
  <si>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</si>
  <si>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</si>
  <si>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</si>
  <si>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</si>
  <si>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</si>
  <si>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</si>
  <si>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</si>
  <si>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</si>
  <si>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</si>
  <si>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</si>
  <si>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</si>
  <si>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</si>
  <si>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</si>
  <si>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</si>
  <si>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</si>
  <si>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</si>
  <si>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</si>
  <si>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</si>
  <si>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</si>
  <si>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</si>
  <si>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</si>
  <si>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</si>
  <si>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</si>
  <si>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</si>
  <si>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</si>
  <si>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</si>
  <si>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</si>
  <si>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</si>
  <si>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</si>
  <si>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</si>
  <si>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</si>
  <si>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</si>
  <si>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</si>
  <si>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</si>
  <si>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</si>
  <si>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</si>
  <si>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</si>
  <si>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</si>
  <si>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</si>
  <si>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</si>
  <si>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</si>
  <si>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</si>
  <si>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</si>
  <si>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</si>
  <si>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</si>
  <si>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</si>
  <si>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</si>
  <si>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</si>
  <si>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</si>
  <si>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</si>
  <si>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</si>
  <si>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</si>
  <si>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</si>
  <si>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</si>
  <si>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</si>
  <si>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</si>
  <si>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</si>
  <si>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</si>
  <si>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</si>
  <si>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</si>
  <si>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</si>
  <si>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</si>
  <si>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</si>
  <si>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</si>
  <si>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</si>
  <si>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</si>
  <si>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</si>
  <si>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</si>
  <si>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</si>
  <si>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</si>
  <si>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</si>
  <si>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</si>
  <si>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</si>
  <si>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</si>
  <si>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</si>
  <si>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</si>
  <si>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</si>
  <si>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</si>
  <si>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</si>
  <si>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</si>
  <si>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</si>
  <si>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</si>
  <si>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</si>
  <si>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</si>
  <si>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</si>
  <si>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</si>
  <si>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</si>
  <si>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</si>
  <si>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</si>
  <si>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</si>
  <si>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</si>
  <si>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</si>
  <si>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</si>
  <si>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</si>
  <si>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</si>
  <si>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</si>
  <si>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</si>
  <si>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</si>
  <si>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</si>
  <si>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</si>
  <si>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</si>
  <si>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</si>
  <si>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</si>
  <si>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</si>
  <si>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</si>
  <si>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</si>
  <si>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</si>
  <si>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</si>
  <si>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</si>
  <si>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</si>
  <si>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</si>
  <si>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</si>
  <si>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</si>
  <si>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</si>
  <si>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</si>
  <si>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</si>
  <si>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</si>
  <si>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</si>
  <si>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</si>
  <si>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</si>
  <si>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</si>
  <si>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</si>
  <si>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</si>
  <si>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</si>
  <si>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</si>
  <si>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</si>
  <si>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</si>
  <si>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</si>
  <si>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</si>
  <si>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</si>
  <si>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</si>
  <si>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</si>
  <si>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</si>
  <si>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</si>
  <si>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</si>
  <si>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</si>
  <si>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</si>
  <si>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</si>
  <si>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</si>
  <si>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</si>
  <si>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</si>
  <si>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</si>
  <si>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</si>
  <si>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</si>
  <si>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</si>
  <si>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</si>
  <si>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</si>
  <si>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</si>
  <si>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</si>
  <si>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</si>
  <si>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</si>
  <si>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</si>
  <si>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</si>
  <si>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</si>
  <si>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</si>
  <si>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</si>
  <si>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</si>
  <si>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</si>
  <si>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</si>
  <si>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</si>
  <si>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</si>
  <si>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</si>
  <si>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</si>
  <si>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</si>
  <si>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</si>
  <si>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</si>
  <si>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</si>
  <si>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</si>
  <si>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</si>
  <si>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</si>
  <si>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</si>
  <si>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</si>
  <si>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</si>
  <si>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</si>
  <si>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</si>
  <si>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</si>
  <si>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</si>
  <si>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</si>
  <si>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</si>
  <si>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</si>
  <si>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</si>
  <si>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</si>
  <si>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</si>
  <si>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</si>
  <si>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</si>
  <si>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</si>
  <si>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</si>
  <si>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</si>
  <si>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</si>
  <si>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</si>
  <si>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</si>
  <si>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</si>
  <si>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</si>
  <si>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</si>
  <si>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</si>
  <si>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</si>
  <si>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</si>
  <si>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</si>
  <si>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</si>
  <si>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</si>
  <si>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</si>
  <si>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</si>
  <si>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</si>
  <si>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</si>
  <si>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</si>
  <si>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</si>
  <si>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</si>
  <si>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</si>
  <si>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</si>
  <si>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</si>
  <si>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</si>
  <si>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</si>
  <si>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</si>
  <si>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</si>
  <si>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</si>
  <si>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</si>
  <si>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</si>
  <si>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</si>
  <si>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</si>
  <si>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</si>
  <si>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</si>
  <si>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</si>
  <si>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</si>
  <si>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</si>
  <si>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</si>
  <si>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</si>
  <si>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</si>
  <si>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</si>
  <si>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</si>
  <si>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</si>
  <si>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</si>
  <si>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</si>
  <si>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</si>
  <si>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</si>
  <si>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</si>
  <si>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</si>
  <si>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</si>
  <si>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</si>
  <si>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</si>
  <si>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</si>
  <si>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</si>
  <si>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</si>
  <si>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</si>
  <si>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</si>
  <si>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</si>
  <si>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</si>
  <si>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</si>
  <si>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</si>
  <si>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</si>
  <si>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</si>
  <si>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</si>
  <si>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</si>
  <si>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</si>
  <si>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</si>
  <si>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</si>
  <si>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</si>
  <si>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</si>
  <si>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</si>
  <si>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</si>
  <si>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</si>
  <si>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</si>
  <si>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</si>
  <si>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</si>
  <si>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</si>
  <si>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</si>
  <si>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</si>
  <si>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</si>
  <si>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</si>
  <si>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</si>
  <si>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</si>
  <si>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</si>
  <si>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</si>
  <si>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</si>
  <si>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</si>
  <si>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</si>
  <si>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</si>
  <si>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</si>
  <si>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</si>
  <si>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</si>
  <si>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</si>
  <si>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</si>
  <si>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</si>
  <si>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</si>
  <si>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</si>
  <si>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</si>
  <si>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</si>
  <si>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</si>
  <si>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</si>
  <si>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</si>
  <si>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</si>
  <si>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</si>
  <si>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</si>
  <si>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</si>
  <si>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</si>
  <si>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</si>
  <si>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</si>
  <si>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</si>
  <si>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</si>
  <si>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</si>
  <si>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</si>
  <si>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</si>
  <si>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</si>
  <si>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</si>
  <si>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</si>
  <si>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</si>
  <si>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</si>
  <si>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</si>
  <si>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</si>
  <si>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</si>
  <si>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</si>
  <si>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</si>
  <si>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</si>
  <si>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</si>
  <si>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</si>
  <si>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</si>
  <si>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</si>
  <si>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</si>
  <si>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</si>
  <si>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</si>
  <si>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</si>
  <si>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</si>
  <si>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</si>
  <si>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</si>
  <si>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</si>
  <si>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</si>
  <si>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</si>
  <si>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</si>
  <si>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</si>
  <si>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</si>
  <si>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</si>
  <si>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</si>
  <si>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</si>
  <si>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</si>
  <si>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</si>
  <si>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</si>
  <si>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</si>
  <si>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</si>
  <si>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</si>
  <si>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</si>
  <si>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</si>
  <si>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</si>
  <si>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</si>
  <si>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</si>
  <si>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</si>
  <si>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</si>
  <si>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</si>
  <si>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</si>
  <si>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</si>
  <si>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</si>
  <si>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</si>
  <si>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</si>
  <si>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</si>
  <si>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</si>
  <si>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</si>
  <si>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</si>
  <si>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</si>
  <si>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</si>
  <si>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</si>
  <si>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</si>
  <si>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</si>
  <si>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</si>
  <si>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</si>
  <si>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</si>
  <si>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</si>
  <si>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</si>
  <si>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</si>
  <si>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</si>
  <si>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</si>
  <si>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</si>
  <si>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</si>
  <si>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</si>
  <si>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</si>
  <si>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</si>
  <si>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</si>
  <si>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</si>
  <si>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</si>
  <si>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</si>
  <si>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</si>
  <si>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</si>
  <si>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</si>
  <si>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</si>
  <si>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</si>
  <si>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</si>
  <si>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</si>
  <si>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</si>
  <si>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</si>
  <si>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</si>
  <si>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</si>
  <si>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</si>
  <si>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</si>
  <si>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</si>
  <si>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</si>
  <si>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</si>
  <si>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</si>
  <si>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</si>
  <si>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</si>
  <si>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</si>
  <si>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</si>
  <si>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</si>
  <si>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</si>
  <si>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</si>
  <si>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</si>
  <si>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</si>
  <si>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</si>
  <si>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</si>
  <si>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</si>
  <si>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</si>
  <si>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</si>
  <si>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</si>
  <si>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</si>
  <si>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</si>
  <si>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</si>
  <si>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</si>
  <si>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</si>
  <si>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</si>
  <si>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</si>
  <si>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</si>
  <si>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</si>
  <si>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</si>
  <si>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</si>
  <si>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</si>
  <si>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</si>
  <si>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</si>
  <si>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</si>
  <si>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</si>
  <si>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</si>
  <si>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</si>
  <si>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</si>
  <si>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</si>
  <si>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</si>
  <si>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</si>
  <si>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</si>
  <si>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</si>
  <si>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</si>
  <si>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</si>
  <si>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</si>
  <si>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</si>
  <si>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</si>
  <si>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</si>
  <si>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</si>
  <si>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</si>
  <si>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</si>
  <si>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</si>
  <si>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</si>
  <si>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</si>
  <si>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</si>
  <si>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</si>
  <si>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</si>
  <si>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</si>
  <si>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</si>
  <si>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</si>
  <si>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</si>
  <si>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</si>
  <si>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</si>
  <si>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</si>
  <si>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</si>
  <si>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</si>
  <si>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</si>
  <si>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</si>
  <si>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</si>
  <si>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</si>
  <si>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</si>
  <si>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</si>
  <si>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</si>
  <si>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</si>
  <si>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</si>
  <si>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</si>
  <si>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</si>
  <si>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</si>
  <si>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</si>
  <si>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</si>
  <si>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</si>
  <si>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</si>
  <si>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</si>
  <si>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</si>
  <si>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</si>
  <si>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</si>
  <si>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</si>
  <si>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</si>
  <si>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</si>
  <si>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</si>
  <si>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</si>
  <si>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</si>
  <si>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</si>
  <si>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</si>
  <si>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</si>
  <si>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</si>
  <si>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</si>
  <si>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</si>
  <si>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</si>
  <si>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</si>
  <si>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</si>
  <si>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</si>
  <si>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</si>
  <si>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</si>
  <si>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</si>
  <si>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</si>
  <si>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</si>
  <si>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</si>
  <si>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</si>
  <si>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</si>
  <si>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</si>
  <si>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</si>
  <si>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</si>
  <si>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</si>
  <si>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</si>
  <si>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</si>
  <si>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</si>
  <si>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</si>
  <si>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</si>
  <si>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</si>
  <si>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</si>
  <si>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</si>
  <si>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</si>
  <si>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</si>
  <si>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</si>
  <si>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</si>
  <si>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</si>
  <si>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</si>
  <si>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</si>
  <si>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</si>
  <si>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</si>
  <si>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</si>
  <si>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</si>
  <si>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</si>
  <si>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</si>
  <si>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</si>
  <si>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</si>
  <si>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</si>
  <si>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</si>
  <si>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</si>
  <si>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</si>
  <si>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</si>
  <si>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</si>
  <si>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</si>
  <si>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</si>
  <si>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</si>
  <si>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</si>
  <si>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</si>
  <si>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</si>
  <si>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</si>
  <si>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</si>
  <si>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</si>
  <si>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</si>
  <si>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</si>
  <si>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</si>
  <si>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</si>
  <si>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</si>
  <si>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</si>
  <si>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</si>
  <si>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</si>
  <si>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</si>
  <si>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</si>
  <si>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</si>
  <si>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</si>
  <si>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</si>
  <si>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</si>
  <si>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</si>
  <si>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</si>
  <si>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</si>
  <si>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</si>
  <si>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</si>
  <si>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</si>
  <si>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</si>
  <si>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</si>
  <si>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</si>
  <si>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</si>
  <si>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</si>
  <si>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</si>
  <si>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</si>
  <si>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</si>
  <si>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</si>
  <si>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</si>
  <si>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</si>
  <si>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</si>
  <si>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</si>
  <si>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</si>
  <si>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</si>
  <si>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</si>
  <si>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</si>
  <si>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</si>
  <si>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</si>
  <si>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</si>
  <si>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</si>
  <si>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</si>
  <si>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</si>
  <si>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</si>
  <si>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</si>
  <si>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</si>
  <si>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</si>
  <si>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</si>
  <si>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</si>
  <si>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</si>
  <si>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</si>
  <si>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</si>
  <si>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</si>
  <si>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</si>
  <si>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</si>
  <si>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</si>
  <si>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</si>
  <si>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</si>
  <si>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</si>
  <si>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</si>
  <si>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</si>
  <si>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</si>
  <si>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</si>
  <si>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</si>
  <si>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</si>
  <si>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</si>
  <si>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</si>
  <si>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</si>
  <si>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</si>
  <si>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</si>
  <si>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</si>
  <si>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</si>
  <si>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</si>
  <si>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</si>
  <si>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</si>
  <si>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</si>
  <si>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</si>
  <si>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</si>
  <si>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</si>
  <si>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</si>
  <si>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</si>
  <si>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</si>
  <si>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</si>
  <si>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</si>
  <si>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</si>
  <si>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</si>
  <si>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</si>
  <si>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</si>
  <si>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</si>
  <si>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</si>
  <si>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</si>
  <si>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</si>
  <si>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</si>
  <si>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</si>
  <si>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</si>
  <si>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</si>
  <si>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</si>
  <si>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</si>
  <si>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</si>
  <si>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</si>
  <si>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</si>
  <si>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</si>
  <si>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</si>
  <si>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</si>
  <si>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</si>
  <si>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</si>
  <si>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</si>
  <si>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</si>
  <si>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</si>
  <si>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</si>
  <si>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</si>
  <si>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</si>
  <si>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</si>
  <si>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</si>
  <si>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</si>
  <si>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</si>
  <si>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</si>
  <si>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</si>
  <si>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</si>
  <si>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</si>
  <si>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</si>
  <si>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</si>
  <si>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</si>
  <si>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</si>
  <si>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</si>
  <si>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</si>
  <si>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</si>
  <si>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</si>
  <si>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</si>
  <si>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</si>
  <si>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</si>
  <si>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</si>
  <si>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</si>
  <si>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</si>
  <si>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</si>
  <si>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</si>
  <si>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</si>
  <si>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</si>
  <si>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</si>
  <si>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</si>
  <si>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</si>
  <si>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</si>
  <si>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</si>
  <si>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</si>
  <si>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</si>
  <si>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</si>
  <si>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</si>
  <si>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</si>
  <si>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</si>
  <si>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</si>
  <si>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</si>
  <si>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</si>
  <si>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</si>
  <si>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</si>
  <si>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</si>
  <si>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</si>
  <si>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</si>
  <si>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</si>
  <si>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</si>
  <si>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</si>
  <si>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</si>
  <si>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</si>
  <si>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</si>
  <si>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</si>
  <si>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</si>
  <si>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</si>
  <si>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</si>
  <si>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</si>
  <si>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</si>
  <si>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</si>
  <si>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</si>
  <si>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</si>
  <si>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</si>
  <si>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</si>
  <si>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</si>
  <si>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</si>
  <si>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</si>
  <si>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</si>
  <si>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</si>
  <si>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</si>
  <si>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</si>
  <si>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</si>
  <si>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</si>
  <si>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</si>
  <si>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</si>
  <si>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</si>
  <si>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</si>
  <si>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</si>
  <si>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</si>
  <si>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</si>
  <si>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</si>
  <si>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</si>
  <si>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</si>
  <si>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</si>
  <si>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</si>
  <si>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</si>
  <si>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</si>
  <si>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</si>
  <si>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</si>
  <si>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</si>
  <si>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</si>
  <si>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</si>
  <si>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</si>
  <si>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</si>
  <si>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</si>
  <si>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</si>
  <si>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</si>
  <si>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</si>
  <si>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</si>
  <si>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</si>
  <si>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</si>
  <si>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</si>
  <si>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</si>
  <si>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</si>
  <si>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</si>
  <si>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</si>
  <si>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</si>
  <si>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</si>
  <si>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</si>
  <si>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</si>
  <si>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</si>
  <si>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</si>
  <si>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</si>
  <si>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</si>
  <si>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</si>
  <si>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</si>
  <si>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</si>
  <si>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</si>
  <si>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</si>
  <si>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</si>
  <si>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</si>
  <si>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</si>
  <si>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</si>
  <si>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</si>
  <si>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</si>
  <si>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</si>
  <si>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</si>
  <si>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</si>
  <si>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</si>
  <si>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</si>
  <si>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</si>
  <si>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</si>
  <si>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</si>
  <si>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</si>
  <si>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</si>
  <si>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</si>
  <si>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</si>
  <si>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</si>
  <si>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</si>
  <si>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</si>
  <si>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</si>
  <si>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</si>
  <si>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</si>
  <si>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</si>
  <si>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</si>
  <si>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</si>
  <si>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</si>
  <si>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</si>
  <si>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</si>
  <si>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</si>
  <si>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</si>
  <si>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</si>
  <si>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</si>
  <si>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</si>
  <si>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</si>
  <si>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</si>
  <si>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</si>
  <si>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</si>
  <si>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</si>
  <si>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</si>
  <si>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</si>
  <si>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</si>
  <si>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</si>
  <si>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</si>
  <si>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</si>
  <si>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</si>
  <si>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</si>
  <si>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</si>
  <si>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</si>
  <si>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</si>
  <si>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</si>
  <si>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</si>
  <si>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</si>
  <si>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</si>
  <si>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</si>
  <si>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</si>
  <si>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</si>
  <si>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</si>
  <si>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</si>
  <si>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</si>
  <si>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</si>
  <si>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</si>
  <si>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</si>
  <si>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</si>
  <si>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</si>
  <si>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</si>
  <si>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</si>
  <si>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</si>
  <si>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</si>
  <si>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</si>
  <si>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</si>
  <si>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</si>
  <si>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</si>
  <si>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</si>
  <si>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</si>
  <si>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</si>
  <si>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</si>
  <si>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</si>
  <si>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</si>
  <si>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</si>
  <si>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</si>
  <si>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</si>
  <si>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</si>
  <si>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</si>
  <si>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</si>
  <si>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</si>
  <si>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</si>
  <si>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</si>
  <si>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</si>
  <si>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</si>
  <si>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</si>
  <si>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</si>
  <si>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</si>
  <si>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</si>
  <si>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</si>
  <si>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</si>
  <si>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</si>
  <si>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</si>
  <si>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</si>
  <si>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</si>
  <si>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</si>
  <si>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</si>
  <si>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</si>
  <si>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</si>
  <si>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</si>
  <si>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</si>
  <si>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</si>
  <si>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</si>
  <si>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</si>
  <si>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</si>
  <si>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</si>
  <si>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</si>
  <si>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</si>
  <si>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</si>
  <si>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</si>
  <si>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</si>
  <si>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</si>
  <si>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</si>
  <si>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</si>
  <si>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</si>
  <si>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</si>
  <si>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</si>
  <si>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</si>
  <si>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</si>
  <si>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</si>
  <si>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</si>
  <si>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</si>
  <si>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</si>
  <si>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</si>
  <si>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</si>
  <si>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</si>
  <si>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</si>
  <si>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</si>
  <si>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</si>
  <si>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</si>
  <si>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</si>
  <si>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</si>
  <si>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</si>
  <si>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</si>
  <si>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</si>
  <si>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</si>
  <si>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</si>
  <si>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</si>
  <si>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</si>
  <si>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</si>
  <si>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</si>
  <si>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</si>
  <si>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</si>
  <si>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</si>
  <si>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</si>
  <si>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</si>
  <si>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</si>
  <si>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</si>
  <si>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</si>
  <si>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</si>
  <si>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</si>
  <si>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</si>
  <si>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</si>
  <si>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</si>
  <si>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</si>
  <si>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</si>
  <si>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</si>
  <si>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</si>
  <si>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</si>
  <si>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</si>
  <si>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</si>
  <si>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</si>
  <si>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</si>
  <si>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</si>
  <si>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</si>
  <si>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</si>
  <si>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</si>
  <si>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</si>
  <si>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</si>
  <si>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</si>
  <si>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</si>
  <si>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</si>
  <si>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</si>
  <si>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</si>
  <si>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</si>
  <si>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</si>
  <si>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</si>
  <si>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</si>
  <si>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</si>
  <si>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</si>
  <si>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</si>
  <si>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</si>
  <si>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</si>
  <si>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</si>
  <si>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</si>
  <si>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</si>
  <si>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</si>
  <si>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</si>
  <si>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</si>
  <si>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</si>
  <si>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</si>
  <si>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</si>
  <si>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</si>
  <si>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</si>
  <si>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</si>
  <si>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</si>
  <si>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</si>
  <si>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</si>
  <si>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</si>
  <si>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</si>
  <si>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</si>
  <si>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</si>
  <si>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</si>
  <si>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</si>
  <si>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</si>
  <si>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</si>
  <si>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</si>
  <si>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</si>
  <si>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</si>
  <si>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</si>
  <si>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</si>
  <si>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</si>
  <si>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</si>
  <si>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</si>
  <si>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</si>
  <si>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</si>
  <si>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</si>
  <si>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</si>
  <si>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</si>
  <si>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</si>
  <si>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</si>
  <si>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</si>
  <si>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</si>
  <si>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</si>
  <si>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</si>
  <si>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</si>
  <si>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</si>
  <si>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</si>
  <si>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</si>
  <si>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</si>
  <si>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</si>
  <si>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</si>
  <si>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</si>
  <si>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</si>
  <si>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</si>
  <si>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</si>
  <si>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</si>
  <si>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</si>
  <si>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</si>
  <si>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</si>
  <si>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</si>
  <si>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</si>
  <si>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</si>
  <si>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</si>
  <si>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</si>
  <si>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</si>
  <si>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</si>
  <si>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</si>
  <si>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</si>
  <si>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</si>
  <si>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</si>
  <si>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</si>
  <si>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</si>
  <si>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</si>
  <si>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</si>
  <si>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</si>
  <si>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</si>
  <si>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</si>
  <si>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</si>
  <si>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</si>
  <si>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</si>
  <si>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</si>
  <si>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</si>
  <si>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</si>
  <si>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</si>
  <si>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</si>
  <si>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</si>
  <si>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</si>
  <si>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</si>
  <si>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</si>
  <si>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</si>
  <si>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</si>
  <si>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</si>
  <si>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</si>
  <si>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</si>
  <si>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</si>
  <si>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</si>
  <si>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</si>
  <si>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</si>
  <si>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</si>
  <si>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</si>
  <si>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</si>
  <si>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</si>
  <si>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</si>
  <si>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</si>
  <si>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</si>
  <si>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</si>
  <si>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</si>
  <si>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</si>
  <si>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</si>
  <si>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</si>
  <si>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</si>
  <si>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</si>
  <si>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</si>
  <si>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</si>
  <si>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</si>
  <si>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</si>
  <si>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</si>
  <si>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</si>
  <si>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</si>
  <si>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</si>
  <si>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</si>
  <si>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</si>
  <si>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</si>
  <si>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</si>
  <si>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</si>
  <si>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</si>
  <si>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</si>
  <si>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</si>
  <si>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</si>
  <si>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</si>
  <si>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</si>
  <si>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</si>
  <si>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</si>
  <si>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</si>
  <si>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</si>
  <si>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</si>
  <si>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</si>
  <si>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</si>
  <si>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</si>
  <si>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</si>
  <si>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</si>
  <si>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</si>
  <si>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</si>
  <si>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</si>
  <si>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</si>
  <si>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</si>
  <si>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</si>
  <si>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</si>
  <si>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</si>
  <si>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</si>
  <si>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</si>
  <si>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</si>
  <si>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</si>
  <si>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</si>
  <si>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</si>
  <si>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</si>
  <si>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</si>
  <si>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</si>
  <si>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</si>
  <si>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</si>
  <si>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</si>
  <si>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</si>
  <si>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</si>
  <si>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</si>
  <si>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</si>
  <si>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</si>
  <si>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</si>
  <si>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</si>
  <si>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</si>
  <si>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</si>
  <si>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</si>
  <si>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</si>
  <si>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</si>
  <si>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</si>
  <si>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</si>
  <si>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</si>
  <si>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</si>
  <si>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</si>
  <si>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</si>
  <si>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</si>
  <si>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</si>
  <si>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</si>
  <si>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</si>
  <si>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</si>
  <si>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</si>
  <si>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</si>
  <si>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</si>
  <si>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</si>
  <si>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</si>
  <si>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</si>
  <si>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</si>
  <si>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</si>
  <si>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</si>
  <si>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</si>
  <si>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</si>
  <si>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</si>
  <si>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</si>
  <si>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</si>
  <si>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</si>
  <si>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</si>
  <si>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</si>
  <si>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</si>
  <si>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</si>
  <si>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</si>
  <si>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</si>
  <si>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</si>
  <si>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</si>
  <si>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</si>
  <si>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</si>
  <si>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</si>
  <si>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</si>
  <si>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</si>
  <si>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</si>
  <si>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</si>
  <si>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</si>
  <si>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</si>
  <si>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</si>
  <si>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</si>
  <si>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</si>
  <si>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</si>
  <si>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</si>
  <si>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</si>
  <si>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</si>
  <si>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</si>
  <si>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</si>
  <si>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</si>
  <si>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</si>
  <si>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</si>
  <si>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</si>
  <si>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</si>
  <si>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</si>
  <si>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</si>
  <si>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</si>
  <si>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</si>
  <si>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</si>
  <si>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</si>
  <si>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</si>
  <si>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</si>
  <si>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</si>
  <si>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</si>
  <si>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</si>
  <si>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</si>
  <si>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</si>
  <si>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</si>
  <si>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</si>
  <si>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</si>
  <si>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</si>
  <si>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</si>
  <si>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</si>
  <si>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</si>
  <si>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</si>
  <si>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</si>
  <si>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</si>
  <si>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</si>
  <si>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</si>
  <si>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</si>
  <si>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</si>
  <si>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</si>
  <si>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</si>
  <si>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</si>
  <si>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</si>
  <si>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</si>
  <si>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</si>
  <si>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</si>
  <si>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</si>
  <si>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</si>
  <si>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</si>
  <si>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</si>
  <si>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</si>
  <si>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</si>
  <si>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</si>
  <si>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</si>
  <si>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</si>
  <si>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</si>
  <si>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</si>
  <si>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</si>
  <si>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</si>
  <si>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</si>
  <si>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</si>
  <si>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</si>
  <si>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</si>
  <si>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</si>
  <si>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</si>
  <si>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</si>
  <si>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</si>
  <si>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</si>
  <si>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</si>
  <si>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</si>
  <si>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</si>
  <si>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</si>
  <si>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</si>
  <si>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</si>
  <si>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</si>
  <si>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</si>
  <si>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</si>
  <si>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</si>
  <si>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</si>
  <si>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</si>
  <si>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</si>
  <si>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</si>
  <si>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</si>
  <si>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</si>
  <si>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</si>
  <si>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</si>
  <si>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</si>
  <si>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</si>
  <si>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</si>
  <si>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</si>
  <si>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</si>
  <si>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</si>
  <si>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</si>
  <si>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</si>
  <si>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</si>
  <si>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</si>
  <si>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</si>
  <si>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</si>
  <si>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</si>
  <si>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</si>
  <si>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</si>
  <si>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</si>
  <si>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</si>
  <si>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</si>
  <si>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</si>
  <si>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</si>
  <si>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</si>
  <si>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</si>
  <si>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</si>
  <si>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</si>
  <si>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</si>
  <si>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</si>
  <si>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</si>
  <si>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</si>
  <si>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</si>
  <si>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</si>
  <si>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</si>
  <si>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</si>
  <si>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</si>
  <si>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</si>
  <si>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</si>
  <si>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</si>
  <si>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</si>
  <si>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</si>
  <si>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</si>
  <si>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</si>
  <si>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</si>
  <si>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</si>
  <si>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</si>
  <si>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</si>
  <si>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</si>
  <si>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</si>
  <si>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</si>
  <si>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</si>
  <si>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</si>
  <si>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</si>
  <si>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</si>
  <si>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</si>
  <si>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</si>
  <si>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</si>
  <si>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</si>
  <si>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</si>
  <si>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</si>
  <si>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</si>
  <si>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</si>
  <si>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</si>
  <si>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</si>
  <si>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</si>
  <si>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</si>
  <si>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</si>
  <si>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</si>
  <si>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</si>
  <si>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</si>
  <si>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</si>
  <si>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</si>
  <si>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</si>
  <si>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</si>
  <si>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</si>
  <si>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</si>
  <si>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</si>
  <si>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</si>
  <si>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</si>
  <si>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</si>
  <si>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</si>
  <si>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</si>
  <si>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</si>
  <si>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</si>
  <si>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</si>
  <si>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</si>
  <si>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</si>
  <si>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</si>
  <si>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</si>
  <si>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</si>
  <si>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</si>
  <si>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</si>
  <si>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</si>
  <si>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</si>
  <si>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</si>
  <si>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</si>
  <si>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</si>
  <si>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</si>
  <si>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</si>
  <si>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</si>
  <si>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</si>
  <si>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</si>
  <si>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</si>
  <si>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</si>
  <si>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</si>
  <si>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</si>
  <si>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</si>
  <si>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</si>
  <si>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</si>
  <si>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</si>
  <si>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</si>
  <si>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</si>
  <si>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</si>
  <si>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</si>
  <si>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</si>
  <si>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</si>
  <si>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</si>
  <si>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</si>
  <si>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</si>
  <si>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</si>
  <si>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</si>
  <si>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</si>
  <si>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</si>
  <si>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</si>
  <si>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</si>
  <si>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</si>
  <si>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</si>
  <si>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</si>
  <si>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</si>
  <si>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</si>
  <si>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</si>
  <si>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</si>
  <si>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</si>
  <si>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</si>
  <si>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</si>
  <si>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</si>
  <si>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</si>
  <si>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</si>
  <si>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</si>
  <si>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</si>
  <si>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</si>
  <si>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</si>
  <si>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</si>
  <si>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</si>
  <si>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</si>
  <si>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</si>
  <si>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</si>
  <si>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</si>
  <si>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</si>
  <si>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</si>
  <si>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</si>
  <si>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</si>
  <si>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</si>
  <si>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</si>
  <si>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</si>
  <si>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</si>
  <si>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</si>
  <si>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</si>
  <si>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</si>
  <si>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</si>
  <si>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</si>
  <si>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</si>
  <si>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</si>
  <si>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</si>
  <si>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</si>
  <si>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</si>
  <si>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</si>
  <si>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</si>
  <si>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</si>
  <si>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</si>
  <si>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</si>
  <si>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</si>
  <si>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</si>
  <si>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</si>
  <si>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</si>
  <si>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</si>
  <si>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</si>
  <si>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</si>
  <si>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</si>
  <si>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</si>
  <si>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</si>
  <si>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</si>
  <si>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</si>
  <si>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</si>
  <si>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</si>
  <si>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</si>
  <si>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</si>
  <si>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</si>
  <si>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</si>
  <si>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</si>
  <si>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</si>
  <si>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</si>
  <si>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</si>
  <si>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</si>
  <si>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</si>
  <si>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</si>
  <si>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</si>
  <si>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</si>
  <si>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</si>
  <si>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</si>
  <si>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</si>
  <si>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</si>
  <si>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</si>
  <si>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</si>
  <si>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</si>
  <si>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</si>
  <si>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</si>
  <si>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</si>
  <si>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</si>
  <si>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</si>
  <si>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</si>
  <si>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</si>
  <si>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</si>
  <si>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</si>
  <si>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</si>
  <si>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</si>
  <si>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</si>
  <si>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</si>
  <si>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</si>
  <si>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</si>
  <si>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</si>
  <si>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</si>
  <si>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</si>
  <si>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</si>
  <si>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</si>
  <si>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</si>
  <si>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</si>
  <si>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</si>
  <si>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</si>
  <si>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</si>
  <si>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</si>
  <si>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</si>
  <si>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</si>
  <si>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</si>
  <si>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</si>
  <si>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</si>
  <si>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</si>
  <si>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</si>
  <si>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</si>
  <si>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</si>
  <si>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</si>
  <si>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</si>
  <si>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</si>
  <si>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</si>
  <si>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</si>
  <si>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</si>
  <si>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</si>
  <si>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</si>
  <si>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</si>
  <si>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</si>
  <si>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</si>
  <si>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</si>
  <si>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</si>
  <si>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</si>
  <si>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</si>
  <si>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</si>
  <si>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</si>
  <si>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</si>
  <si>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</si>
  <si>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</si>
  <si>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</si>
  <si>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</si>
  <si>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</si>
  <si>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</si>
  <si>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</si>
  <si>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</si>
  <si>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</si>
  <si>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</si>
  <si>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</si>
  <si>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</si>
  <si>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</si>
  <si>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</si>
  <si>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</si>
  <si>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</si>
  <si>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</si>
  <si>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</si>
  <si>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</si>
  <si>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</si>
  <si>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</si>
  <si>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</si>
  <si>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</si>
  <si>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</si>
  <si>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</si>
  <si>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</si>
  <si>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</si>
  <si>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</si>
  <si>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</si>
  <si>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</si>
  <si>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</si>
  <si>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</si>
  <si>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</si>
  <si>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</si>
  <si>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</si>
  <si>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</si>
  <si>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</si>
  <si>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</si>
  <si>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</si>
  <si>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</si>
  <si>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</si>
  <si>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</si>
  <si>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</si>
  <si>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</si>
  <si>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</si>
  <si>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</si>
  <si>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</si>
  <si>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</si>
  <si>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</si>
  <si>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</si>
  <si>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</si>
  <si>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</si>
  <si>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</si>
  <si>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</si>
  <si>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</si>
  <si>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</si>
  <si>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</si>
  <si>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</si>
  <si>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</si>
  <si>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</si>
  <si>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</si>
  <si>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</si>
  <si>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</si>
  <si>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</si>
  <si>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</si>
  <si>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</si>
  <si>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</si>
  <si>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</si>
  <si>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</si>
  <si>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</si>
  <si>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</si>
  <si>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</si>
  <si>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</si>
  <si>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</si>
  <si>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</si>
  <si>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</si>
  <si>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</si>
  <si>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</si>
  <si>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</si>
  <si>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</si>
  <si>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</si>
  <si>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</si>
  <si>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</si>
  <si>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</si>
  <si>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</si>
  <si>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</si>
  <si>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</si>
  <si>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</si>
  <si>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</si>
  <si>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</si>
  <si>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</si>
  <si>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</si>
  <si>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</si>
  <si>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</si>
  <si>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</si>
  <si>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</si>
  <si>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</si>
  <si>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</si>
  <si>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</si>
  <si>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</si>
  <si>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</si>
  <si>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</si>
  <si>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</si>
  <si>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</si>
  <si>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</si>
  <si>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</si>
  <si>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</si>
  <si>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</si>
  <si>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</si>
  <si>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</si>
  <si>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</si>
  <si>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</si>
  <si>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</si>
  <si>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</si>
  <si>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</si>
  <si>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</si>
  <si>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</si>
  <si>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</si>
  <si>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</si>
  <si>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</si>
  <si>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</si>
  <si>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</si>
  <si>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</si>
  <si>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</si>
  <si>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</si>
  <si>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</si>
  <si>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</si>
  <si>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</si>
  <si>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</si>
  <si>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</si>
  <si>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</si>
  <si>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</si>
  <si>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</si>
  <si>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</si>
  <si>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</si>
  <si>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</si>
  <si>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</si>
  <si>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</si>
  <si>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</si>
  <si>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</si>
  <si>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</si>
  <si>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</si>
  <si>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</si>
  <si>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</si>
  <si>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</si>
  <si>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</si>
  <si>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</si>
  <si>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</si>
  <si>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</si>
  <si>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</si>
  <si>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</si>
  <si>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</si>
  <si>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</si>
  <si>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</si>
  <si>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</si>
  <si>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</si>
  <si>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</si>
  <si>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</si>
  <si>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</si>
  <si>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</si>
  <si>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</si>
  <si>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</si>
  <si>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</si>
  <si>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</si>
  <si>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</si>
  <si>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</si>
  <si>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</si>
  <si>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</si>
  <si>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</si>
  <si>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</si>
  <si>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</si>
  <si>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</si>
  <si>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</si>
  <si>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</si>
  <si>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</si>
  <si>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</si>
  <si>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</si>
  <si>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</si>
  <si>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</si>
  <si>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</si>
  <si>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</si>
  <si>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</si>
  <si>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</si>
  <si>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</si>
  <si>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</si>
  <si>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</si>
  <si>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</si>
  <si>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</si>
  <si>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</si>
  <si>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</si>
  <si>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</si>
  <si>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</si>
  <si>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</si>
  <si>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</si>
  <si>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</si>
  <si>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</si>
  <si>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</si>
  <si>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</si>
  <si>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</si>
  <si>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</si>
  <si>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</si>
  <si>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</si>
  <si>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</si>
  <si>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</si>
  <si>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</si>
  <si>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</si>
  <si>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</si>
  <si>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</si>
  <si>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</si>
  <si>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</si>
  <si>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</si>
  <si>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</si>
  <si>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</si>
  <si>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</si>
  <si>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</si>
  <si>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</si>
  <si>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</si>
  <si>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</si>
  <si>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</si>
  <si>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</si>
  <si>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</si>
  <si>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</si>
  <si>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</si>
  <si>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</si>
  <si>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</si>
  <si>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</si>
  <si>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</si>
  <si>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</si>
  <si>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</si>
  <si>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</si>
  <si>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</si>
  <si>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</si>
  <si>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</si>
  <si>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</si>
  <si>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</si>
  <si>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</si>
  <si>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</si>
  <si>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</si>
  <si>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</si>
  <si>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</si>
  <si>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</si>
  <si>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</si>
  <si>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</si>
  <si>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</si>
  <si>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</si>
  <si>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</si>
  <si>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</si>
  <si>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</si>
  <si>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</si>
  <si>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</si>
  <si>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</si>
  <si>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</si>
  <si>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</si>
  <si>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</si>
  <si>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</si>
  <si>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</si>
  <si>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</si>
  <si>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</si>
  <si>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</si>
  <si>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</si>
  <si>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</si>
  <si>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</si>
  <si>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</si>
  <si>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</si>
  <si>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</si>
  <si>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</si>
  <si>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</si>
  <si>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</si>
  <si>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</si>
  <si>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</si>
  <si>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</si>
  <si>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</si>
  <si>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</si>
  <si>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</si>
  <si>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</si>
  <si>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</si>
  <si>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</si>
  <si>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</si>
  <si>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</si>
  <si>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</si>
  <si>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</si>
  <si>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</si>
  <si>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</si>
  <si>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</si>
  <si>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</si>
  <si>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</si>
  <si>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</si>
  <si>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</si>
  <si>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</si>
  <si>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</si>
  <si>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</si>
  <si>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</si>
  <si>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</si>
  <si>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</si>
  <si>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</si>
  <si>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</si>
  <si>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</si>
  <si>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</si>
  <si>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</si>
  <si>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</si>
  <si>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</si>
  <si>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</si>
  <si>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</si>
  <si>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</si>
  <si>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</si>
  <si>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</si>
  <si>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</si>
  <si>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</si>
  <si>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</si>
  <si>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</si>
  <si>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</si>
  <si>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</si>
  <si>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</si>
  <si>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</si>
  <si>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</si>
  <si>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</si>
  <si>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</si>
  <si>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</si>
  <si>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</si>
  <si>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</si>
  <si>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</si>
  <si>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</si>
  <si>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</si>
  <si>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</si>
  <si>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</si>
  <si>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</si>
  <si>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</si>
  <si>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</si>
  <si>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</si>
  <si>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</si>
  <si>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</si>
  <si>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</si>
  <si>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</si>
  <si>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</si>
  <si>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</si>
  <si>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</si>
  <si>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</si>
  <si>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</si>
  <si>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</si>
  <si>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</si>
  <si>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</si>
  <si>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</si>
  <si>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</si>
  <si>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</si>
  <si>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</si>
  <si>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</si>
  <si>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</si>
  <si>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</si>
  <si>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</si>
  <si>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</si>
  <si>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</si>
  <si>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</si>
  <si>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</si>
  <si>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</si>
  <si>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</si>
  <si>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</si>
  <si>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</si>
  <si>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</si>
  <si>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</si>
  <si>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</si>
  <si>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</si>
  <si>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</si>
  <si>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</si>
  <si>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</si>
  <si>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</si>
  <si>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</si>
  <si>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</si>
  <si>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</si>
  <si>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</si>
  <si>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</si>
  <si>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</si>
  <si>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</si>
  <si>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</si>
  <si>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</si>
  <si>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</si>
  <si>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</si>
  <si>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</si>
  <si>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</si>
  <si>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</si>
  <si>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</si>
  <si>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</si>
  <si>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</si>
  <si>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</si>
  <si>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</si>
  <si>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</si>
  <si>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</si>
  <si>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</si>
  <si>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</si>
  <si>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</si>
  <si>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</si>
  <si>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</si>
  <si>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</si>
  <si>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</si>
  <si>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</si>
  <si>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</si>
  <si>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</si>
  <si>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</si>
  <si>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</si>
  <si>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</si>
  <si>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</si>
  <si>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</si>
  <si>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</si>
  <si>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</si>
  <si>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</si>
  <si>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</si>
  <si>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</si>
  <si>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</si>
  <si>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</si>
  <si>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</si>
  <si>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</si>
  <si>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</si>
  <si>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</si>
  <si>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</si>
  <si>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</si>
  <si>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</si>
  <si>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</si>
  <si>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</si>
  <si>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</si>
  <si>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</si>
  <si>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</si>
  <si>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</si>
  <si>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</si>
  <si>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</si>
  <si>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</si>
  <si>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</si>
  <si>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</si>
  <si>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</si>
  <si>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</si>
  <si>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</si>
  <si>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</si>
  <si>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</si>
  <si>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</si>
  <si>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</si>
  <si>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</si>
  <si>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</si>
  <si>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</si>
  <si>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</si>
  <si>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</si>
  <si>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</si>
  <si>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</si>
  <si>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</si>
  <si>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</si>
  <si>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</si>
  <si>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</si>
  <si>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</si>
  <si>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</si>
  <si>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</si>
  <si>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</si>
  <si>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</si>
  <si>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</si>
  <si>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</si>
  <si>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</si>
  <si>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</si>
  <si>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</si>
  <si>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</si>
  <si>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</si>
  <si>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</si>
  <si>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</si>
  <si>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</si>
  <si>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</si>
  <si>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</si>
  <si>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</si>
  <si>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</si>
  <si>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</si>
  <si>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</si>
  <si>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</si>
  <si>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</si>
  <si>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</si>
  <si>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</si>
  <si>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</si>
  <si>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</si>
  <si>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</si>
  <si>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</si>
  <si>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</si>
  <si>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</si>
  <si>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</si>
  <si>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</si>
  <si>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</si>
  <si>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</si>
  <si>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</si>
  <si>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</si>
  <si>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</si>
  <si>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</si>
  <si>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</si>
  <si>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</si>
  <si>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</si>
  <si>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</si>
  <si>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</si>
  <si>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</si>
  <si>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</si>
  <si>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</si>
  <si>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</si>
  <si>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</si>
  <si>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</si>
  <si>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</si>
  <si>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</si>
  <si>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</si>
  <si>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</si>
  <si>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</si>
  <si>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</si>
  <si>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</si>
  <si>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</si>
  <si>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</si>
  <si>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</si>
  <si>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</si>
  <si>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</si>
  <si>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</si>
  <si>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</si>
  <si>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</si>
  <si>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</si>
  <si>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</si>
  <si>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</si>
  <si>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</si>
  <si>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</si>
  <si>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</si>
  <si>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</si>
  <si>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</si>
  <si>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</si>
  <si>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</si>
  <si>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</si>
  <si>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</si>
  <si>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</si>
  <si>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</si>
  <si>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</si>
  <si>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</si>
  <si>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</si>
  <si>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</si>
  <si>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</si>
  <si>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</si>
  <si>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</si>
  <si>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</si>
  <si>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</si>
  <si>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</si>
  <si>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</si>
  <si>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</si>
  <si>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</si>
  <si>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</si>
  <si>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</si>
  <si>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</si>
  <si>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</si>
  <si>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</si>
  <si>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</si>
  <si>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</si>
  <si>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</si>
  <si>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</si>
  <si>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</si>
  <si>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</si>
  <si>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</si>
  <si>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</si>
  <si>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</si>
  <si>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</si>
  <si>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</si>
  <si>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</si>
  <si>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</si>
  <si>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</si>
  <si>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</si>
  <si>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</si>
  <si>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</si>
  <si>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</si>
  <si>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</si>
  <si>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</si>
  <si>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</si>
  <si>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</si>
  <si>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</si>
  <si>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</si>
  <si>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</si>
  <si>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</si>
  <si>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</si>
  <si>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</si>
  <si>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</si>
  <si>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</si>
  <si>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</si>
  <si>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</si>
  <si>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</si>
  <si>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</si>
  <si>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</si>
  <si>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</si>
  <si>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</si>
  <si>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</si>
  <si>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</si>
  <si>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</si>
  <si>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</si>
  <si>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</si>
  <si>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</si>
  <si>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</si>
  <si>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</si>
  <si>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</si>
  <si>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</si>
  <si>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</si>
  <si>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</si>
  <si>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</si>
  <si>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</si>
  <si>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</si>
  <si>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</si>
  <si>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</si>
  <si>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</si>
  <si>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</si>
  <si>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</si>
  <si>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</si>
  <si>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</si>
  <si>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</si>
  <si>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</si>
  <si>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</si>
  <si>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</si>
  <si>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</si>
  <si>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</si>
  <si>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</si>
  <si>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</si>
  <si>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</si>
  <si>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</si>
  <si>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</si>
  <si>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</si>
  <si>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</si>
  <si>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</si>
  <si>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</si>
  <si>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</si>
  <si>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</si>
  <si>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</si>
  <si>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</si>
  <si>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</si>
  <si>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</si>
  <si>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</si>
  <si>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</si>
  <si>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</si>
  <si>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</si>
  <si>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</si>
  <si>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</si>
  <si>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</si>
  <si>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</si>
  <si>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</si>
  <si>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</si>
  <si>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</si>
  <si>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</si>
  <si>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</si>
  <si>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</si>
  <si>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</si>
  <si>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</si>
  <si>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</si>
  <si>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</si>
  <si>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</si>
  <si>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</si>
  <si>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</si>
  <si>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</si>
  <si>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</si>
  <si>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</si>
  <si>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</si>
  <si>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</si>
  <si>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</si>
  <si>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</si>
  <si>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</si>
  <si>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</si>
  <si>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</si>
  <si>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</si>
  <si>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</si>
  <si>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</si>
  <si>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</si>
  <si>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</si>
  <si>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</si>
  <si>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</si>
  <si>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</si>
  <si>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</si>
  <si>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</si>
  <si>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</si>
  <si>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</si>
  <si>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</si>
  <si>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</si>
  <si>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</si>
  <si>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</si>
  <si>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</si>
  <si>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</si>
  <si>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</si>
  <si>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</si>
  <si>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</si>
  <si>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</si>
  <si>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</si>
  <si>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</si>
  <si>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</si>
  <si>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</si>
  <si>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</si>
  <si>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</si>
  <si>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</si>
  <si>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</si>
  <si>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</si>
  <si>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</si>
  <si>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</si>
  <si>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</si>
  <si>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</si>
  <si>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</si>
  <si>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</si>
  <si>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</si>
  <si>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</si>
  <si>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</si>
  <si>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</si>
  <si>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</si>
  <si>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</si>
  <si>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</si>
  <si>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</si>
  <si>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</si>
  <si>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</si>
  <si>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</si>
  <si>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</si>
  <si>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</si>
  <si>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</si>
  <si>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</si>
  <si>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</si>
  <si>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</si>
  <si>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</si>
  <si>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</si>
  <si>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</si>
  <si>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</si>
  <si>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</si>
  <si>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</si>
  <si>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</si>
  <si>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</si>
  <si>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</si>
  <si>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</si>
  <si>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</si>
  <si>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</si>
  <si>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</si>
  <si>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</si>
  <si>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</si>
  <si>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</si>
  <si>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</si>
  <si>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</si>
  <si>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</si>
  <si>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</si>
  <si>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</si>
  <si>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</si>
  <si>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</si>
  <si>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</si>
  <si>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</si>
  <si>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</si>
  <si>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</si>
  <si>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</si>
  <si>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</si>
  <si>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</si>
  <si>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</si>
  <si>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</si>
  <si>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</si>
  <si>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</si>
  <si>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</si>
  <si>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</si>
  <si>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</si>
  <si>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</si>
  <si>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</si>
  <si>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</si>
  <si>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</si>
  <si>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</si>
  <si>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</si>
  <si>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</si>
  <si>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</si>
  <si>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</si>
  <si>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</si>
  <si>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</si>
  <si>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</si>
  <si>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</si>
  <si>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</si>
  <si>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</si>
  <si>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</si>
  <si>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</si>
  <si>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</si>
  <si>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</si>
  <si>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</si>
  <si>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</si>
  <si>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</si>
  <si>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</si>
  <si>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</si>
  <si>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</si>
  <si>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</si>
  <si>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</si>
  <si>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</si>
  <si>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</si>
  <si>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</si>
  <si>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</si>
  <si>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</si>
  <si>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</si>
  <si>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</si>
  <si>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</si>
  <si>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</si>
  <si>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</si>
  <si>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</si>
  <si>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</si>
  <si>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</si>
  <si>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</si>
  <si>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</si>
  <si>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</si>
  <si>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</si>
  <si>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</si>
  <si>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</si>
  <si>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</si>
  <si>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</si>
  <si>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</si>
  <si>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</si>
  <si>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</si>
  <si>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</si>
  <si>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</si>
  <si>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</si>
  <si>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</si>
  <si>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</si>
  <si>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</si>
  <si>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</si>
  <si>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</si>
  <si>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</si>
  <si>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</si>
  <si>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</si>
  <si>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</si>
  <si>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</si>
  <si>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</si>
  <si>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</si>
  <si>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</si>
  <si>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</si>
  <si>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</si>
  <si>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</si>
  <si>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</si>
  <si>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</si>
  <si>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</si>
  <si>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</si>
  <si>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</si>
  <si>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</si>
  <si>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</si>
  <si>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</si>
  <si>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</si>
  <si>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</si>
  <si>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</si>
  <si>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</si>
  <si>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</si>
  <si>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</si>
  <si>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</si>
  <si>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</si>
  <si>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</si>
  <si>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</si>
  <si>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</si>
  <si>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</si>
  <si>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</si>
  <si>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</si>
  <si>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</si>
  <si>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</si>
  <si>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</si>
  <si>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</si>
  <si>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</si>
  <si>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</si>
  <si>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</si>
  <si>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</si>
  <si>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</si>
  <si>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</si>
  <si>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</si>
  <si>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</si>
  <si>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</si>
  <si>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</si>
  <si>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</si>
  <si>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</si>
  <si>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</si>
  <si>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</si>
  <si>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</si>
  <si>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</si>
  <si>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</si>
  <si>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</si>
  <si>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</si>
  <si>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</si>
  <si>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</si>
  <si>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</si>
  <si>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</si>
  <si>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</si>
  <si>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</si>
  <si>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</si>
  <si>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</si>
  <si>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</si>
  <si>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</si>
  <si>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</si>
  <si>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</si>
  <si>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</si>
  <si>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</si>
  <si>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</si>
  <si>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</si>
  <si>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</si>
  <si>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</si>
  <si>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</si>
  <si>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</si>
  <si>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</si>
  <si>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</si>
  <si>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</si>
  <si>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</si>
  <si>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</si>
  <si>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</si>
  <si>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</si>
  <si>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</si>
  <si>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</si>
  <si>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</si>
  <si>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</si>
  <si>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</si>
  <si>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</si>
  <si>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</si>
  <si>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</si>
  <si>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</si>
  <si>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</si>
  <si>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</si>
  <si>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</si>
  <si>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</si>
  <si>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</si>
  <si>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</si>
  <si>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</si>
  <si>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</si>
  <si>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</si>
  <si>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</si>
  <si>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</si>
  <si>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</si>
  <si>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</si>
  <si>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</si>
  <si>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</si>
  <si>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</si>
  <si>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</si>
  <si>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</si>
  <si>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</si>
  <si>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</si>
  <si>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</si>
  <si>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</si>
  <si>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</si>
  <si>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</si>
  <si>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</si>
  <si>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</si>
  <si>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</si>
  <si>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</si>
  <si>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</si>
  <si>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</si>
  <si>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</si>
  <si>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</si>
  <si>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</si>
  <si>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</si>
  <si>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</si>
  <si>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</si>
  <si>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</si>
  <si>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</si>
  <si>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</si>
  <si>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</si>
  <si>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</si>
  <si>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</si>
  <si>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</si>
  <si>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</si>
  <si>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</si>
  <si>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</si>
  <si>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</si>
  <si>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</si>
  <si>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</si>
  <si>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</si>
  <si>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</si>
  <si>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</si>
  <si>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</si>
  <si>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</si>
  <si>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</si>
  <si>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</si>
  <si>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</si>
  <si>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</si>
  <si>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</si>
  <si>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</si>
  <si>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</si>
  <si>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</si>
  <si>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</si>
  <si>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</si>
  <si>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</si>
  <si>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</si>
  <si>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</si>
  <si>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</si>
  <si>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</si>
  <si>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</si>
  <si>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</si>
  <si>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</si>
  <si>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</si>
  <si>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</si>
  <si>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</si>
  <si>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</si>
  <si>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</si>
  <si>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</si>
  <si>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</si>
  <si>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</si>
  <si>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</si>
  <si>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</si>
  <si>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</si>
  <si>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</si>
  <si>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</si>
  <si>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</si>
  <si>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</si>
  <si>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</si>
  <si>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</si>
  <si>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</si>
  <si>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</si>
  <si>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</si>
  <si>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</si>
  <si>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</si>
  <si>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</si>
  <si>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</si>
  <si>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</si>
  <si>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</si>
  <si>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</si>
  <si>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</si>
  <si>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</si>
  <si>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</si>
  <si>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</si>
  <si>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</si>
  <si>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</si>
  <si>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</si>
  <si>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</si>
  <si>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</si>
  <si>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</si>
  <si>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</si>
  <si>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</si>
  <si>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</si>
  <si>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</si>
  <si>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</si>
  <si>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</si>
  <si>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</si>
  <si>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</si>
  <si>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</si>
  <si>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</si>
  <si>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</si>
  <si>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</si>
  <si>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</si>
  <si>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</si>
  <si>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</si>
  <si>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</si>
  <si>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</si>
  <si>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</si>
  <si>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</si>
  <si>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</si>
  <si>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</si>
  <si>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</si>
  <si>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</si>
  <si>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</si>
  <si>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</si>
  <si>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</si>
  <si>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</si>
  <si>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</si>
  <si>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</si>
  <si>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</si>
  <si>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</si>
  <si>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</si>
  <si>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</si>
  <si>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</si>
  <si>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</si>
  <si>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</si>
  <si>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</si>
  <si>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</si>
  <si>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</si>
  <si>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</si>
  <si>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</si>
  <si>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</si>
  <si>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</si>
  <si>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</si>
  <si>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</si>
  <si>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</si>
  <si>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</si>
  <si>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</si>
  <si>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</si>
  <si>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</si>
  <si>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</si>
  <si>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</si>
  <si>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</si>
  <si>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</si>
  <si>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</si>
  <si>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</si>
  <si>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</si>
  <si>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</si>
  <si>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</si>
  <si>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</si>
  <si>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</si>
  <si>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</si>
  <si>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</si>
  <si>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</si>
  <si>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</si>
  <si>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</si>
  <si>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</si>
  <si>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</si>
  <si>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</si>
  <si>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</si>
  <si>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</si>
  <si>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</si>
  <si>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</si>
  <si>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</si>
  <si>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</si>
  <si>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</si>
  <si>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</si>
  <si>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</si>
  <si>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</si>
  <si>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</si>
  <si>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</si>
  <si>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</si>
  <si>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</si>
  <si>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</si>
  <si>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</si>
  <si>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</si>
  <si>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</si>
  <si>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</si>
  <si>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</si>
  <si>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</si>
  <si>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</si>
  <si>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</si>
  <si>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</si>
  <si>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</si>
  <si>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</si>
  <si>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</si>
  <si>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</si>
  <si>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</si>
  <si>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</si>
  <si>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</si>
  <si>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</si>
  <si>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</si>
  <si>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</si>
  <si>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</si>
  <si>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</si>
  <si>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</si>
  <si>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</si>
  <si>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</si>
  <si>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</si>
  <si>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</si>
  <si>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</si>
  <si>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</si>
  <si>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</si>
  <si>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</si>
  <si>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</si>
  <si>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</si>
  <si>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</si>
  <si>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</si>
  <si>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</si>
  <si>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</si>
  <si>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</si>
  <si>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</si>
  <si>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</si>
  <si>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</si>
  <si>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</si>
  <si>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</si>
  <si>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</si>
  <si>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</si>
  <si>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</si>
  <si>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</si>
  <si>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</si>
  <si>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</si>
  <si>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</si>
  <si>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</si>
  <si>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</si>
  <si>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</si>
  <si>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</si>
  <si>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</si>
  <si>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</si>
  <si>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</si>
  <si>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</si>
  <si>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</si>
  <si>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</si>
  <si>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</si>
  <si>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</si>
  <si>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</si>
  <si>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</si>
  <si>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</si>
  <si>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</si>
  <si>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</si>
  <si>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</si>
  <si>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</si>
  <si>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</si>
  <si>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</si>
  <si>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</si>
  <si>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</si>
  <si>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</si>
  <si>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</si>
  <si>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</si>
  <si>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</si>
  <si>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</si>
  <si>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</si>
  <si>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</si>
  <si>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</si>
  <si>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</si>
  <si>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</si>
  <si>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</si>
  <si>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</si>
  <si>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</si>
  <si>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</si>
  <si>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</si>
  <si>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</si>
  <si>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</si>
  <si>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</si>
  <si>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</si>
  <si>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</si>
  <si>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</si>
  <si>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</si>
  <si>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</si>
  <si>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</si>
  <si>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</si>
  <si>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</si>
  <si>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</si>
  <si>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</si>
  <si>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</si>
  <si>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</si>
  <si>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</si>
  <si>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</si>
  <si>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</si>
  <si>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</si>
  <si>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</si>
  <si>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</si>
  <si>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</si>
  <si>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</si>
  <si>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</si>
  <si>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</si>
  <si>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</si>
  <si>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</si>
  <si>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</si>
  <si>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</si>
  <si>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</si>
  <si>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</si>
  <si>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</si>
  <si>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</si>
  <si>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</si>
  <si>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</si>
  <si>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</si>
  <si>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</si>
  <si>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</si>
  <si>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</si>
  <si>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</si>
  <si>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</si>
  <si>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</si>
  <si>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</si>
  <si>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</si>
  <si>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</si>
  <si>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</si>
  <si>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</si>
  <si>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</si>
  <si>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</si>
  <si>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</si>
  <si>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</si>
  <si>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</si>
  <si>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</si>
  <si>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</si>
  <si>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</si>
  <si>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</si>
  <si>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</si>
  <si>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</si>
  <si>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</si>
  <si>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</si>
  <si>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</si>
  <si>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</si>
  <si>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</si>
  <si>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</si>
  <si>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</si>
  <si>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</si>
  <si>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</si>
  <si>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</si>
  <si>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</si>
  <si>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</si>
  <si>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</si>
  <si>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</si>
  <si>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</si>
  <si>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</si>
  <si>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</si>
  <si>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</si>
  <si>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</si>
  <si>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</si>
  <si>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</si>
  <si>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</si>
  <si>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</si>
  <si>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</si>
  <si>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</si>
  <si>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</si>
  <si>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</si>
  <si>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</si>
  <si>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</si>
  <si>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</si>
  <si>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</si>
  <si>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</si>
  <si>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</si>
  <si>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</si>
  <si>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</si>
  <si>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</si>
  <si>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</si>
  <si>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</si>
  <si>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</si>
  <si>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</si>
  <si>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</si>
  <si>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</si>
  <si>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</si>
  <si>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</si>
  <si>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</si>
  <si>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</si>
  <si>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</si>
  <si>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</si>
  <si>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</si>
  <si>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</si>
  <si>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</si>
  <si>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</si>
  <si>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</si>
  <si>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</si>
  <si>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</si>
  <si>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</si>
  <si>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</si>
  <si>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</si>
  <si>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</si>
  <si>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</si>
  <si>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</si>
  <si>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</si>
  <si>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</si>
  <si>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</si>
  <si>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</si>
  <si>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</si>
  <si>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</si>
  <si>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</si>
  <si>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</si>
  <si>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</si>
  <si>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</si>
  <si>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</si>
  <si>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</si>
  <si>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</si>
  <si>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</si>
  <si>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</si>
  <si>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</si>
  <si>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</si>
  <si>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</si>
  <si>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</si>
  <si>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</si>
  <si>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</si>
  <si>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</si>
  <si>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</si>
  <si>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</si>
  <si>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</si>
  <si>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</si>
  <si>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</si>
  <si>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</si>
  <si>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</si>
  <si>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</si>
  <si>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</si>
  <si>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</si>
  <si>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</si>
  <si>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</si>
  <si>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</si>
  <si>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</si>
  <si>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</si>
  <si>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</si>
  <si>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</si>
  <si>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</si>
  <si>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</si>
  <si>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</si>
  <si>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</si>
  <si>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</si>
  <si>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</si>
  <si>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</si>
  <si>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</si>
  <si>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</si>
  <si>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</si>
  <si>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</si>
  <si>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</si>
  <si>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</si>
  <si>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</si>
  <si>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</si>
  <si>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</si>
  <si>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</si>
  <si>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</si>
  <si>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</si>
  <si>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</si>
  <si>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</si>
  <si>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</si>
  <si>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</si>
  <si>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</si>
  <si>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</si>
  <si>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</si>
  <si>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</si>
  <si>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</si>
  <si>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</si>
  <si>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</si>
  <si>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</si>
  <si>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</si>
  <si>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</si>
  <si>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</si>
  <si>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</si>
  <si>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</si>
  <si>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</si>
  <si>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</si>
  <si>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</si>
  <si>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</si>
  <si>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</si>
  <si>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</si>
  <si>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</si>
  <si>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</si>
  <si>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</si>
  <si>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</si>
  <si>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</si>
  <si>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</si>
  <si>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</si>
  <si>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</si>
  <si>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</si>
  <si>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</si>
  <si>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</si>
  <si>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</si>
  <si>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</si>
  <si>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</si>
  <si>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</si>
  <si>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</si>
  <si>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</si>
  <si>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</si>
  <si>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</si>
  <si>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</si>
  <si>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</si>
  <si>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</si>
  <si>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</si>
  <si>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</si>
  <si>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</si>
  <si>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</si>
  <si>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</si>
  <si>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</si>
  <si>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</si>
  <si>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</si>
  <si>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</si>
  <si>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</si>
  <si>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</si>
  <si>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</si>
  <si>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</si>
  <si>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</si>
  <si>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</si>
  <si>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</si>
  <si>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</si>
  <si>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</si>
  <si>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</si>
  <si>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</si>
  <si>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</si>
  <si>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</si>
  <si>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</si>
  <si>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</si>
  <si>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</si>
  <si>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</si>
  <si>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</si>
  <si>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</si>
  <si>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</si>
  <si>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</si>
  <si>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</si>
  <si>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</si>
  <si>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</si>
  <si>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</si>
  <si>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</si>
  <si>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</si>
  <si>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</si>
  <si>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</si>
  <si>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</si>
  <si>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</si>
  <si>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</si>
  <si>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</si>
  <si>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</si>
  <si>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</si>
  <si>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</si>
  <si>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</si>
  <si>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</si>
  <si>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</si>
  <si>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</si>
  <si>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</si>
  <si>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</si>
  <si>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</si>
  <si>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</si>
  <si>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</si>
  <si>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</si>
  <si>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</si>
  <si>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</si>
  <si>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</si>
  <si>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</si>
  <si>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</si>
  <si>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</si>
  <si>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</si>
  <si>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</si>
  <si>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</si>
  <si>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</si>
  <si>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</si>
  <si>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</si>
  <si>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</si>
  <si>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</si>
  <si>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</si>
  <si>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</si>
  <si>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</si>
  <si>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</si>
  <si>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</si>
  <si>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</si>
  <si>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</si>
  <si>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</si>
  <si>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</si>
  <si>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</si>
  <si>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</si>
  <si>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</si>
  <si>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</si>
  <si>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</si>
  <si>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</si>
  <si>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</si>
  <si>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</si>
  <si>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</si>
  <si>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</si>
  <si>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</si>
  <si>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</si>
  <si>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</si>
  <si>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</si>
  <si>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</si>
  <si>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</si>
  <si>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</si>
  <si>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</si>
  <si>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</si>
  <si>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</si>
  <si>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</si>
  <si>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</si>
  <si>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</si>
  <si>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</si>
  <si>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</si>
  <si>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</si>
  <si>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</si>
  <si>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</si>
  <si>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</si>
  <si>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</si>
  <si>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</si>
  <si>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</si>
  <si>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</si>
  <si>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</si>
  <si>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</si>
  <si>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</si>
  <si>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</si>
  <si>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</si>
  <si>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</si>
  <si>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</si>
  <si>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</si>
  <si>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</si>
  <si>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</si>
  <si>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</si>
  <si>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</si>
  <si>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</si>
  <si>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</si>
  <si>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</si>
  <si>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</si>
  <si>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</si>
  <si>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</si>
  <si>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</si>
  <si>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</si>
  <si>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</si>
  <si>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</si>
  <si>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</si>
  <si>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</si>
  <si>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</si>
  <si>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</si>
  <si>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</si>
  <si>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</si>
  <si>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</si>
  <si>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</si>
  <si>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</si>
  <si>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</si>
  <si>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</si>
  <si>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</si>
  <si>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</si>
  <si>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</si>
  <si>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</si>
  <si>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</si>
  <si>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</si>
  <si>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</si>
  <si>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</si>
  <si>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</si>
  <si>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</si>
  <si>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</si>
  <si>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</si>
  <si>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</si>
  <si>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</si>
  <si>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</si>
  <si>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</si>
  <si>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</si>
  <si>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</si>
  <si>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</si>
  <si>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</si>
  <si>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</si>
  <si>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</si>
  <si>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</si>
  <si>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</si>
  <si>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</si>
  <si>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</si>
  <si>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</si>
  <si>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</si>
  <si>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</si>
  <si>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</si>
  <si>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</si>
  <si>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</si>
  <si>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</si>
  <si>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</si>
  <si>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</si>
  <si>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</si>
  <si>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</si>
  <si>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</si>
  <si>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</si>
  <si>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</si>
  <si>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</si>
  <si>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</si>
  <si>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</si>
  <si>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</si>
  <si>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</si>
  <si>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</si>
  <si>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</si>
  <si>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</si>
  <si>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</si>
  <si>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</si>
  <si>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</si>
  <si>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</si>
  <si>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</si>
  <si>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</si>
  <si>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</si>
  <si>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</si>
  <si>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</si>
  <si>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</si>
  <si>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</si>
  <si>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</si>
  <si>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</si>
  <si>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</si>
  <si>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</si>
  <si>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</si>
  <si>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</si>
  <si>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</si>
  <si>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</si>
  <si>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</si>
  <si>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</si>
  <si>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</si>
  <si>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</si>
  <si>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</si>
  <si>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</si>
  <si>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</si>
  <si>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</si>
  <si>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</si>
  <si>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</si>
  <si>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</si>
  <si>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</si>
  <si>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</si>
  <si>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</si>
  <si>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</si>
  <si>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</si>
  <si>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</si>
  <si>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</si>
  <si>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</si>
  <si>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</si>
  <si>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</si>
  <si>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</si>
  <si>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</si>
  <si>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</si>
  <si>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</si>
  <si>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</si>
  <si>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</si>
  <si>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</si>
  <si>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</si>
  <si>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</si>
  <si>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</si>
  <si>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</si>
  <si>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</si>
  <si>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</si>
  <si>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</si>
  <si>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</si>
  <si>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</si>
  <si>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</si>
  <si>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</si>
  <si>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</si>
  <si>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</si>
  <si>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</si>
  <si>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</si>
  <si>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</si>
  <si>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</si>
  <si>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</si>
  <si>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</si>
  <si>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</si>
  <si>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</si>
  <si>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</si>
  <si>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</si>
  <si>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</si>
  <si>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</si>
  <si>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</si>
  <si>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</si>
  <si>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</si>
  <si>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</si>
  <si>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</si>
  <si>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</si>
  <si>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</si>
  <si>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</si>
  <si>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</si>
  <si>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</si>
  <si>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</si>
  <si>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</si>
  <si>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</si>
  <si>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</si>
  <si>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</si>
  <si>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</si>
  <si>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</si>
  <si>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</si>
  <si>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</si>
  <si>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</si>
  <si>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</si>
  <si>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</si>
  <si>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</si>
  <si>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</si>
  <si>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</si>
  <si>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</si>
  <si>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</si>
  <si>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</si>
  <si>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</si>
  <si>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</si>
  <si>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</si>
  <si>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</si>
  <si>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</si>
  <si>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</si>
  <si>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</si>
  <si>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</si>
  <si>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</si>
  <si>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</si>
  <si>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</si>
  <si>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</si>
  <si>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</si>
  <si>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</si>
  <si>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</si>
  <si>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</si>
  <si>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</si>
  <si>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</si>
  <si>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</si>
  <si>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</si>
  <si>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</si>
  <si>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</si>
  <si>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</si>
  <si>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</si>
  <si>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</si>
  <si>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</si>
  <si>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</si>
  <si>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</si>
  <si>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</si>
  <si>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</si>
  <si>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</si>
  <si>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</si>
  <si>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</si>
  <si>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</si>
  <si>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</si>
  <si>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</si>
  <si>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</si>
  <si>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</si>
  <si>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</si>
  <si>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</si>
  <si>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</si>
  <si>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</si>
  <si>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</si>
  <si>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</si>
  <si>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</si>
  <si>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</si>
  <si>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</si>
  <si>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</si>
  <si>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</si>
  <si>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</si>
  <si>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</si>
  <si>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</si>
  <si>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</si>
  <si>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</si>
  <si>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</si>
  <si>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</si>
  <si>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</si>
  <si>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</si>
  <si>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</si>
  <si>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</si>
  <si>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</si>
  <si>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</si>
  <si>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</si>
  <si>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</si>
  <si>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</si>
  <si>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</si>
  <si>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</si>
  <si>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</si>
  <si>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</si>
  <si>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</si>
  <si>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</si>
  <si>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</si>
  <si>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</si>
  <si>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</si>
  <si>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</si>
  <si>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</si>
  <si>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</si>
  <si>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</si>
  <si>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</si>
  <si>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</si>
  <si>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</si>
  <si>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</si>
  <si>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</si>
  <si>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</si>
  <si>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</si>
  <si>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</si>
  <si>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</si>
  <si>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</si>
  <si>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</si>
  <si>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</si>
  <si>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</si>
  <si>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</si>
  <si>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</si>
  <si>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</si>
  <si>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</si>
  <si>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</si>
  <si>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</si>
  <si>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</si>
  <si>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</si>
  <si>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</si>
  <si>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</si>
  <si>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</si>
  <si>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</si>
  <si>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</si>
  <si>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</si>
  <si>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</si>
  <si>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</si>
  <si>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</si>
  <si>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</si>
  <si>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</si>
  <si>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</si>
  <si>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</si>
  <si>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</si>
  <si>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</si>
  <si>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</si>
  <si>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</si>
  <si>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</si>
  <si>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</si>
  <si>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</si>
  <si>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</si>
  <si>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</si>
  <si>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</si>
  <si>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</si>
  <si>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</si>
  <si>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</si>
  <si>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</si>
  <si>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</si>
  <si>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</si>
  <si>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</si>
  <si>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</si>
  <si>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</si>
  <si>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</si>
  <si>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</si>
  <si>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</si>
  <si>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</si>
  <si>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</si>
  <si>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</si>
  <si>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</si>
  <si>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</si>
  <si>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</si>
  <si>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</si>
  <si>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</si>
  <si>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</si>
  <si>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</si>
  <si>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</si>
  <si>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</si>
  <si>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</si>
  <si>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</si>
  <si>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</si>
  <si>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</si>
  <si>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</si>
  <si>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</si>
  <si>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</si>
  <si>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</si>
  <si>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</si>
  <si>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</si>
  <si>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</si>
  <si>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</si>
  <si>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</si>
  <si>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</si>
  <si>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</si>
  <si>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</si>
  <si>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</si>
  <si>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</si>
  <si>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</si>
  <si>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</si>
  <si>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</si>
  <si>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</si>
  <si>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</si>
  <si>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</si>
  <si>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</si>
  <si>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</si>
  <si>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</si>
  <si>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</si>
  <si>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</si>
  <si>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</si>
  <si>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</si>
  <si>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</si>
  <si>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</si>
  <si>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</si>
  <si>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</si>
  <si>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</si>
  <si>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</si>
  <si>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</si>
  <si>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</si>
  <si>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</si>
  <si>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</si>
  <si>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</si>
  <si>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</si>
  <si>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</si>
  <si>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</si>
  <si>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</si>
  <si>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</si>
  <si>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</si>
  <si>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</si>
  <si>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</si>
  <si>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</si>
  <si>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</si>
  <si>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</si>
  <si>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</si>
  <si>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</si>
  <si>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</si>
  <si>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</si>
  <si>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</si>
  <si>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</si>
  <si>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</si>
  <si>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</si>
  <si>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</si>
  <si>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</si>
  <si>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</si>
  <si>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</si>
  <si>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</si>
  <si>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</si>
  <si>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</si>
  <si>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</si>
  <si>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</si>
  <si>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</si>
  <si>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</si>
  <si>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</si>
  <si>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</si>
  <si>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</si>
  <si>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</si>
  <si>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</si>
  <si>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</si>
  <si>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</si>
  <si>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</si>
  <si>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</si>
  <si>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</si>
  <si>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</si>
  <si>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</si>
  <si>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</si>
  <si>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</si>
  <si>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</si>
  <si>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</si>
  <si>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</si>
  <si>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</si>
  <si>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</si>
  <si>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</si>
  <si>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</si>
  <si>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</si>
  <si>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</si>
  <si>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</si>
  <si>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</si>
  <si>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</si>
  <si>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</si>
  <si>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</si>
  <si>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</si>
  <si>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</si>
  <si>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</si>
  <si>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</si>
  <si>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</si>
  <si>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</si>
  <si>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</si>
  <si>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</si>
  <si>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</si>
  <si>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</si>
  <si>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</si>
  <si>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</si>
  <si>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</si>
  <si>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</si>
  <si>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</si>
  <si>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</si>
  <si>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</si>
  <si>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</si>
  <si>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</si>
  <si>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</si>
  <si>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</si>
  <si>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</si>
  <si>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</si>
  <si>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</si>
  <si>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</si>
  <si>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</si>
  <si>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</si>
  <si>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</si>
  <si>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</si>
  <si>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</si>
  <si>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</si>
  <si>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</si>
  <si>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</si>
  <si>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</si>
  <si>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</si>
  <si>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</si>
  <si>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</si>
  <si>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</si>
  <si>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</si>
  <si>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</si>
  <si>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</si>
  <si>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</si>
  <si>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</si>
  <si>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</si>
  <si>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</si>
  <si>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</si>
  <si>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</si>
  <si>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</si>
  <si>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</si>
  <si>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</si>
  <si>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</si>
  <si>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</si>
  <si>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</si>
  <si>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</si>
  <si>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</si>
  <si>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</si>
  <si>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</si>
  <si>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</si>
  <si>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</si>
  <si>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</si>
  <si>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</si>
  <si>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</si>
  <si>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</si>
  <si>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</si>
  <si>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</si>
  <si>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</si>
  <si>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</si>
  <si>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</si>
  <si>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</si>
  <si>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</si>
  <si>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</si>
  <si>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</si>
  <si>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</si>
  <si>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</si>
  <si>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</si>
  <si>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</si>
  <si>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</si>
  <si>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</si>
  <si>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</si>
  <si>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</si>
  <si>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</si>
  <si>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</si>
  <si>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</si>
  <si>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</si>
  <si>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</si>
  <si>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</si>
  <si>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</si>
  <si>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</si>
  <si>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</si>
  <si>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</si>
  <si>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</si>
  <si>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</si>
  <si>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</si>
  <si>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</si>
  <si>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</si>
  <si>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</si>
  <si>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</si>
  <si>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</si>
  <si>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</si>
  <si>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</si>
  <si>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</si>
  <si>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</si>
  <si>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</si>
  <si>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</si>
  <si>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</si>
  <si>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</si>
  <si>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</si>
  <si>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</si>
  <si>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</si>
  <si>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</si>
  <si>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</si>
  <si>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</si>
  <si>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</si>
  <si>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</si>
  <si>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</si>
  <si>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</si>
  <si>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</si>
  <si>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</si>
  <si>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</si>
  <si>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</si>
  <si>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</si>
  <si>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</si>
  <si>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</si>
  <si>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</si>
  <si>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</si>
  <si>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</si>
  <si>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</si>
  <si>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</si>
  <si>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</si>
  <si>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</si>
  <si>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</si>
  <si>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</si>
  <si>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</si>
  <si>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</si>
  <si>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</si>
  <si>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</si>
  <si>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</si>
  <si>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</si>
  <si>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</si>
  <si>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</si>
  <si>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</si>
  <si>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</si>
  <si>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</si>
  <si>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</si>
  <si>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</si>
  <si>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</si>
  <si>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</si>
  <si>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</si>
  <si>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</si>
  <si>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</si>
  <si>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</si>
  <si>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</si>
  <si>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</si>
  <si>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</si>
  <si>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</si>
  <si>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</si>
  <si>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</si>
  <si>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</si>
  <si>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</si>
  <si>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</si>
  <si>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</si>
  <si>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</si>
  <si>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</si>
  <si>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</si>
  <si>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</si>
  <si>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</si>
  <si>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</si>
  <si>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</si>
  <si>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</si>
  <si>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</si>
  <si>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</si>
  <si>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</si>
  <si>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</si>
  <si>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</si>
  <si>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</si>
  <si>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</si>
  <si>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</si>
  <si>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</si>
  <si>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</si>
  <si>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</si>
  <si>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</si>
  <si>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</si>
  <si>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</si>
  <si>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</si>
  <si>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</si>
  <si>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</si>
  <si>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</si>
  <si>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</si>
  <si>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</si>
  <si>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</si>
  <si>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</si>
  <si>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</si>
  <si>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</si>
  <si>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</si>
  <si>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</si>
  <si>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</si>
  <si>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</si>
  <si>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</si>
  <si>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</si>
  <si>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</si>
  <si>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</si>
  <si>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</si>
  <si>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</si>
  <si>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</si>
  <si>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</si>
  <si>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</si>
  <si>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</si>
  <si>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</si>
  <si>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</si>
  <si>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</si>
  <si>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</si>
  <si>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</si>
  <si>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</si>
  <si>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</si>
  <si>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</si>
  <si>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</si>
  <si>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</si>
  <si>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</si>
  <si>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</si>
  <si>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</si>
  <si>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</si>
  <si>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</si>
  <si>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</si>
  <si>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</si>
  <si>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</si>
  <si>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</si>
  <si>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</si>
  <si>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</si>
  <si>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</si>
  <si>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</si>
  <si>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</si>
  <si>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</si>
  <si>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</si>
  <si>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</si>
  <si>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</si>
  <si>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</si>
  <si>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</si>
  <si>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</si>
  <si>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</si>
  <si>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</si>
  <si>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</si>
  <si>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</si>
  <si>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</si>
  <si>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</si>
  <si>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</si>
  <si>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</si>
  <si>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</si>
  <si>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</si>
  <si>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</si>
  <si>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</si>
  <si>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</si>
  <si>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</si>
  <si>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</si>
  <si>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</si>
  <si>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</si>
  <si>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</si>
  <si>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</si>
  <si>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</si>
  <si>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</si>
  <si>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</si>
  <si>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</si>
  <si>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</si>
  <si>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</si>
  <si>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</si>
  <si>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</si>
  <si>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</si>
  <si>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</si>
  <si>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</si>
  <si>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</si>
  <si>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</si>
  <si>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</si>
  <si>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</si>
  <si>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</si>
  <si>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</si>
  <si>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</si>
  <si>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</si>
  <si>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</si>
  <si>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</si>
  <si>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</si>
  <si>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</si>
  <si>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</si>
  <si>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</si>
  <si>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</si>
  <si>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</si>
  <si>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</si>
  <si>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</si>
  <si>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</si>
  <si>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</si>
  <si>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</si>
  <si>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</si>
  <si>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</si>
  <si>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</si>
  <si>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</si>
  <si>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</si>
  <si>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</si>
  <si>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</si>
  <si>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</si>
  <si>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</si>
  <si>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</si>
  <si>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</si>
  <si>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</si>
  <si>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</si>
  <si>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</si>
  <si>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</si>
  <si>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</si>
  <si>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</si>
  <si>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</si>
  <si>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</si>
  <si>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</si>
  <si>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</si>
  <si>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</si>
  <si>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</si>
  <si>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</si>
  <si>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</si>
  <si>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</si>
  <si>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</si>
  <si>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</si>
  <si>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</si>
  <si>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</si>
  <si>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</si>
  <si>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</si>
  <si>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</si>
  <si>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</si>
  <si>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</si>
  <si>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</si>
  <si>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</si>
  <si>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</si>
  <si>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</si>
  <si>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</si>
  <si>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</si>
  <si>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</si>
  <si>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</si>
  <si>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</si>
  <si>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</si>
  <si>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</si>
  <si>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</si>
  <si>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</si>
  <si>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</si>
  <si>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</si>
  <si>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</si>
  <si>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</si>
  <si>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</si>
  <si>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</si>
  <si>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</si>
  <si>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</si>
  <si>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</si>
  <si>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</si>
  <si>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</si>
  <si>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</si>
  <si>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</si>
  <si>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</si>
  <si>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</si>
  <si>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</si>
  <si>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</si>
  <si>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</si>
  <si>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</si>
  <si>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</si>
  <si>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</si>
  <si>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</si>
  <si>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</si>
  <si>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</si>
  <si>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</si>
  <si>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</si>
  <si>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</si>
  <si>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</si>
  <si>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</si>
  <si>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</si>
  <si>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</si>
  <si>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</si>
  <si>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</si>
  <si>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</si>
  <si>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</si>
  <si>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</si>
  <si>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</si>
  <si>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</si>
  <si>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</si>
  <si>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</si>
  <si>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</si>
  <si>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</si>
  <si>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</si>
  <si>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</si>
  <si>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</si>
  <si>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</si>
  <si>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</si>
  <si>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</si>
  <si>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</si>
  <si>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</si>
  <si>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</si>
  <si>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</si>
  <si>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</si>
  <si>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</si>
  <si>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</si>
  <si>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</si>
  <si>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</si>
  <si>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</si>
  <si>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</si>
  <si>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</si>
  <si>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</si>
  <si>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</si>
  <si>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</si>
  <si>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</si>
  <si>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</si>
  <si>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</si>
  <si>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</si>
  <si>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</si>
  <si>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</si>
  <si>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</si>
  <si>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</si>
  <si>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</si>
  <si>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</si>
  <si>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</si>
  <si>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</si>
  <si>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</si>
  <si>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</si>
  <si>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</si>
  <si>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</si>
  <si>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</si>
  <si>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</si>
  <si>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</si>
  <si>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</si>
  <si>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</si>
  <si>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</si>
  <si>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</si>
  <si>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</si>
  <si>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</si>
  <si>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</si>
  <si>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</si>
  <si>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</si>
  <si>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</si>
  <si>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</si>
  <si>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</si>
  <si>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</si>
  <si>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</si>
  <si>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</si>
  <si>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</si>
  <si>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</si>
  <si>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</si>
  <si>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</si>
  <si>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</si>
  <si>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</si>
  <si>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</si>
  <si>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</si>
  <si>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</si>
  <si>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</si>
  <si>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</si>
  <si>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</si>
  <si>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</si>
  <si>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</si>
  <si>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</si>
  <si>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</si>
  <si>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</si>
  <si>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</si>
  <si>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</si>
  <si>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</si>
  <si>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</si>
  <si>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</si>
  <si>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</si>
  <si>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</si>
  <si>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</si>
  <si>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</si>
  <si>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</si>
  <si>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</si>
  <si>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</si>
  <si>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</si>
  <si>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</si>
  <si>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</si>
  <si>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</si>
  <si>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</si>
  <si>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</si>
  <si>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</si>
  <si>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</si>
  <si>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</si>
  <si>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</si>
  <si>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</si>
  <si>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</si>
  <si>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</si>
  <si>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</si>
  <si>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</si>
  <si>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</si>
  <si>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</si>
  <si>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</si>
  <si>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</si>
  <si>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</si>
  <si>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</si>
  <si>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</si>
  <si>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</si>
  <si>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</si>
  <si>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</si>
  <si>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</si>
  <si>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</si>
  <si>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</si>
  <si>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</si>
  <si>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</si>
  <si>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</si>
  <si>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</si>
  <si>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</si>
  <si>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</si>
  <si>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</si>
  <si>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</si>
  <si>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</si>
  <si>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</si>
  <si>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</si>
  <si>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</si>
  <si>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</si>
  <si>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</si>
  <si>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</si>
  <si>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</si>
  <si>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</si>
  <si>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</si>
  <si>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</si>
  <si>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</si>
  <si>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</si>
  <si>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</si>
  <si>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</si>
  <si>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</si>
  <si>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</si>
  <si>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</si>
  <si>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</si>
  <si>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</si>
  <si>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</si>
  <si>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</si>
  <si>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</si>
  <si>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</si>
  <si>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</si>
  <si>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</si>
  <si>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</si>
  <si>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</si>
  <si>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</si>
  <si>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</si>
  <si>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</si>
  <si>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</si>
  <si>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</si>
  <si>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</si>
  <si>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</si>
  <si>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</si>
  <si>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</si>
  <si>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</si>
  <si>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</si>
  <si>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</si>
  <si>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</si>
  <si>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</si>
  <si>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</si>
  <si>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</si>
  <si>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</si>
  <si>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</si>
  <si>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</si>
  <si>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</si>
  <si>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</si>
  <si>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</si>
  <si>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</si>
  <si>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</si>
  <si>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</si>
  <si>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</si>
  <si>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</si>
  <si>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</si>
  <si>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</si>
  <si>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</si>
  <si>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</si>
  <si>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</si>
  <si>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</si>
  <si>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</si>
  <si>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</si>
  <si>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</si>
  <si>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</si>
  <si>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</si>
  <si>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</si>
  <si>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</si>
  <si>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</si>
  <si>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</si>
  <si>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</si>
  <si>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</si>
  <si>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</si>
  <si>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</si>
  <si>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</si>
  <si>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</si>
  <si>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</si>
  <si>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</si>
  <si>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</si>
  <si>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</si>
  <si>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</si>
  <si>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</si>
  <si>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</si>
  <si>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</si>
  <si>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</si>
  <si>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</si>
  <si>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</si>
  <si>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</si>
  <si>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</si>
  <si>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</si>
  <si>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</si>
  <si>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</si>
  <si>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</si>
  <si>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</si>
  <si>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</si>
  <si>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</si>
  <si>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</si>
  <si>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</si>
  <si>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</si>
  <si>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</si>
  <si>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</si>
  <si>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</si>
  <si>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</si>
  <si>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</si>
  <si>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</si>
  <si>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</si>
  <si>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</si>
  <si>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</si>
  <si>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</si>
  <si>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</si>
  <si>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</si>
  <si>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</si>
  <si>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</si>
  <si>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</si>
  <si>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</si>
  <si>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</si>
  <si>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</si>
  <si>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</si>
  <si>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</si>
  <si>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</si>
  <si>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</si>
  <si>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</si>
  <si>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</si>
  <si>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</si>
  <si>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</si>
  <si>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</si>
  <si>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</si>
  <si>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</si>
  <si>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</si>
  <si>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</si>
  <si>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</si>
  <si>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</si>
  <si>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</si>
  <si>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</si>
  <si>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</si>
  <si>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</si>
  <si>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</si>
  <si>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</si>
  <si>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</si>
  <si>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</si>
  <si>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</si>
  <si>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</si>
  <si>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</si>
  <si>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</si>
  <si>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</si>
  <si>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</si>
  <si>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</si>
  <si>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</si>
  <si>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</si>
  <si>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</si>
  <si>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</si>
  <si>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</si>
  <si>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</si>
  <si>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</si>
  <si>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</si>
  <si>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</si>
  <si>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</si>
  <si>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</si>
  <si>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</si>
  <si>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</si>
  <si>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</si>
  <si>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</si>
  <si>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</si>
  <si>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</si>
  <si>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</si>
  <si>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</si>
  <si>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</si>
  <si>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</si>
  <si>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</si>
  <si>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</si>
  <si>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</si>
  <si>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</si>
  <si>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</si>
  <si>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</si>
  <si>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</si>
  <si>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</si>
  <si>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</si>
  <si>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</si>
  <si>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</si>
  <si>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</si>
  <si>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</si>
  <si>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</si>
  <si>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</si>
  <si>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</si>
  <si>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</si>
  <si>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</si>
  <si>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</si>
  <si>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</si>
  <si>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</si>
  <si>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</si>
  <si>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</si>
  <si>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</si>
  <si>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</si>
  <si>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</si>
  <si>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</si>
  <si>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</si>
  <si>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</si>
  <si>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</si>
  <si>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</si>
  <si>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</si>
  <si>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</si>
  <si>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</si>
  <si>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</si>
  <si>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</si>
  <si>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</si>
  <si>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</si>
  <si>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</si>
  <si>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</si>
  <si>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</si>
  <si>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</si>
  <si>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</si>
  <si>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</si>
  <si>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</si>
  <si>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</si>
  <si>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</si>
  <si>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</si>
  <si>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</si>
  <si>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</si>
  <si>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</si>
  <si>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</si>
  <si>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</si>
  <si>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</si>
  <si>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</si>
  <si>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</si>
  <si>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</si>
  <si>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</si>
  <si>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</si>
  <si>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</si>
  <si>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</si>
  <si>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</si>
  <si>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</si>
  <si>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</si>
  <si>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</si>
  <si>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</si>
  <si>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</si>
  <si>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</si>
  <si>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</si>
  <si>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</si>
  <si>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</si>
  <si>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</si>
  <si>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</si>
  <si>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</si>
  <si>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</si>
  <si>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</si>
  <si>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</si>
  <si>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</si>
  <si>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</si>
  <si>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</si>
  <si>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</si>
  <si>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</si>
  <si>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</si>
  <si>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</si>
  <si>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</si>
  <si>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</si>
  <si>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</si>
  <si>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</si>
  <si>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</si>
  <si>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</si>
  <si>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</si>
  <si>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</si>
  <si>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</si>
  <si>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</si>
  <si>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</si>
  <si>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</si>
  <si>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</si>
  <si>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</si>
  <si>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</si>
  <si>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</si>
  <si>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</si>
  <si>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</si>
  <si>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</si>
  <si>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</si>
  <si>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</si>
  <si>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</si>
  <si>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</si>
  <si>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</si>
  <si>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</si>
  <si>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</si>
  <si>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</si>
  <si>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</si>
  <si>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</si>
  <si>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</si>
  <si>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</si>
  <si>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</si>
  <si>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</si>
  <si>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</si>
  <si>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</si>
  <si>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</si>
  <si>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</si>
  <si>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</si>
  <si>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</si>
  <si>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</si>
  <si>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</si>
  <si>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</si>
  <si>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</si>
  <si>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</si>
  <si>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</si>
  <si>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</si>
  <si>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</si>
  <si>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</si>
  <si>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</si>
  <si>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</si>
  <si>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</si>
  <si>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</si>
  <si>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</si>
  <si>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</si>
  <si>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</si>
  <si>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</si>
  <si>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</si>
  <si>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</si>
  <si>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</si>
  <si>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</si>
  <si>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</si>
  <si>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</si>
  <si>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</si>
  <si>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</si>
  <si>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</si>
  <si>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</si>
  <si>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</si>
  <si>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</si>
  <si>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</si>
  <si>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</si>
  <si>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</si>
  <si>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</si>
  <si>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</si>
  <si>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</si>
  <si>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</si>
  <si>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</si>
  <si>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</si>
  <si>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</si>
  <si>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</si>
  <si>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</si>
  <si>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</si>
  <si>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</si>
  <si>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</si>
  <si>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</si>
  <si>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</si>
  <si>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</si>
  <si>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</si>
  <si>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</si>
  <si>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</si>
  <si>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</si>
  <si>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</si>
  <si>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</si>
  <si>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</si>
  <si>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</si>
  <si>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</si>
  <si>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</si>
  <si>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</si>
  <si>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</si>
  <si>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</si>
  <si>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</si>
  <si>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</si>
  <si>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</si>
  <si>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</si>
  <si>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</si>
  <si>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</si>
  <si>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</si>
  <si>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</si>
  <si>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</si>
  <si>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</si>
  <si>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</si>
  <si>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</si>
  <si>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</si>
  <si>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</si>
  <si>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</si>
  <si>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</si>
  <si>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</si>
  <si>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</si>
  <si>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</si>
  <si>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</si>
  <si>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</si>
  <si>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</si>
  <si>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</si>
  <si>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</si>
  <si>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</si>
  <si>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</si>
  <si>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</si>
  <si>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</si>
  <si>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</si>
  <si>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</si>
  <si>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</si>
  <si>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</si>
  <si>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</si>
  <si>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</si>
  <si>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</si>
  <si>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</si>
  <si>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</si>
  <si>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</si>
  <si>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</si>
  <si>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</si>
  <si>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</si>
  <si>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</si>
  <si>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</si>
  <si>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</si>
  <si>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</si>
  <si>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</si>
  <si>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</si>
  <si>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</si>
  <si>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</si>
  <si>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</si>
  <si>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</si>
  <si>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</si>
  <si>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</si>
  <si>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</si>
  <si>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</si>
  <si>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</si>
  <si>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</si>
  <si>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</si>
  <si>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</si>
  <si>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</si>
  <si>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</si>
  <si>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</si>
  <si>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</si>
  <si>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</si>
  <si>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</si>
  <si>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</si>
  <si>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</si>
  <si>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</si>
  <si>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</si>
  <si>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</si>
  <si>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</si>
  <si>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</si>
  <si>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</si>
  <si>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</si>
  <si>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</si>
  <si>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</si>
  <si>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</si>
  <si>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</si>
  <si>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</si>
  <si>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</si>
  <si>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</si>
  <si>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</si>
  <si>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</si>
  <si>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</si>
  <si>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</si>
  <si>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</si>
  <si>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</si>
  <si>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</si>
  <si>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</si>
  <si>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</si>
  <si>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</si>
  <si>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</si>
  <si>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</si>
  <si>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</si>
  <si>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</si>
  <si>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</si>
  <si>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</si>
  <si>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</si>
  <si>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</si>
  <si>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</si>
  <si>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</si>
  <si>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</si>
  <si>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</si>
  <si>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</si>
  <si>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</si>
  <si>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</si>
  <si>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</si>
  <si>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</si>
  <si>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</si>
  <si>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</si>
  <si>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</si>
  <si>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</si>
  <si>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</si>
  <si>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</si>
  <si>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</si>
  <si>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</si>
  <si>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</si>
  <si>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</si>
  <si>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</si>
  <si>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</si>
  <si>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</si>
  <si>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</si>
  <si>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</si>
  <si>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</si>
  <si>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</si>
  <si>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</si>
  <si>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</si>
  <si>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</si>
  <si>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</si>
  <si>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</si>
  <si>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</si>
  <si>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</si>
  <si>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</si>
  <si>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</si>
  <si>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</si>
  <si>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</si>
  <si>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</si>
  <si>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</si>
  <si>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</si>
  <si>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</si>
  <si>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</si>
  <si>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</si>
  <si>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</si>
  <si>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</si>
  <si>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</si>
  <si>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</si>
  <si>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</si>
  <si>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</si>
  <si>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</si>
  <si>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</si>
  <si>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</si>
  <si>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</si>
  <si>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</si>
  <si>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</si>
  <si>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</si>
  <si>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</si>
  <si>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</si>
  <si>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</si>
  <si>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</si>
  <si>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</si>
  <si>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</si>
  <si>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</si>
  <si>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</si>
  <si>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</si>
  <si>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</si>
  <si>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</si>
  <si>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</si>
  <si>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</si>
  <si>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</si>
  <si>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</si>
  <si>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</si>
  <si>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</si>
  <si>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</si>
  <si>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</si>
  <si>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</si>
  <si>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</si>
  <si>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</si>
  <si>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</si>
  <si>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</si>
  <si>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</si>
  <si>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</si>
  <si>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</si>
  <si>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</si>
  <si>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</si>
  <si>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</si>
  <si>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</si>
  <si>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</si>
  <si>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</si>
  <si>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</si>
  <si>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</si>
  <si>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</si>
  <si>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</si>
  <si>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</si>
  <si>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</si>
  <si>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</si>
  <si>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</si>
  <si>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</si>
  <si>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</si>
  <si>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</si>
  <si>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</si>
  <si>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</si>
  <si>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</si>
  <si>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</si>
  <si>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</si>
  <si>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</si>
  <si>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</si>
  <si>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</si>
  <si>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</si>
  <si>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</si>
  <si>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</si>
  <si>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</si>
  <si>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</si>
  <si>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</si>
  <si>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</si>
  <si>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</si>
  <si>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</si>
  <si>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</si>
  <si>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</si>
  <si>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</si>
  <si>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</si>
  <si>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</si>
  <si>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</si>
  <si>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</si>
  <si>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</si>
  <si>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</si>
  <si>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</si>
  <si>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</si>
  <si>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</si>
  <si>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</si>
  <si>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</si>
  <si>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</si>
  <si>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</si>
  <si>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</si>
  <si>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</si>
  <si>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</si>
  <si>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</si>
  <si>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</si>
  <si>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</si>
  <si>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</si>
  <si>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</si>
  <si>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</si>
  <si>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</si>
  <si>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</si>
  <si>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</si>
  <si>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</si>
  <si>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</si>
  <si>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</si>
  <si>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</si>
  <si>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</si>
  <si>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</si>
  <si>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</si>
  <si>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</si>
  <si>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</si>
  <si>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</si>
  <si>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</si>
  <si>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</si>
  <si>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</si>
  <si>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</si>
  <si>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</si>
  <si>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</si>
  <si>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</si>
  <si>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</si>
  <si>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</si>
  <si>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</si>
  <si>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</si>
  <si>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</si>
  <si>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</si>
  <si>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</si>
  <si>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</si>
  <si>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</si>
  <si>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</si>
  <si>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</si>
  <si>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</si>
  <si>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</si>
  <si>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</si>
  <si>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</si>
  <si>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</si>
  <si>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</si>
  <si>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</si>
  <si>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</si>
  <si>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</si>
  <si>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</si>
  <si>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</si>
  <si>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</si>
  <si>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</si>
  <si>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</si>
  <si>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</si>
  <si>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</si>
  <si>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</si>
  <si>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</si>
  <si>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</si>
  <si>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</si>
  <si>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</si>
  <si>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</si>
  <si>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</si>
  <si>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</si>
  <si>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</si>
  <si>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</si>
  <si>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</si>
  <si>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</si>
  <si>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</si>
  <si>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</si>
  <si>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</si>
  <si>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</si>
  <si>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</si>
  <si>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</si>
  <si>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</si>
  <si>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</si>
  <si>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</si>
  <si>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</si>
  <si>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</si>
  <si>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</si>
  <si>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</si>
  <si>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</si>
  <si>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</si>
  <si>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</si>
  <si>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</si>
  <si>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</si>
  <si>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</si>
  <si>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</si>
  <si>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</si>
  <si>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</si>
  <si>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</si>
  <si>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</si>
  <si>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</si>
  <si>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</si>
  <si>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</si>
  <si>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</si>
  <si>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</si>
  <si>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</si>
  <si>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</si>
  <si>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</si>
  <si>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</si>
  <si>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</si>
  <si>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</si>
  <si>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</si>
  <si>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</si>
  <si>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</si>
  <si>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</si>
  <si>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</si>
  <si>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</si>
  <si>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</si>
  <si>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</si>
  <si>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</si>
  <si>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</si>
  <si>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</si>
  <si>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</si>
  <si>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</si>
  <si>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</si>
  <si>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</si>
  <si>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</si>
  <si>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</si>
  <si>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</si>
  <si>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</si>
  <si>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</si>
  <si>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</si>
  <si>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</si>
  <si>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</si>
  <si>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</si>
  <si>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</si>
  <si>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</si>
  <si>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</si>
  <si>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</si>
  <si>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</si>
  <si>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</si>
  <si>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</si>
  <si>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</si>
  <si>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</si>
  <si>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</si>
  <si>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</si>
  <si>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</si>
  <si>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</si>
  <si>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</si>
  <si>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</si>
  <si>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</si>
  <si>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</si>
  <si>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</si>
  <si>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</si>
  <si>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</si>
  <si>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</si>
  <si>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</si>
  <si>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</si>
  <si>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</si>
  <si>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</si>
  <si>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</si>
  <si>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</si>
  <si>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</si>
  <si>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</si>
  <si>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</si>
  <si>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</si>
  <si>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</si>
  <si>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</si>
  <si>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</si>
  <si>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</si>
  <si>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</si>
  <si>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</si>
  <si>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</si>
  <si>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</si>
  <si>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</si>
  <si>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</si>
  <si>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</si>
  <si>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</si>
  <si>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</si>
  <si>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</si>
  <si>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</si>
  <si>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</si>
  <si>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</si>
  <si>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</si>
  <si>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</si>
  <si>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</si>
  <si>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</si>
  <si>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</si>
  <si>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</si>
  <si>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</si>
  <si>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</si>
  <si>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</si>
  <si>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</si>
  <si>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</si>
  <si>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</si>
  <si>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</si>
  <si>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</si>
  <si>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</si>
  <si>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</si>
  <si>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</si>
  <si>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</si>
  <si>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</si>
  <si>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</si>
  <si>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</si>
  <si>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</si>
  <si>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</si>
  <si>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</si>
  <si>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</si>
  <si>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</si>
  <si>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</si>
  <si>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</si>
  <si>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</si>
  <si>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</si>
  <si>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</si>
  <si>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</si>
  <si>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</si>
  <si>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</si>
  <si>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</si>
  <si>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</si>
  <si>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</si>
  <si>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</si>
  <si>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</si>
  <si>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</si>
  <si>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</si>
  <si>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</si>
  <si>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</si>
  <si>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</si>
  <si>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</si>
  <si>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</si>
  <si>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</si>
  <si>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</si>
  <si>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</si>
  <si>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</si>
  <si>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</si>
  <si>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</si>
  <si>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</si>
  <si>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</si>
  <si>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</si>
  <si>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</si>
  <si>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</si>
  <si>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</si>
  <si>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</si>
  <si>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</si>
  <si>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</si>
  <si>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</si>
  <si>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</si>
  <si>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</si>
  <si>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</si>
  <si>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</si>
  <si>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</si>
  <si>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</si>
  <si>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</si>
  <si>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</si>
  <si>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</si>
  <si>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</si>
  <si>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</si>
  <si>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</si>
  <si>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</si>
  <si>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</si>
  <si>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</si>
  <si>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</si>
  <si>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</si>
  <si>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</si>
  <si>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</si>
  <si>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</si>
  <si>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</si>
  <si>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</si>
  <si>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</si>
  <si>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</si>
  <si>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</si>
  <si>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</si>
  <si>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</si>
  <si>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</si>
  <si>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</si>
  <si>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</si>
  <si>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</si>
  <si>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</si>
  <si>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</si>
  <si>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</si>
  <si>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</si>
  <si>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</si>
  <si>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</si>
  <si>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</si>
  <si>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</si>
  <si>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</si>
  <si>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</si>
  <si>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</si>
  <si>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</si>
  <si>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</si>
  <si>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</si>
  <si>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</si>
  <si>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</si>
  <si>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</si>
  <si>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</si>
  <si>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</si>
  <si>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</si>
  <si>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</si>
  <si>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</si>
  <si>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</si>
  <si>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</si>
  <si>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</si>
  <si>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</si>
  <si>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</si>
  <si>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</si>
  <si>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</si>
  <si>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</si>
  <si>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</si>
  <si>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</si>
  <si>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</si>
  <si>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</si>
  <si>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</si>
  <si>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</si>
  <si>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</si>
  <si>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</si>
  <si>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</si>
  <si>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</si>
  <si>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</si>
  <si>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</si>
  <si>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</si>
  <si>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</si>
  <si>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</si>
  <si>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</si>
  <si>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</si>
  <si>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</si>
  <si>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</si>
  <si>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</si>
  <si>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</si>
  <si>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</si>
  <si>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</si>
  <si>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</si>
  <si>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</si>
  <si>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</si>
  <si>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</si>
  <si>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</si>
  <si>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</si>
  <si>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</si>
  <si>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</si>
  <si>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</si>
  <si>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</si>
  <si>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</si>
  <si>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</si>
  <si>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</si>
  <si>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</si>
  <si>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</si>
  <si>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</si>
  <si>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</si>
  <si>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</si>
  <si>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</si>
  <si>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</si>
  <si>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</si>
  <si>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</si>
  <si>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</si>
  <si>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</si>
  <si>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</si>
  <si>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</si>
  <si>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</si>
  <si>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</si>
  <si>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</si>
  <si>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</si>
  <si>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</si>
  <si>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</si>
  <si>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</si>
  <si>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</si>
  <si>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</si>
  <si>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</si>
  <si>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</si>
  <si>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</si>
  <si>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</si>
  <si>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</si>
  <si>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</si>
  <si>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</si>
  <si>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</si>
  <si>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</si>
  <si>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</si>
  <si>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</si>
  <si>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</si>
  <si>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</si>
  <si>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</si>
  <si>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</si>
  <si>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</si>
  <si>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</si>
  <si>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</si>
  <si>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</si>
  <si>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</si>
  <si>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</si>
  <si>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</si>
  <si>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</si>
  <si>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</si>
  <si>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</si>
  <si>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</si>
  <si>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</si>
  <si>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</si>
  <si>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</si>
  <si>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</si>
  <si>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</si>
  <si>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</si>
  <si>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</si>
  <si>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</si>
  <si>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</si>
  <si>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</si>
  <si>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</si>
  <si>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</si>
  <si>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</si>
  <si>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</si>
  <si>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</si>
  <si>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</si>
  <si>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</si>
  <si>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</si>
  <si>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</si>
  <si>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</si>
  <si>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</si>
  <si>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</si>
  <si>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</si>
  <si>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</si>
  <si>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</si>
  <si>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</si>
  <si>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</si>
  <si>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</si>
  <si>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</si>
  <si>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</si>
  <si>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</si>
  <si>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</si>
  <si>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</si>
  <si>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</si>
  <si>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</si>
  <si>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</si>
  <si>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</si>
  <si>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</si>
  <si>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</si>
  <si>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</si>
  <si>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</si>
  <si>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</si>
  <si>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</si>
  <si>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</si>
  <si>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</si>
  <si>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</si>
  <si>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</si>
  <si>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</si>
  <si>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</si>
  <si>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</si>
  <si>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</si>
  <si>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</si>
  <si>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</si>
  <si>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</si>
  <si>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</si>
  <si>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</si>
  <si>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</si>
  <si>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</si>
  <si>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</si>
  <si>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</si>
  <si>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</si>
  <si>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</si>
  <si>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</si>
  <si>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</si>
  <si>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</si>
  <si>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</si>
  <si>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</si>
  <si>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</si>
  <si>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</si>
  <si>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</si>
  <si>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</si>
  <si>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</si>
  <si>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</si>
  <si>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</si>
  <si>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</si>
  <si>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</si>
  <si>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</si>
  <si>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</si>
  <si>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</si>
  <si>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</si>
  <si>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</si>
  <si>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</si>
  <si>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</si>
  <si>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</si>
  <si>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</si>
  <si>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</si>
  <si>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</si>
  <si>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</si>
  <si>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</si>
  <si>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</si>
  <si>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</si>
  <si>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</si>
  <si>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</si>
  <si>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</si>
  <si>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</si>
  <si>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</si>
  <si>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</si>
  <si>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</si>
  <si>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</si>
  <si>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</si>
  <si>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</si>
  <si>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</si>
  <si>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</si>
  <si>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</si>
  <si>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</si>
  <si>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</si>
  <si>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</si>
  <si>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</si>
  <si>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</si>
  <si>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</si>
  <si>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</si>
  <si>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</si>
  <si>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</si>
  <si>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</si>
  <si>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</si>
  <si>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</si>
  <si>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</si>
  <si>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</si>
  <si>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</si>
  <si>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</si>
  <si>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</si>
  <si>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</si>
  <si>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</si>
  <si>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</si>
  <si>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</si>
  <si>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</si>
  <si>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</si>
  <si>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</si>
  <si>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</si>
  <si>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</si>
  <si>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</si>
  <si>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</si>
  <si>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</si>
  <si>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</si>
  <si>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</si>
  <si>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</si>
  <si>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</si>
  <si>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</si>
  <si>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</si>
  <si>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</si>
  <si>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</si>
  <si>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</si>
  <si>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</si>
  <si>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</si>
  <si>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</si>
  <si>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</si>
  <si>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</si>
  <si>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</si>
  <si>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</si>
  <si>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</si>
  <si>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</si>
  <si>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</si>
  <si>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</si>
  <si>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</si>
  <si>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</si>
  <si>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</si>
  <si>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</si>
  <si>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</si>
  <si>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</si>
  <si>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</si>
  <si>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</si>
  <si>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</si>
  <si>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</si>
  <si>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</si>
  <si>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</si>
  <si>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</si>
  <si>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</si>
  <si>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</si>
  <si>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</si>
  <si>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</si>
  <si>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</si>
  <si>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</si>
  <si>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</si>
  <si>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</si>
  <si>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</si>
  <si>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</si>
  <si>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</si>
  <si>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</si>
  <si>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</si>
  <si>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</si>
  <si>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</si>
  <si>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</si>
  <si>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</si>
  <si>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</si>
  <si>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</si>
  <si>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</si>
  <si>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</si>
  <si>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</si>
  <si>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</si>
  <si>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</si>
  <si>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</si>
  <si>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</si>
  <si>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</si>
  <si>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</si>
  <si>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</si>
  <si>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</si>
  <si>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</si>
  <si>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</si>
  <si>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</si>
  <si>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</si>
  <si>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</si>
  <si>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</si>
  <si>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</si>
  <si>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</si>
  <si>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</si>
  <si>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</si>
  <si>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</si>
  <si>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</si>
  <si>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</si>
  <si>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</si>
  <si>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</si>
  <si>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</si>
  <si>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</si>
  <si>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</si>
  <si>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</si>
  <si>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</si>
  <si>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</si>
  <si>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</si>
  <si>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</si>
  <si>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</si>
  <si>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</si>
  <si>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</si>
  <si>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</si>
  <si>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</si>
  <si>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</si>
  <si>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</si>
  <si>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</si>
  <si>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</si>
  <si>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</si>
  <si>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</si>
  <si>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</si>
  <si>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</si>
  <si>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</si>
  <si>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</si>
  <si>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</si>
  <si>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</si>
  <si>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</si>
  <si>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</si>
  <si>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</si>
  <si>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</si>
  <si>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</si>
  <si>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</si>
  <si>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</si>
  <si>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</si>
  <si>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</si>
  <si>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</si>
  <si>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</si>
  <si>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</si>
  <si>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</si>
  <si>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</si>
  <si>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</si>
  <si>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</si>
  <si>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</si>
  <si>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</si>
  <si>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</si>
  <si>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(All)</t>
  </si>
  <si>
    <t>Row Labels</t>
  </si>
  <si>
    <t>Grand Total</t>
  </si>
  <si>
    <t>Column Labels</t>
  </si>
  <si>
    <t>State of Kickstarter</t>
  </si>
  <si>
    <t>food</t>
  </si>
  <si>
    <t>State of KIckstarter</t>
  </si>
  <si>
    <t>journalism</t>
  </si>
  <si>
    <t>music</t>
  </si>
  <si>
    <t>documentary</t>
  </si>
  <si>
    <t>children's books</t>
  </si>
  <si>
    <t>audio</t>
  </si>
  <si>
    <t>Date Created Conversion</t>
  </si>
  <si>
    <t>Date Ended Conversion</t>
  </si>
  <si>
    <t>2009</t>
  </si>
  <si>
    <t>2010</t>
  </si>
  <si>
    <t>2011</t>
  </si>
  <si>
    <t>2012</t>
  </si>
  <si>
    <t>2013</t>
  </si>
  <si>
    <t>2014</t>
  </si>
  <si>
    <t>2015</t>
  </si>
  <si>
    <t>2016</t>
  </si>
  <si>
    <t>2017</t>
  </si>
  <si>
    <t>film &amp; video</t>
  </si>
  <si>
    <t>games</t>
  </si>
  <si>
    <t>photography</t>
  </si>
  <si>
    <t>publishing</t>
  </si>
  <si>
    <t>technology</t>
  </si>
  <si>
    <t>theater</t>
  </si>
  <si>
    <t>indie rock</t>
  </si>
  <si>
    <t>drama</t>
  </si>
  <si>
    <t>gadgets</t>
  </si>
  <si>
    <t>hardware</t>
  </si>
  <si>
    <t>animation</t>
  </si>
  <si>
    <t>art books</t>
  </si>
  <si>
    <t>classical music</t>
  </si>
  <si>
    <t>electronic music</t>
  </si>
  <si>
    <t>faith</t>
  </si>
  <si>
    <t>fiction</t>
  </si>
  <si>
    <t>food trucks</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</si>
  <si>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</si>
  <si>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</si>
  <si>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</si>
  <si>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</si>
  <si>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</si>
  <si>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</si>
  <si>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</si>
  <si>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</si>
  <si>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</si>
  <si>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</si>
  <si>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</si>
  <si>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</si>
  <si>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</si>
  <si>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</si>
  <si>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</si>
  <si>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</si>
  <si>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</si>
  <si>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</si>
  <si>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</si>
  <si>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</si>
  <si>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</si>
  <si>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</si>
  <si>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</si>
  <si>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</si>
  <si>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</si>
  <si>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</si>
  <si>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</si>
  <si>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</si>
  <si>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</si>
  <si>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</si>
  <si>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</si>
  <si>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</si>
  <si>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</si>
  <si>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</si>
  <si>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</si>
  <si>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</si>
  <si>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</si>
  <si>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</si>
  <si>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</si>
  <si>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</si>
  <si>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</si>
  <si>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</si>
  <si>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</si>
  <si>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</si>
  <si>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</si>
  <si>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</si>
  <si>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&gt;= 50000</t>
  </si>
  <si>
    <t>Number Live</t>
  </si>
  <si>
    <t>Percentage Live</t>
  </si>
  <si>
    <t>Number of Backers</t>
  </si>
  <si>
    <t>Successful</t>
  </si>
  <si>
    <t>Failed</t>
  </si>
  <si>
    <t>Mean</t>
  </si>
  <si>
    <t>Median</t>
  </si>
  <si>
    <t>StdDev</t>
  </si>
  <si>
    <t>Statistical Analysis</t>
  </si>
  <si>
    <t>Min</t>
  </si>
  <si>
    <t>Max</t>
  </si>
  <si>
    <t>Var</t>
  </si>
  <si>
    <t>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</si>
</sst>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Calibri"/>
      <family val="2"/>
      <scheme val="minor"/>
    </font>
    <font>
      <b/>
      <sz val="11"/>
      <color theme="1"/>
      <name val="Calibri"/>
      <family val="2"/>
      <scheme val="minor"/>
    </font>
    <font>
      <sz val="10"/>
      <color rgb="FF0A0101"/>
      <name val="Arial"/>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165" fontId="1" fillId="0" borderId="0" xfId="0" applyNumberFormat="1" applyFont="1" applyAlignment="1">
      <alignment horizontal="center"/>
    </xf>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xf numFmtId="0" fontId="1" fillId="0" borderId="0" xfId="0" applyFont="1"/>
    <xf numFmtId="9" fontId="0" fillId="0" borderId="0" xfId="1" applyFont="1"/>
    <xf numFmtId="0" fontId="0" fillId="0" borderId="0" xfId="0" applyAlignment="1">
      <alignment horizontal="center"/>
    </xf>
    <xf numFmtId="0" fontId="0" fillId="0" borderId="0" xfId="0" applyAlignment="1"/>
  </cellXfs>
  <cellStyles count="2">
    <cellStyle name="Normal" xfId="0" builtinId="0"/>
    <cellStyle name="Percent" xfId="1" builtinId="5"/>
  </cellStyles>
  <dxfs count="4">
    <dxf>
      <font>
        <b/>
        <i val="0"/>
      </font>
      <fill>
        <patternFill>
          <bgColor rgb="FF00B050"/>
        </patternFill>
      </fill>
    </dxf>
    <dxf>
      <font>
        <b/>
        <i val="0"/>
      </font>
      <fill>
        <patternFill>
          <bgColor rgb="FFFF0000"/>
        </patternFill>
      </fill>
    </dxf>
    <dxf>
      <font>
        <b/>
        <i val="0"/>
      </font>
      <fill>
        <patternFill>
          <bgColor rgb="FFFF6600"/>
        </patternFill>
      </fill>
    </dxf>
    <dxf>
      <font>
        <b/>
        <i val="0"/>
      </font>
      <fill>
        <patternFill>
          <bgColor rgb="FF37D990"/>
        </patternFill>
      </fill>
    </dxf>
  </dxfs>
  <tableStyles count="0" defaultTableStyle="TableStyleMedium2" defaultPivotStyle="PivotStyleLight16"/>
  <colors>
    <mruColors>
      <color rgb="FFD80A0F"/>
      <color rgb="FF37D99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[StarterBookUncorrupted - in progress.xlsx]Pivot Table1!PivotTable2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Stacked Column Chart</a:t>
            </a:r>
            <a:r>
              <a:rPr lang="en-GB" baseline="0"/>
              <a:t> showing state of kickstarter for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Table1'!$B$4:$B$5</c:f>
              <c:strCache>
                <c:ptCount val="1"/>
                <c:pt idx="0">
                  <c:v>canceled</c:v>
                </c:pt>
              </c:strCache>
            </c:strRef>
          </c:tx>
          <c:spPr>
            <a:solidFill>
              <a:schemeClr val="accent1"/>
            </a:solidFill>
            <a:ln>
              <a:noFill/>
            </a:ln>
            <a:effectLst/>
          </c:spPr>
          <c:invertIfNegative val="0"/>
          <c:cat>
            <c:strRef>
              <c:f>'Pivot Table1'!$A$6:$A$15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74D-43A9-8E38-4EDA5615D6CE}"/>
            </c:ext>
          </c:extLst>
        </c:ser>
        <c:ser>
          <c:idx val="1"/>
          <c:order val="1"/>
          <c:tx>
            <c:strRef>
              <c:f>'Pivot Table1'!$C$4:$C$5</c:f>
              <c:strCache>
                <c:ptCount val="1"/>
                <c:pt idx="0">
                  <c:v>failed</c:v>
                </c:pt>
              </c:strCache>
            </c:strRef>
          </c:tx>
          <c:spPr>
            <a:solidFill>
              <a:schemeClr val="accent2"/>
            </a:solidFill>
            <a:ln>
              <a:noFill/>
            </a:ln>
            <a:effectLst/>
          </c:spPr>
          <c:invertIfNegative val="0"/>
          <c:cat>
            <c:strRef>
              <c:f>'Pivot Table1'!$A$6:$A$15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C-9E07-4826-9350-1C9E805807E9}"/>
            </c:ext>
          </c:extLst>
        </c:ser>
        <c:ser>
          <c:idx val="2"/>
          <c:order val="2"/>
          <c:tx>
            <c:strRef>
              <c:f>'Pivot Table1'!$D$4:$D$5</c:f>
              <c:strCache>
                <c:ptCount val="1"/>
                <c:pt idx="0">
                  <c:v>live</c:v>
                </c:pt>
              </c:strCache>
            </c:strRef>
          </c:tx>
          <c:spPr>
            <a:solidFill>
              <a:schemeClr val="accent3"/>
            </a:solidFill>
            <a:ln>
              <a:noFill/>
            </a:ln>
            <a:effectLst/>
          </c:spPr>
          <c:invertIfNegative val="0"/>
          <c:cat>
            <c:strRef>
              <c:f>'Pivot Table1'!$A$6:$A$15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Table1'!$D$6:$D$15</c:f>
              <c:numCache>
                <c:formatCode>General</c:formatCode>
                <c:ptCount val="9"/>
                <c:pt idx="1">
                  <c:v>6</c:v>
                </c:pt>
                <c:pt idx="4">
                  <c:v>20</c:v>
                </c:pt>
                <c:pt idx="8">
                  <c:v>24</c:v>
                </c:pt>
              </c:numCache>
            </c:numRef>
          </c:val>
          <c:extLst>
            <c:ext xmlns:c16="http://schemas.microsoft.com/office/drawing/2014/chart" uri="{C3380CC4-5D6E-409C-BE32-E72D297353CC}">
              <c16:uniqueId val="{0000000D-9E07-4826-9350-1C9E805807E9}"/>
            </c:ext>
          </c:extLst>
        </c:ser>
        <c:ser>
          <c:idx val="3"/>
          <c:order val="3"/>
          <c:tx>
            <c:strRef>
              <c:f>'Pivot Table1'!$E$4:$E$5</c:f>
              <c:strCache>
                <c:ptCount val="1"/>
                <c:pt idx="0">
                  <c:v>successful</c:v>
                </c:pt>
              </c:strCache>
            </c:strRef>
          </c:tx>
          <c:spPr>
            <a:solidFill>
              <a:schemeClr val="accent4"/>
            </a:solidFill>
            <a:ln>
              <a:noFill/>
            </a:ln>
            <a:effectLst/>
          </c:spPr>
          <c:invertIfNegative val="0"/>
          <c:cat>
            <c:strRef>
              <c:f>'Pivot Table1'!$A$6:$A$15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E-9E07-4826-9350-1C9E805807E9}"/>
            </c:ext>
          </c:extLst>
        </c:ser>
        <c:dLbls>
          <c:showLegendKey val="0"/>
          <c:showVal val="0"/>
          <c:showCatName val="0"/>
          <c:showSerName val="0"/>
          <c:showPercent val="0"/>
          <c:showBubbleSize val="0"/>
        </c:dLbls>
        <c:gapWidth val="150"/>
        <c:overlap val="100"/>
        <c:axId val="1309236624"/>
        <c:axId val="1309244112"/>
      </c:barChart>
      <c:catAx>
        <c:axId val="130923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44112"/>
        <c:crosses val="autoZero"/>
        <c:auto val="1"/>
        <c:lblAlgn val="ctr"/>
        <c:lblOffset val="100"/>
        <c:noMultiLvlLbl val="0"/>
      </c:catAx>
      <c:valAx>
        <c:axId val="130924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23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[StarterBookUncorrupted - in progress.xlsx]Pivot Table2!PivotTable3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Stacked Column Chart, showing state of Kickstarter for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Table2'!$B$4:$B$5</c:f>
              <c:strCache>
                <c:ptCount val="1"/>
                <c:pt idx="0">
                  <c:v>canceled</c:v>
                </c:pt>
              </c:strCache>
            </c:strRef>
          </c:tx>
          <c:spPr>
            <a:solidFill>
              <a:schemeClr val="accent1"/>
            </a:solidFill>
            <a:ln>
              <a:noFill/>
            </a:ln>
            <a:effectLst/>
          </c:spPr>
          <c:invertIfNegative val="0"/>
          <c:cat>
            <c:strRef>
              <c:f>'Pivot 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8-5C37-4B2B-8FE0-206034658E66}"/>
            </c:ext>
          </c:extLst>
        </c:ser>
        <c:ser>
          <c:idx val="1"/>
          <c:order val="1"/>
          <c:tx>
            <c:strRef>
              <c:f>'Pivot Table2'!$C$4:$C$5</c:f>
              <c:strCache>
                <c:ptCount val="1"/>
                <c:pt idx="0">
                  <c:v>failed</c:v>
                </c:pt>
              </c:strCache>
            </c:strRef>
          </c:tx>
          <c:spPr>
            <a:solidFill>
              <a:schemeClr val="accent2"/>
            </a:solidFill>
            <a:ln>
              <a:noFill/>
            </a:ln>
            <a:effectLst/>
          </c:spPr>
          <c:invertIfNegative val="0"/>
          <c:cat>
            <c:strRef>
              <c:f>'Pivot 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057-43AA-BEC1-024B5AE22D6B}"/>
            </c:ext>
          </c:extLst>
        </c:ser>
        <c:ser>
          <c:idx val="2"/>
          <c:order val="2"/>
          <c:tx>
            <c:strRef>
              <c:f>'Pivot Table2'!$D$4:$D$5</c:f>
              <c:strCache>
                <c:ptCount val="1"/>
                <c:pt idx="0">
                  <c:v>live</c:v>
                </c:pt>
              </c:strCache>
            </c:strRef>
          </c:tx>
          <c:spPr>
            <a:solidFill>
              <a:schemeClr val="accent3"/>
            </a:solidFill>
            <a:ln>
              <a:noFill/>
            </a:ln>
            <a:effectLst/>
          </c:spPr>
          <c:invertIfNegative val="0"/>
          <c:cat>
            <c:strRef>
              <c:f>'Pivot 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057-43AA-BEC1-024B5AE22D6B}"/>
            </c:ext>
          </c:extLst>
        </c:ser>
        <c:ser>
          <c:idx val="3"/>
          <c:order val="3"/>
          <c:tx>
            <c:strRef>
              <c:f>'Pivot Table2'!$E$4:$E$5</c:f>
              <c:strCache>
                <c:ptCount val="1"/>
                <c:pt idx="0">
                  <c:v>successful</c:v>
                </c:pt>
              </c:strCache>
            </c:strRef>
          </c:tx>
          <c:spPr>
            <a:solidFill>
              <a:schemeClr val="accent4"/>
            </a:solidFill>
            <a:ln>
              <a:noFill/>
            </a:ln>
            <a:effectLst/>
          </c:spPr>
          <c:invertIfNegative val="0"/>
          <c:cat>
            <c:strRef>
              <c:f>'Pivot 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057-43AA-BEC1-024B5AE22D6B}"/>
            </c:ext>
          </c:extLst>
        </c:ser>
        <c:dLbls>
          <c:showLegendKey val="0"/>
          <c:showVal val="0"/>
          <c:showCatName val="0"/>
          <c:showSerName val="0"/>
          <c:showPercent val="0"/>
          <c:showBubbleSize val="0"/>
        </c:dLbls>
        <c:gapWidth val="150"/>
        <c:overlap val="100"/>
        <c:axId val="1626197248"/>
        <c:axId val="1626198080"/>
      </c:barChart>
      <c:catAx>
        <c:axId val="162619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198080"/>
        <c:crosses val="autoZero"/>
        <c:auto val="1"/>
        <c:lblAlgn val="ctr"/>
        <c:lblOffset val="100"/>
        <c:noMultiLvlLbl val="0"/>
      </c:catAx>
      <c:valAx>
        <c:axId val="162619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19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[StarterBookUncorrupted - in progress.xlsx]Pivot Table3!PivotTable1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Line Chart showing State of Kickstarter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Table3'!$B$5:$B$6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Table3'!$A$7:$A$16</c:f>
              <c:strCache>
                <c:ptCount val="9"/>
                <c:pt idx="0">
                  <c:v>2009</c:v>
                </c:pt>
                <c:pt idx="1">
                  <c:v>2010</c:v>
                </c:pt>
                <c:pt idx="2">
                  <c:v>2011</c:v>
                </c:pt>
                <c:pt idx="3">
                  <c:v>2012</c:v>
                </c:pt>
                <c:pt idx="4">
                  <c:v>2013</c:v>
                </c:pt>
                <c:pt idx="5">
                  <c:v>2014</c:v>
                </c:pt>
                <c:pt idx="6">
                  <c:v>2015</c:v>
                </c:pt>
                <c:pt idx="7">
                  <c:v>2016</c:v>
                </c:pt>
                <c:pt idx="8">
                  <c:v>2017</c:v>
                </c:pt>
              </c:strCache>
            </c:strRef>
          </c:cat>
          <c:val>
            <c:numRef>
              <c:f>'Pivot Table3'!$B$7:$B$16</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981F-4E02-B974-9E9D87885714}"/>
            </c:ext>
          </c:extLst>
        </c:ser>
        <c:ser>
          <c:idx val="1"/>
          <c:order val="1"/>
          <c:tx>
            <c:strRef>
              <c:f>'Pivot Table3'!$C$5:$C$6</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Table3'!$A$7:$A$16</c:f>
              <c:strCache>
                <c:ptCount val="9"/>
                <c:pt idx="0">
                  <c:v>2009</c:v>
                </c:pt>
                <c:pt idx="1">
                  <c:v>2010</c:v>
                </c:pt>
                <c:pt idx="2">
                  <c:v>2011</c:v>
                </c:pt>
                <c:pt idx="3">
                  <c:v>2012</c:v>
                </c:pt>
                <c:pt idx="4">
                  <c:v>2013</c:v>
                </c:pt>
                <c:pt idx="5">
                  <c:v>2014</c:v>
                </c:pt>
                <c:pt idx="6">
                  <c:v>2015</c:v>
                </c:pt>
                <c:pt idx="7">
                  <c:v>2016</c:v>
                </c:pt>
                <c:pt idx="8">
                  <c:v>2017</c:v>
                </c:pt>
              </c:strCache>
            </c:strRef>
          </c:cat>
          <c:val>
            <c:numRef>
              <c:f>'Pivot Table3'!$C$7:$C$16</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4-917F-456C-9717-8DB2D750621F}"/>
            </c:ext>
          </c:extLst>
        </c:ser>
        <c:ser>
          <c:idx val="2"/>
          <c:order val="2"/>
          <c:tx>
            <c:strRef>
              <c:f>'Pivot Table3'!$D$5:$D$6</c:f>
              <c:strCache>
                <c:ptCount val="1"/>
                <c:pt idx="0">
                  <c:v>live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Table3'!$A$7:$A$16</c:f>
              <c:strCache>
                <c:ptCount val="9"/>
                <c:pt idx="0">
                  <c:v>2009</c:v>
                </c:pt>
                <c:pt idx="1">
                  <c:v>2010</c:v>
                </c:pt>
                <c:pt idx="2">
                  <c:v>2011</c:v>
                </c:pt>
                <c:pt idx="3">
                  <c:v>2012</c:v>
                </c:pt>
                <c:pt idx="4">
                  <c:v>2013</c:v>
                </c:pt>
                <c:pt idx="5">
                  <c:v>2014</c:v>
                </c:pt>
                <c:pt idx="6">
                  <c:v>2015</c:v>
                </c:pt>
                <c:pt idx="7">
                  <c:v>2016</c:v>
                </c:pt>
                <c:pt idx="8">
                  <c:v>2017</c:v>
                </c:pt>
              </c:strCache>
            </c:strRef>
          </c:cat>
          <c:val>
            <c:numRef>
              <c:f>'Pivot Table3'!$D$7:$D$16</c:f>
              <c:numCache>
                <c:formatCode>General</c:formatCode>
                <c:ptCount val="9"/>
                <c:pt idx="8">
                  <c:v>50</c:v>
                </c:pt>
              </c:numCache>
            </c:numRef>
          </c:val>
          <c:smooth val="0"/>
          <c:extLst>
            <c:ext xmlns:c16="http://schemas.microsoft.com/office/drawing/2014/chart" uri="{C3380CC4-5D6E-409C-BE32-E72D297353CC}">
              <c16:uniqueId val="{0000000D-917F-456C-9717-8DB2D750621F}"/>
            </c:ext>
          </c:extLst>
        </c:ser>
        <c:ser>
          <c:idx val="3"/>
          <c:order val="3"/>
          <c:tx>
            <c:strRef>
              <c:f>'Pivot Table3'!$E$5:$E$6</c:f>
              <c:strCache>
                <c:ptCount val="1"/>
                <c:pt idx="0">
                  <c:v>successful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 Table3'!$A$7:$A$16</c:f>
              <c:strCache>
                <c:ptCount val="9"/>
                <c:pt idx="0">
                  <c:v>2009</c:v>
                </c:pt>
                <c:pt idx="1">
                  <c:v>2010</c:v>
                </c:pt>
                <c:pt idx="2">
                  <c:v>2011</c:v>
                </c:pt>
                <c:pt idx="3">
                  <c:v>2012</c:v>
                </c:pt>
                <c:pt idx="4">
                  <c:v>2013</c:v>
                </c:pt>
                <c:pt idx="5">
                  <c:v>2014</c:v>
                </c:pt>
                <c:pt idx="6">
                  <c:v>2015</c:v>
                </c:pt>
                <c:pt idx="7">
                  <c:v>2016</c:v>
                </c:pt>
                <c:pt idx="8">
                  <c:v>2017</c:v>
                </c:pt>
              </c:strCache>
            </c:strRef>
          </c:cat>
          <c:val>
            <c:numRef>
              <c:f>'Pivot Table3'!$E$7:$E$16</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F-917F-456C-9717-8DB2D750621F}"/>
            </c:ext>
          </c:extLst>
        </c:ser>
        <c:dLbls>
          <c:showLegendKey val="0"/>
          <c:showVal val="0"/>
          <c:showCatName val="0"/>
          <c:showSerName val="0"/>
          <c:showPercent val="0"/>
          <c:showBubbleSize val="0"/>
        </c:dLbls>
        <c:marker val="1"/>
        <c:smooth val="0"/>
        <c:axId val="1838690880"/>
        <c:axId val="1838692960"/>
      </c:lineChart>
      <c:catAx>
        <c:axId val="183869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692960"/>
        <c:crosses val="autoZero"/>
        <c:auto val="1"/>
        <c:lblAlgn val="ctr"/>
        <c:lblOffset val="100"/>
        <c:noMultiLvlLbl val="0"/>
      </c:catAx>
      <c:valAx>
        <c:axId val="183869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69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Success of Kickstarters when comparing against the goal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c:formatCode>
                <c:ptCount val="12"/>
                <c:pt idx="0">
                  <c:v>0.67384615384615387</c:v>
                </c:pt>
                <c:pt idx="1">
                  <c:v>0.66019417475728159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BAAC-46C3-9804-6C94DE93EAB8}"/>
            </c:ext>
          </c:extLst>
        </c:ser>
        <c:ser>
          <c:idx val="1"/>
          <c:order val="1"/>
          <c:tx>
            <c:strRef>
              <c:f>Bonus!$H$1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c:formatCode>
                <c:ptCount val="12"/>
                <c:pt idx="0">
                  <c:v>0.27076923076923076</c:v>
                </c:pt>
                <c:pt idx="1">
                  <c:v>0.28883495145631066</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BAAC-46C3-9804-6C94DE93EAB8}"/>
            </c:ext>
          </c:extLst>
        </c:ser>
        <c:ser>
          <c:idx val="2"/>
          <c:order val="2"/>
          <c:tx>
            <c:strRef>
              <c:f>Bonus!$I$1</c:f>
              <c:strCache>
                <c:ptCount val="1"/>
                <c:pt idx="0">
                  <c:v>Percentage Cancelled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Bonus!$I$2:$I$13</c:f>
              <c:numCache>
                <c:formatCode>0%</c:formatCode>
                <c:ptCount val="12"/>
                <c:pt idx="0">
                  <c:v>0.04</c:v>
                </c:pt>
                <c:pt idx="1">
                  <c:v>4.2071197411003236E-2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BAAC-46C3-9804-6C94DE93EAB8}"/>
            </c:ext>
          </c:extLst>
        </c:ser>
        <c:ser>
          <c:idx val="3"/>
          <c:order val="3"/>
          <c:tx>
            <c:strRef>
              <c:f>Bonus!$J$1</c:f>
              <c:strCache>
                <c:ptCount val="1"/>
                <c:pt idx="0">
                  <c:v>Percentage 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Bonus!$J$2:$J$13</c:f>
              <c:numCache>
                <c:formatCode>0%</c:formatCode>
                <c:ptCount val="12"/>
                <c:pt idx="0">
                  <c:v>1.5384615384615385E-2</c:v>
                </c:pt>
                <c:pt idx="1">
                  <c:v>8.8996763754045308E-3</c:v>
                </c:pt>
                <c:pt idx="2">
                  <c:v>8.3102493074792248E-3</c:v>
                </c:pt>
                <c:pt idx="3">
                  <c:v>2.4930747922437674E-2</c:v>
                </c:pt>
                <c:pt idx="4">
                  <c:v>1.9512195121951219E-2</c:v>
                </c:pt>
                <c:pt idx="5">
                  <c:v>6.7114093959731542E-3</c:v>
                </c:pt>
                <c:pt idx="6">
                  <c:v>7.246376811594203E-3</c:v>
                </c:pt>
                <c:pt idx="7">
                  <c:v>2.3809523809523808E-2</c:v>
                </c:pt>
                <c:pt idx="8">
                  <c:v>0</c:v>
                </c:pt>
                <c:pt idx="9">
                  <c:v>2.2727272727272728E-2</c:v>
                </c:pt>
                <c:pt idx="10">
                  <c:v>0</c:v>
                </c:pt>
                <c:pt idx="11">
                  <c:v>1.1135857461024499E-2</c:v>
                </c:pt>
              </c:numCache>
            </c:numRef>
          </c:val>
          <c:smooth val="0"/>
          <c:extLst>
            <c:ext xmlns:c16="http://schemas.microsoft.com/office/drawing/2014/chart" uri="{C3380CC4-5D6E-409C-BE32-E72D297353CC}">
              <c16:uniqueId val="{00000003-BAAC-46C3-9804-6C94DE93EAB8}"/>
            </c:ext>
          </c:extLst>
        </c:ser>
        <c:dLbls>
          <c:showLegendKey val="0"/>
          <c:showVal val="0"/>
          <c:showCatName val="0"/>
          <c:showSerName val="0"/>
          <c:showPercent val="0"/>
          <c:showBubbleSize val="0"/>
        </c:dLbls>
        <c:marker val="1"/>
        <c:smooth val="0"/>
        <c:axId val="315608608"/>
        <c:axId val="315609024"/>
      </c:lineChart>
      <c:catAx>
        <c:axId val="315608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Kickstarter 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609024"/>
        <c:crosses val="autoZero"/>
        <c:auto val="1"/>
        <c:lblAlgn val="ctr"/>
        <c:lblOffset val="100"/>
        <c:noMultiLvlLbl val="0"/>
      </c:catAx>
      <c:valAx>
        <c:axId val="315609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608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1272540</xdr:colOff>
      <xdr:row>0</xdr:row>
      <xdr:rowOff>129540</xdr:rowOff>
    </xdr:from>
    <xdr:to>
      <xdr:col>10</xdr:col>
      <xdr:colOff>853440</xdr:colOff>
      <xdr:row>27</xdr:row>
      <xdr:rowOff>68580</xdr:rowOff>
    </xdr:to>
    <xdr:graphicFrame macro="">
      <xdr:nvGraphicFramePr>
        <xdr:cNvPr id="3" name="Chart 2">
          <a:extLst>
            <a:ext uri="{FF2B5EF4-FFF2-40B4-BE49-F238E27FC236}">
              <a16:creationId xmlns:a16="http://schemas.microsoft.com/office/drawing/2014/main" id="{899B54D7-2CFB-4B20-A4CA-510B15CE7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350520</xdr:colOff>
      <xdr:row>1</xdr:row>
      <xdr:rowOff>114300</xdr:rowOff>
    </xdr:from>
    <xdr:to>
      <xdr:col>20</xdr:col>
      <xdr:colOff>91440</xdr:colOff>
      <xdr:row>25</xdr:row>
      <xdr:rowOff>160020</xdr:rowOff>
    </xdr:to>
    <xdr:graphicFrame macro="">
      <xdr:nvGraphicFramePr>
        <xdr:cNvPr id="2" name="Chart 1">
          <a:extLst>
            <a:ext uri="{FF2B5EF4-FFF2-40B4-BE49-F238E27FC236}">
              <a16:creationId xmlns:a16="http://schemas.microsoft.com/office/drawing/2014/main" id="{2488B24B-8982-4F3A-9CA0-14629ACBE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1</xdr:row>
      <xdr:rowOff>57150</xdr:rowOff>
    </xdr:from>
    <xdr:to>
      <xdr:col>19</xdr:col>
      <xdr:colOff>449580</xdr:colOff>
      <xdr:row>27</xdr:row>
      <xdr:rowOff>83820</xdr:rowOff>
    </xdr:to>
    <xdr:graphicFrame macro="">
      <xdr:nvGraphicFramePr>
        <xdr:cNvPr id="2" name="Chart 1">
          <a:extLst>
            <a:ext uri="{FF2B5EF4-FFF2-40B4-BE49-F238E27FC236}">
              <a16:creationId xmlns:a16="http://schemas.microsoft.com/office/drawing/2014/main" id="{6375AB78-92BF-414F-9129-022DC6006B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480060</xdr:colOff>
      <xdr:row>13</xdr:row>
      <xdr:rowOff>133350</xdr:rowOff>
    </xdr:from>
    <xdr:to>
      <xdr:col>9</xdr:col>
      <xdr:colOff>906780</xdr:colOff>
      <xdr:row>38</xdr:row>
      <xdr:rowOff>106680</xdr:rowOff>
    </xdr:to>
    <xdr:graphicFrame macro="">
      <xdr:nvGraphicFramePr>
        <xdr:cNvPr id="2" name="Chart 1">
          <a:extLst>
            <a:ext uri="{FF2B5EF4-FFF2-40B4-BE49-F238E27FC236}">
              <a16:creationId xmlns:a16="http://schemas.microsoft.com/office/drawing/2014/main" id="{B7D1ABD5-856E-4D07-8283-690D51338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3</xdr:row>
      <xdr:rowOff>0</xdr:rowOff>
    </xdr:from>
    <xdr:to>
      <xdr:col>11</xdr:col>
      <xdr:colOff>0</xdr:colOff>
      <xdr:row>24</xdr:row>
      <xdr:rowOff>0</xdr:rowOff>
    </xdr:to>
    <xdr:sp macro="" textlink="">
      <xdr:nvSpPr>
        <xdr:cNvPr id="2" name="TextBox 1">
          <a:extLst>
            <a:ext uri="{FF2B5EF4-FFF2-40B4-BE49-F238E27FC236}">
              <a16:creationId xmlns:a16="http://schemas.microsoft.com/office/drawing/2014/main" id="{7297C7EA-BEB8-4929-B562-2C7A337E83AE}"/>
            </a:ext>
          </a:extLst>
        </xdr:cNvPr>
        <xdr:cNvSpPr txBox="1"/>
      </xdr:nvSpPr>
      <xdr:spPr>
        <a:xfrm>
          <a:off x="7307580" y="548640"/>
          <a:ext cx="3200400" cy="3840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Verdana" panose="020B0604030504040204" pitchFamily="34" charset="0"/>
              <a:ea typeface="Verdana" panose="020B0604030504040204" pitchFamily="34" charset="0"/>
            </a:rPr>
            <a:t>In</a:t>
          </a:r>
          <a:r>
            <a:rPr lang="en-GB" sz="1100" baseline="0">
              <a:latin typeface="Verdana" panose="020B0604030504040204" pitchFamily="34" charset="0"/>
              <a:ea typeface="Verdana" panose="020B0604030504040204" pitchFamily="34" charset="0"/>
            </a:rPr>
            <a:t> this case, the median of backers of successful campaigns represents the data more meaningfully, as the mean can be skewed by KickStarters that have incredibly high or low numbers of backers.</a:t>
          </a:r>
        </a:p>
        <a:p>
          <a:endParaRPr lang="en-GB" sz="1100" baseline="0">
            <a:latin typeface="Verdana" panose="020B0604030504040204" pitchFamily="34" charset="0"/>
            <a:ea typeface="Verdana" panose="020B0604030504040204" pitchFamily="34" charset="0"/>
          </a:endParaRPr>
        </a:p>
        <a:p>
          <a:r>
            <a:rPr lang="en-GB" sz="1100" baseline="0">
              <a:latin typeface="Verdana" panose="020B0604030504040204" pitchFamily="34" charset="0"/>
              <a:ea typeface="Verdana" panose="020B0604030504040204" pitchFamily="34" charset="0"/>
            </a:rPr>
            <a:t>Both sets of data have very high Variance figures. The Failed campaigns have a significantly lower Variance. </a:t>
          </a:r>
        </a:p>
        <a:p>
          <a:endParaRPr lang="en-GB" sz="1100" baseline="0">
            <a:latin typeface="Verdana" panose="020B0604030504040204" pitchFamily="34" charset="0"/>
            <a:ea typeface="Verdana" panose="020B0604030504040204" pitchFamily="34" charset="0"/>
          </a:endParaRPr>
        </a:p>
        <a:p>
          <a:r>
            <a:rPr lang="en-GB" sz="1100" baseline="0">
              <a:latin typeface="Verdana" panose="020B0604030504040204" pitchFamily="34" charset="0"/>
              <a:ea typeface="Verdana" panose="020B0604030504040204" pitchFamily="34" charset="0"/>
            </a:rPr>
            <a:t>I believe this makes sense for a few reasons. Firstly, the number of failed campaigns is smaller, hence the possibility of Variance is smaller. I would expect failed KickStarter Campaigns to have a smaller Variance figure, due to the number of backers being a factor in the campaigns failure. This is supported by the statistical analysis, which shows that the most often occuring number of backers within the failed campaigns is 0.</a:t>
          </a:r>
          <a:endParaRPr lang="en-GB" sz="1100">
            <a:latin typeface="Verdana" panose="020B0604030504040204" pitchFamily="34" charset="0"/>
            <a:ea typeface="Verdana" panose="020B0604030504040204" pitchFamily="34"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 Smith" refreshedDate="44494.838539351855" createdVersion="7" refreshedVersion="7" minRefreshableVersion="3" recordCount="4114" xr:uid="{50F0C518-D7FD-4DD4-9E2D-BBD3B0BD2908}">
  <cacheSource type="worksheet">
    <worksheetSource ref="A1:R4115" sheet="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 Smith" refreshedDate="44495.672532638891" createdVersion="7" refreshedVersion="7" minRefreshableVersion="3" recordCount="4114" xr:uid="{EDB84196-F029-41ED-8F92-C6A3F447FDE3}">
  <cacheSource type="worksheet">
    <worksheetSource ref="A1:T4115" sheet="Data"/>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x v="1"/>
    <s v="A Hannibal TV Show Fan Convention and Art Collective"/>
    <n v="10275"/>
    <n v="14653"/>
    <x v="0"/>
    <x v="0"/>
    <s v="USD"/>
    <n v="1488464683"/>
    <n v="1485872683"/>
    <b v="0"/>
    <n v="79"/>
    <b v="1"/>
    <s v="film &amp; video/television"/>
    <n v="1.4260827250608272"/>
    <n v="185.48101265822785"/>
    <x v="0"/>
    <x v="0"/>
  </r>
  <r>
    <x v="2"/>
    <x v="2"/>
    <s v="Completion fund for post-production for teaser of British crime/drama tv series about a girl who sells morals for money"/>
    <n v="500"/>
    <n v="525"/>
    <x v="0"/>
    <x v="1"/>
    <s v="GBP"/>
    <n v="1455555083"/>
    <n v="1454691083"/>
    <b v="0"/>
    <n v="35"/>
    <b v="1"/>
    <s v="film &amp; video/television"/>
    <n v="1.05"/>
    <n v="15"/>
    <x v="0"/>
    <x v="0"/>
  </r>
  <r>
    <x v="3"/>
    <x v="3"/>
    <s v="We already produced the *very* beginning of this story. Help us to see it through?"/>
    <n v="10000"/>
    <n v="10390"/>
    <x v="0"/>
    <x v="0"/>
    <s v="USD"/>
    <n v="1407414107"/>
    <n v="1404822107"/>
    <b v="0"/>
    <n v="150"/>
    <b v="1"/>
    <s v="film &amp; video/television"/>
    <n v="1.0389999999999999"/>
    <n v="69.266666666666666"/>
    <x v="0"/>
    <x v="0"/>
  </r>
  <r>
    <x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x v="8"/>
    <s v="Help us raise the funds to film our pilot episode!"/>
    <n v="3500"/>
    <n v="3501.52"/>
    <x v="0"/>
    <x v="0"/>
    <s v="USD"/>
    <n v="1460754000"/>
    <n v="1460155212"/>
    <b v="0"/>
    <n v="12"/>
    <b v="1"/>
    <s v="film &amp; video/television"/>
    <n v="1.0004342857142856"/>
    <n v="291.79333333333335"/>
    <x v="0"/>
    <x v="0"/>
  </r>
  <r>
    <x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x v="13"/>
    <s v="A travel series hosted by touring musicians that profiles a different American city in each episode."/>
    <n v="3500"/>
    <n v="5599"/>
    <x v="0"/>
    <x v="0"/>
    <s v="USD"/>
    <n v="1466713620"/>
    <n v="1463588109"/>
    <b v="0"/>
    <n v="51"/>
    <b v="1"/>
    <s v="film &amp; video/television"/>
    <n v="1.5997142857142856"/>
    <n v="109.78431372549019"/>
    <x v="0"/>
    <x v="0"/>
  </r>
  <r>
    <x v="14"/>
    <x v="14"/>
    <s v="A highly charged post apocalyptic sci fi series that pulls no punches!"/>
    <n v="6000"/>
    <n v="6056"/>
    <x v="0"/>
    <x v="2"/>
    <s v="AUD"/>
    <n v="1405259940"/>
    <n v="1403051888"/>
    <b v="0"/>
    <n v="41"/>
    <b v="1"/>
    <s v="film &amp; video/television"/>
    <n v="1.0093333333333334"/>
    <n v="147.70731707317074"/>
    <x v="0"/>
    <x v="0"/>
  </r>
  <r>
    <x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x v="20"/>
    <s v="Help us reach our goal &amp; pay the drama dept that is performing the hard read, which is set for October 2015."/>
    <n v="2000"/>
    <n v="2004"/>
    <x v="0"/>
    <x v="0"/>
    <s v="USD"/>
    <n v="1442167912"/>
    <n v="1436983912"/>
    <b v="0"/>
    <n v="25"/>
    <b v="1"/>
    <s v="film &amp; video/television"/>
    <n v="1.002"/>
    <n v="80.16"/>
    <x v="0"/>
    <x v="0"/>
  </r>
  <r>
    <x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x v="22"/>
    <s v="Meet Gary, and Troy: Two unlikely friends that investigate &quot;strange phenomenon&quot;."/>
    <n v="350"/>
    <n v="410"/>
    <x v="0"/>
    <x v="0"/>
    <s v="USD"/>
    <n v="1420099140"/>
    <n v="1418766740"/>
    <b v="0"/>
    <n v="8"/>
    <b v="1"/>
    <s v="film &amp; video/television"/>
    <n v="1.1714285714285715"/>
    <n v="51.25"/>
    <x v="0"/>
    <x v="0"/>
  </r>
  <r>
    <x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x v="24"/>
    <s v="STL Up Late is a weekly late night comedy talk show for St. Louis television."/>
    <n v="35000"/>
    <n v="38082.69"/>
    <x v="0"/>
    <x v="0"/>
    <s v="USD"/>
    <n v="1442345940"/>
    <n v="1439494863"/>
    <b v="0"/>
    <n v="574"/>
    <b v="1"/>
    <s v="film &amp; video/television"/>
    <n v="1.0880768571428572"/>
    <n v="66.346149825783982"/>
    <x v="0"/>
    <x v="0"/>
  </r>
  <r>
    <x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x v="26"/>
    <s v="Highlighting Sicily's points of light: its extraordinary people. Editing phase is now underway!!!"/>
    <n v="1250"/>
    <n v="1940"/>
    <x v="0"/>
    <x v="0"/>
    <s v="USD"/>
    <n v="1408278144"/>
    <n v="1404822144"/>
    <b v="0"/>
    <n v="19"/>
    <b v="1"/>
    <s v="film &amp; video/television"/>
    <n v="1.552"/>
    <n v="102.10526315789474"/>
    <x v="0"/>
    <x v="0"/>
  </r>
  <r>
    <x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x v="28"/>
    <s v="John and Brian are on a quest to change people's lives and rehabilitate dogs."/>
    <n v="12000"/>
    <n v="12042"/>
    <x v="0"/>
    <x v="0"/>
    <s v="USD"/>
    <n v="1450307284"/>
    <n v="1447715284"/>
    <b v="0"/>
    <n v="71"/>
    <b v="1"/>
    <s v="film &amp; video/television"/>
    <n v="1.0035000000000001"/>
    <n v="169.6056338028169"/>
    <x v="0"/>
    <x v="0"/>
  </r>
  <r>
    <x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x v="31"/>
    <s v="After a two-year hiatus, The Alan Katz Show is coming back! But it can't unless we can get a 16gb flash drive valued at $12.71!"/>
    <n v="13"/>
    <n v="13"/>
    <x v="0"/>
    <x v="0"/>
    <s v="USD"/>
    <n v="1453748434"/>
    <n v="1452193234"/>
    <b v="0"/>
    <n v="1"/>
    <b v="1"/>
    <s v="film &amp; video/television"/>
    <n v="1"/>
    <n v="13"/>
    <x v="0"/>
    <x v="0"/>
  </r>
  <r>
    <x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x v="35"/>
    <s v="Why Adam? is an independent TV show that explores concepts of basic science in everyday life."/>
    <n v="1000"/>
    <n v="1665"/>
    <x v="0"/>
    <x v="0"/>
    <s v="USD"/>
    <n v="1430179200"/>
    <n v="1428130814"/>
    <b v="0"/>
    <n v="28"/>
    <b v="1"/>
    <s v="film &amp; video/television"/>
    <n v="1.665"/>
    <n v="59.464285714285715"/>
    <x v="0"/>
    <x v="0"/>
  </r>
  <r>
    <x v="36"/>
    <x v="36"/>
    <s v="A modern day priest makes an unusual discovery, setting off a chain of events."/>
    <n v="6000"/>
    <n v="8529"/>
    <x v="0"/>
    <x v="0"/>
    <s v="USD"/>
    <n v="1428128525"/>
    <n v="1425540125"/>
    <b v="0"/>
    <n v="44"/>
    <b v="1"/>
    <s v="film &amp; video/television"/>
    <n v="1.4215"/>
    <n v="193.84090909090909"/>
    <x v="0"/>
    <x v="0"/>
  </r>
  <r>
    <x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x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x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x v="49"/>
    <s v="Driving Jersey is real people telling real stories."/>
    <n v="12000"/>
    <n v="12000"/>
    <x v="0"/>
    <x v="0"/>
    <s v="USD"/>
    <n v="1445660045"/>
    <n v="1443068045"/>
    <b v="0"/>
    <n v="87"/>
    <b v="1"/>
    <s v="film &amp; video/television"/>
    <n v="1"/>
    <n v="137.93103448275863"/>
    <x v="0"/>
    <x v="0"/>
  </r>
  <r>
    <x v="50"/>
    <x v="50"/>
    <s v="A brand new dating show which helps one lucky lady find her Mr Right with difficult decisions to make along the way."/>
    <n v="600"/>
    <n v="600"/>
    <x v="0"/>
    <x v="1"/>
    <s v="GBP"/>
    <n v="1422637200"/>
    <n v="1419271458"/>
    <b v="0"/>
    <n v="22"/>
    <b v="1"/>
    <s v="film &amp; video/television"/>
    <n v="1"/>
    <n v="27.272727272727273"/>
    <x v="0"/>
    <x v="0"/>
  </r>
  <r>
    <x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x v="53"/>
    <s v="Delicious TV's Vegan Mashup launching season two on public television"/>
    <n v="3000"/>
    <n v="3289"/>
    <x v="0"/>
    <x v="0"/>
    <s v="USD"/>
    <n v="1396648800"/>
    <n v="1395407445"/>
    <b v="0"/>
    <n v="117"/>
    <b v="1"/>
    <s v="film &amp; video/television"/>
    <n v="1.0963333333333334"/>
    <n v="28.111111111111111"/>
    <x v="0"/>
    <x v="0"/>
  </r>
  <r>
    <x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x v="56"/>
    <s v="We want to see more women's cycling on TV - and we need your help to make it happen!"/>
    <n v="8000"/>
    <n v="8581"/>
    <x v="0"/>
    <x v="1"/>
    <s v="GBP"/>
    <n v="1433779200"/>
    <n v="1432559424"/>
    <b v="0"/>
    <n v="174"/>
    <b v="1"/>
    <s v="film &amp; video/television"/>
    <n v="1.0726249999999999"/>
    <n v="49.316091954022987"/>
    <x v="0"/>
    <x v="0"/>
  </r>
  <r>
    <x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x v="58"/>
    <s v="Alex thought he knew how the world worked. You live, you die and it's over. He was very, very wrong."/>
    <n v="10000"/>
    <n v="10291"/>
    <x v="0"/>
    <x v="0"/>
    <s v="USD"/>
    <n v="1416423172"/>
    <n v="1413827572"/>
    <b v="0"/>
    <n v="75"/>
    <b v="1"/>
    <s v="film &amp; video/television"/>
    <n v="1.0290999999999999"/>
    <n v="137.21333333333334"/>
    <x v="0"/>
    <x v="0"/>
  </r>
  <r>
    <x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x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x v="65"/>
    <s v="Help finish the short film Hello World. The story of an android in the broken home of a father &amp; son."/>
    <n v="7000"/>
    <n v="7527"/>
    <x v="0"/>
    <x v="5"/>
    <s v="CAD"/>
    <n v="1407736740"/>
    <n v="1405453354"/>
    <b v="0"/>
    <n v="57"/>
    <b v="1"/>
    <s v="film &amp; video/shorts"/>
    <n v="1.0752857142857142"/>
    <n v="132.05263157894737"/>
    <x v="0"/>
    <x v="1"/>
  </r>
  <r>
    <x v="66"/>
    <x v="66"/>
    <s v="A dark comedy set in the '60s about clinical depression and one night stands."/>
    <n v="2000"/>
    <n v="2372"/>
    <x v="0"/>
    <x v="0"/>
    <s v="USD"/>
    <n v="1468873420"/>
    <n v="1466281420"/>
    <b v="0"/>
    <n v="26"/>
    <b v="1"/>
    <s v="film &amp; video/shorts"/>
    <n v="1.1859999999999999"/>
    <n v="91.230769230769226"/>
    <x v="0"/>
    <x v="1"/>
  </r>
  <r>
    <x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x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x v="73"/>
    <s v="A scientist on the brink of a discovery that will revolutionize society sees her work destroyed in an experiment gone horribly wrong."/>
    <n v="900"/>
    <n v="900"/>
    <x v="0"/>
    <x v="0"/>
    <s v="USD"/>
    <n v="1304395140"/>
    <n v="1297620584"/>
    <b v="0"/>
    <n v="18"/>
    <b v="1"/>
    <s v="film &amp; video/shorts"/>
    <n v="1"/>
    <n v="50"/>
    <x v="0"/>
    <x v="1"/>
  </r>
  <r>
    <x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x v="75"/>
    <s v="A teenager named Charlie discovers something new about himself while coping with the loss of his father."/>
    <n v="3500"/>
    <n v="4040"/>
    <x v="0"/>
    <x v="0"/>
    <s v="USD"/>
    <n v="1366693272"/>
    <n v="1364101272"/>
    <b v="0"/>
    <n v="47"/>
    <b v="1"/>
    <s v="film &amp; video/shorts"/>
    <n v="1.1542857142857144"/>
    <n v="85.957446808510639"/>
    <x v="0"/>
    <x v="1"/>
  </r>
  <r>
    <x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x v="77"/>
    <s v="A short film about a boy searching for companionship in a hermit crab he finds on the beach."/>
    <n v="400"/>
    <n v="1570"/>
    <x v="0"/>
    <x v="0"/>
    <s v="USD"/>
    <n v="1337569140"/>
    <n v="1332991717"/>
    <b v="0"/>
    <n v="26"/>
    <b v="1"/>
    <s v="film &amp; video/shorts"/>
    <n v="3.9249999999999998"/>
    <n v="60.384615384615387"/>
    <x v="0"/>
    <x v="1"/>
  </r>
  <r>
    <x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x v="79"/>
    <s v="A short film about life, achieving your dreams, and overcoming hardship. We all have our mountain to climb."/>
    <n v="1300"/>
    <n v="1651"/>
    <x v="0"/>
    <x v="1"/>
    <s v="GBP"/>
    <n v="1398451093"/>
    <n v="1395859093"/>
    <b v="0"/>
    <n v="41"/>
    <b v="1"/>
    <s v="film &amp; video/shorts"/>
    <n v="1.27"/>
    <n v="40.268292682926827"/>
    <x v="0"/>
    <x v="1"/>
  </r>
  <r>
    <x v="80"/>
    <x v="80"/>
    <s v="What would you do if you ended up at a swingers party with two dead bodies and $20,000 in drug money?"/>
    <n v="12000"/>
    <n v="12870"/>
    <x v="0"/>
    <x v="0"/>
    <s v="USD"/>
    <n v="1386640856"/>
    <n v="1383616856"/>
    <b v="0"/>
    <n v="47"/>
    <b v="1"/>
    <s v="film &amp; video/shorts"/>
    <n v="1.0725"/>
    <n v="273.82978723404256"/>
    <x v="0"/>
    <x v="1"/>
  </r>
  <r>
    <x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x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x v="84"/>
    <s v="&quot;A sociopath crosses paths with the person he must confront about his wife's murder, it might be himself&quot;"/>
    <n v="500"/>
    <n v="500"/>
    <x v="0"/>
    <x v="0"/>
    <s v="USD"/>
    <n v="1305483086"/>
    <n v="1302891086"/>
    <b v="0"/>
    <n v="7"/>
    <b v="1"/>
    <s v="film &amp; video/shorts"/>
    <n v="1"/>
    <n v="71.428571428571431"/>
    <x v="0"/>
    <x v="1"/>
  </r>
  <r>
    <x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x v="87"/>
    <s v="A father without work uses his daughter to con sympathy from strangers... sound familiar?  Help us make this film!"/>
    <n v="2500"/>
    <n v="2615"/>
    <x v="0"/>
    <x v="0"/>
    <s v="USD"/>
    <n v="1275529260"/>
    <n v="1274705803"/>
    <b v="0"/>
    <n v="25"/>
    <b v="1"/>
    <s v="film &amp; video/shorts"/>
    <n v="1.046"/>
    <n v="104.6"/>
    <x v="0"/>
    <x v="1"/>
  </r>
  <r>
    <x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x v="90"/>
    <s v="We're looking for funding to help submit a short film to film festivals."/>
    <n v="500"/>
    <n v="502"/>
    <x v="0"/>
    <x v="0"/>
    <s v="USD"/>
    <n v="1310454499"/>
    <n v="1307862499"/>
    <b v="0"/>
    <n v="16"/>
    <b v="1"/>
    <s v="film &amp; video/shorts"/>
    <n v="1.004"/>
    <n v="31.375"/>
    <x v="0"/>
    <x v="1"/>
  </r>
  <r>
    <x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x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x v="97"/>
    <s v="Innsmouth at 9000 ft. is a Short Film Project in the Spirit of H.P. Lovecraft, and created by Denver based visual artist  Jesse Farley."/>
    <n v="400"/>
    <n v="425"/>
    <x v="0"/>
    <x v="0"/>
    <s v="USD"/>
    <n v="1310440482"/>
    <n v="1307848482"/>
    <b v="0"/>
    <n v="8"/>
    <b v="1"/>
    <s v="film &amp; video/shorts"/>
    <n v="1.0625"/>
    <n v="53.125"/>
    <x v="0"/>
    <x v="1"/>
  </r>
  <r>
    <x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x v="99"/>
    <s v="A feminist tale of two girls finally giving a &quot;Nice Guy&quot; what he truly deserves. Also, dancing!"/>
    <n v="1500"/>
    <n v="1590.29"/>
    <x v="0"/>
    <x v="0"/>
    <s v="USD"/>
    <n v="1390426799"/>
    <n v="1387834799"/>
    <b v="0"/>
    <n v="39"/>
    <b v="1"/>
    <s v="film &amp; video/shorts"/>
    <n v="1.0601933333333333"/>
    <n v="40.776666666666664"/>
    <x v="0"/>
    <x v="1"/>
  </r>
  <r>
    <x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x v="101"/>
    <s v="The spatiotemporal boundaries between a manâ€™s life, and that of his father dissolve. A reflection on experience, image, and memory."/>
    <n v="3500"/>
    <n v="3500"/>
    <x v="0"/>
    <x v="0"/>
    <s v="USD"/>
    <n v="1359052710"/>
    <n v="1356979110"/>
    <b v="0"/>
    <n v="35"/>
    <b v="1"/>
    <s v="film &amp; video/shorts"/>
    <n v="1"/>
    <n v="100"/>
    <x v="0"/>
    <x v="1"/>
  </r>
  <r>
    <x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x v="103"/>
    <s v="Three friends in their twenties are trying to do the impossible - have fun on a casual Friday night."/>
    <n v="1300"/>
    <n v="1367"/>
    <x v="0"/>
    <x v="1"/>
    <s v="GBP"/>
    <n v="1394220030"/>
    <n v="1392232830"/>
    <b v="0"/>
    <n v="49"/>
    <b v="1"/>
    <s v="film &amp; video/shorts"/>
    <n v="1.0515384615384615"/>
    <n v="27.897959183673468"/>
    <x v="0"/>
    <x v="1"/>
  </r>
  <r>
    <x v="104"/>
    <x v="104"/>
    <s v="UCF short film about an old man, his love for music, and his misplaced trumpet.  "/>
    <n v="500"/>
    <n v="600"/>
    <x v="0"/>
    <x v="0"/>
    <s v="USD"/>
    <n v="1301792400"/>
    <n v="1299775266"/>
    <b v="0"/>
    <n v="10"/>
    <b v="1"/>
    <s v="film &amp; video/shorts"/>
    <n v="1.2"/>
    <n v="60"/>
    <x v="0"/>
    <x v="1"/>
  </r>
  <r>
    <x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x v="106"/>
    <x v="106"/>
    <s v="A Boy. A Girl. A Car. A Serial Killer."/>
    <n v="5000"/>
    <n v="5025"/>
    <x v="0"/>
    <x v="0"/>
    <s v="USD"/>
    <n v="1333391901"/>
    <n v="1332182301"/>
    <b v="0"/>
    <n v="27"/>
    <b v="1"/>
    <s v="film &amp; video/shorts"/>
    <n v="1.0049999999999999"/>
    <n v="186.11111111111111"/>
    <x v="0"/>
    <x v="1"/>
  </r>
  <r>
    <x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x v="108"/>
    <s v="When a man can't find love, his Google GLASS does the searching for him. A short film shot with Google Glass."/>
    <n v="1500"/>
    <n v="3700"/>
    <x v="0"/>
    <x v="0"/>
    <s v="USD"/>
    <n v="1370011370"/>
    <n v="1364827370"/>
    <b v="0"/>
    <n v="47"/>
    <b v="1"/>
    <s v="film &amp; video/shorts"/>
    <n v="2.4666666666666668"/>
    <n v="78.723404255319153"/>
    <x v="0"/>
    <x v="1"/>
  </r>
  <r>
    <x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x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x v="113"/>
    <s v="A living memorial for all those dealing with trauma, grief and loss."/>
    <n v="5000"/>
    <n v="7050"/>
    <x v="0"/>
    <x v="0"/>
    <s v="USD"/>
    <n v="1312642800"/>
    <n v="1311963128"/>
    <b v="0"/>
    <n v="78"/>
    <b v="1"/>
    <s v="film &amp; video/shorts"/>
    <n v="1.41"/>
    <n v="90.384615384615387"/>
    <x v="0"/>
    <x v="1"/>
  </r>
  <r>
    <x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x v="115"/>
    <s v="Never judge a book (or a lover) by their cover."/>
    <n v="450"/>
    <n v="632"/>
    <x v="0"/>
    <x v="0"/>
    <s v="USD"/>
    <n v="1328377444"/>
    <n v="1326217444"/>
    <b v="0"/>
    <n v="22"/>
    <b v="1"/>
    <s v="film &amp; video/shorts"/>
    <n v="1.4044444444444444"/>
    <n v="28.727272727272727"/>
    <x v="0"/>
    <x v="1"/>
  </r>
  <r>
    <x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x v="118"/>
    <s v="When a ruthless hit-man is 'denounced' from the mafia, his old enemies declare war."/>
    <n v="5000"/>
    <n v="5651.58"/>
    <x v="0"/>
    <x v="0"/>
    <s v="USD"/>
    <n v="1311902236"/>
    <n v="1309310236"/>
    <b v="0"/>
    <n v="39"/>
    <b v="1"/>
    <s v="film &amp; video/shorts"/>
    <n v="1.1303159999999999"/>
    <n v="144.91230769230768"/>
    <x v="0"/>
    <x v="1"/>
  </r>
  <r>
    <x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x v="122"/>
    <s v="My ambition for this knows no bounds.  Seeing Sephoria in a live-action is a dream of mine."/>
    <n v="100000000"/>
    <n v="0"/>
    <x v="1"/>
    <x v="0"/>
    <s v="USD"/>
    <n v="1476094907"/>
    <n v="1470910907"/>
    <b v="0"/>
    <n v="0"/>
    <b v="0"/>
    <s v="film &amp; video/science fiction"/>
    <n v="0"/>
    <n v="0"/>
    <x v="0"/>
    <x v="2"/>
  </r>
  <r>
    <x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x v="124"/>
    <s v="An artificial man and woman discover love under the unsuspecting eyes of the four renowned artists who created them."/>
    <n v="4000"/>
    <n v="0"/>
    <x v="1"/>
    <x v="0"/>
    <s v="USD"/>
    <n v="1431728242"/>
    <n v="1429568242"/>
    <b v="0"/>
    <n v="0"/>
    <b v="0"/>
    <s v="film &amp; video/science fiction"/>
    <n v="0"/>
    <n v="0"/>
    <x v="0"/>
    <x v="2"/>
  </r>
  <r>
    <x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x v="128"/>
    <s v="A Science Fiction film filled with entertainment and Excitement"/>
    <n v="100000"/>
    <n v="1867"/>
    <x v="1"/>
    <x v="0"/>
    <s v="USD"/>
    <n v="1476941293"/>
    <n v="1473917293"/>
    <b v="0"/>
    <n v="6"/>
    <b v="0"/>
    <s v="film &amp; video/science fiction"/>
    <n v="1.8669999999999999E-2"/>
    <n v="311.16666666666669"/>
    <x v="0"/>
    <x v="2"/>
  </r>
  <r>
    <x v="129"/>
    <x v="129"/>
    <s v="HEY!!! I'm David House, and I am currently working on a film called Justice League Origins!!! non-profit based on DC Comics Characters."/>
    <n v="20000"/>
    <n v="0"/>
    <x v="1"/>
    <x v="0"/>
    <s v="USD"/>
    <n v="1414708183"/>
    <n v="1409524183"/>
    <b v="0"/>
    <n v="0"/>
    <b v="0"/>
    <s v="film &amp; video/science fiction"/>
    <n v="0"/>
    <n v="0"/>
    <x v="0"/>
    <x v="2"/>
  </r>
  <r>
    <x v="130"/>
    <x v="130"/>
    <s v="A journey down the rabbit hole into the dark future. A mix of reality and dreams of a world dependant on an oppressed by technology."/>
    <n v="600"/>
    <n v="0"/>
    <x v="1"/>
    <x v="1"/>
    <s v="GBP"/>
    <n v="1402949760"/>
    <n v="1400536692"/>
    <b v="0"/>
    <n v="0"/>
    <b v="0"/>
    <s v="film &amp; video/science fiction"/>
    <n v="0"/>
    <n v="0"/>
    <x v="0"/>
    <x v="2"/>
  </r>
  <r>
    <x v="131"/>
    <x v="131"/>
    <s v="I"/>
    <n v="1200"/>
    <n v="0"/>
    <x v="1"/>
    <x v="0"/>
    <s v="USD"/>
    <n v="1467763200"/>
    <n v="1466453161"/>
    <b v="0"/>
    <n v="0"/>
    <b v="0"/>
    <s v="film &amp; video/science fiction"/>
    <n v="0"/>
    <n v="0"/>
    <x v="0"/>
    <x v="2"/>
  </r>
  <r>
    <x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x v="133"/>
    <s v="Invasion from outer space sights, to weird to imagine destruction too monstrous to escape"/>
    <n v="71764"/>
    <n v="0"/>
    <x v="1"/>
    <x v="0"/>
    <s v="USD"/>
    <n v="1464715860"/>
    <n v="1462130584"/>
    <b v="0"/>
    <n v="0"/>
    <b v="0"/>
    <s v="film &amp; video/science fiction"/>
    <n v="0"/>
    <n v="0"/>
    <x v="0"/>
    <x v="2"/>
  </r>
  <r>
    <x v="134"/>
    <x v="134"/>
    <s v="steampunk  remake of &quot;a Christmas carol&quot;"/>
    <n v="5000"/>
    <n v="0"/>
    <x v="1"/>
    <x v="0"/>
    <s v="USD"/>
    <n v="1441386000"/>
    <n v="1438811418"/>
    <b v="0"/>
    <n v="0"/>
    <b v="0"/>
    <s v="film &amp; video/science fiction"/>
    <n v="0"/>
    <n v="0"/>
    <x v="0"/>
    <x v="2"/>
  </r>
  <r>
    <x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x v="136"/>
    <s v="NAVY SEALS sent on a Area 51 Top-Secret rescue mission where they are shrunken and injected into an ET body, the immune system mutated."/>
    <n v="3000"/>
    <n v="0"/>
    <x v="1"/>
    <x v="0"/>
    <s v="USD"/>
    <n v="1431771360"/>
    <n v="1427968234"/>
    <b v="0"/>
    <n v="0"/>
    <b v="0"/>
    <s v="film &amp; video/science fiction"/>
    <n v="0"/>
    <n v="0"/>
    <x v="0"/>
    <x v="2"/>
  </r>
  <r>
    <x v="137"/>
    <x v="137"/>
    <s v="An unofficial sequel to the independent 2015 fan film Predator: Dark ages. Set in 2141 we follow the crew of the cargoship Centurion"/>
    <n v="55000"/>
    <n v="0"/>
    <x v="1"/>
    <x v="8"/>
    <s v="DKK"/>
    <n v="1444657593"/>
    <n v="1440337593"/>
    <b v="0"/>
    <n v="0"/>
    <b v="0"/>
    <s v="film &amp; video/science fiction"/>
    <n v="0"/>
    <n v="0"/>
    <x v="0"/>
    <x v="2"/>
  </r>
  <r>
    <x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x v="139"/>
    <s v="When  Rome is infected with a zombie plague, Lucius Agrippa and a small group fights for survival"/>
    <n v="500"/>
    <n v="500"/>
    <x v="1"/>
    <x v="0"/>
    <s v="USD"/>
    <n v="1436738772"/>
    <n v="1435874772"/>
    <b v="0"/>
    <n v="1"/>
    <b v="0"/>
    <s v="film &amp; video/science fiction"/>
    <n v="1"/>
    <n v="500"/>
    <x v="0"/>
    <x v="2"/>
  </r>
  <r>
    <x v="140"/>
    <x v="140"/>
    <s v="A Gladiator fights for his freedom to be reunited with his Family, he's one fight away, when Rome is infected with a Zombie Virus"/>
    <n v="200000"/>
    <n v="0"/>
    <x v="1"/>
    <x v="0"/>
    <s v="USD"/>
    <n v="1426823132"/>
    <n v="1424234732"/>
    <b v="0"/>
    <n v="0"/>
    <b v="0"/>
    <s v="film &amp; video/science fiction"/>
    <n v="0"/>
    <n v="0"/>
    <x v="0"/>
    <x v="2"/>
  </r>
  <r>
    <x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x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x v="143"/>
    <s v="A young woman learns she is one of few women left bred like cattle in order to control a deadly disease and the world populace"/>
    <n v="5500"/>
    <n v="0"/>
    <x v="1"/>
    <x v="2"/>
    <s v="AUD"/>
    <n v="1472882100"/>
    <n v="1467941542"/>
    <b v="0"/>
    <n v="0"/>
    <b v="0"/>
    <s v="film &amp; video/science fiction"/>
    <n v="0"/>
    <n v="0"/>
    <x v="0"/>
    <x v="2"/>
  </r>
  <r>
    <x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x v="147"/>
    <s v="Film makers catch live footage beyond their wildest dreams."/>
    <n v="7000"/>
    <n v="0"/>
    <x v="1"/>
    <x v="1"/>
    <s v="GBP"/>
    <n v="1420741080"/>
    <n v="1417026340"/>
    <b v="0"/>
    <n v="0"/>
    <b v="0"/>
    <s v="film &amp; video/science fiction"/>
    <n v="0"/>
    <n v="0"/>
    <x v="0"/>
    <x v="2"/>
  </r>
  <r>
    <x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x v="152"/>
    <s v="The Great Dark is a journey through the unimaginable...and un foreseeable..."/>
    <n v="380000"/>
    <n v="30"/>
    <x v="1"/>
    <x v="0"/>
    <s v="USD"/>
    <n v="1411437100"/>
    <n v="1408845100"/>
    <b v="0"/>
    <n v="2"/>
    <b v="0"/>
    <s v="film &amp; video/science fiction"/>
    <n v="7.8947368421052633E-5"/>
    <n v="15"/>
    <x v="0"/>
    <x v="2"/>
  </r>
  <r>
    <x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x v="154"/>
    <s v="Fiction Becomes Reality in this non-profit science fiction, stop motion, and fantasy fan film."/>
    <n v="1500"/>
    <n v="40"/>
    <x v="1"/>
    <x v="0"/>
    <s v="USD"/>
    <n v="1433336895"/>
    <n v="1429621695"/>
    <b v="0"/>
    <n v="3"/>
    <b v="0"/>
    <s v="film &amp; video/science fiction"/>
    <n v="2.6666666666666668E-2"/>
    <n v="13.333333333333334"/>
    <x v="0"/>
    <x v="2"/>
  </r>
  <r>
    <x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x v="157"/>
    <s v="Man's cryogenic chamber and his soulmate's time travel from the distant future allows them to meet in the middle."/>
    <n v="2995"/>
    <n v="8"/>
    <x v="1"/>
    <x v="0"/>
    <s v="USD"/>
    <n v="1456523572"/>
    <n v="1453931572"/>
    <b v="0"/>
    <n v="2"/>
    <b v="0"/>
    <s v="film &amp; video/science fiction"/>
    <n v="2.671118530884808E-3"/>
    <n v="4"/>
    <x v="0"/>
    <x v="2"/>
  </r>
  <r>
    <x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x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x v="160"/>
    <s v="The title might seem cheesy, but my father says that to my mother every time they say I love you.     This story is dedicated to them."/>
    <n v="5000"/>
    <n v="0"/>
    <x v="2"/>
    <x v="0"/>
    <s v="USD"/>
    <n v="1439675691"/>
    <n v="1434491691"/>
    <b v="0"/>
    <n v="0"/>
    <b v="0"/>
    <s v="film &amp; video/drama"/>
    <n v="0"/>
    <n v="0"/>
    <x v="0"/>
    <x v="3"/>
  </r>
  <r>
    <x v="161"/>
    <x v="161"/>
    <s v="Step 1 (script editing) to produce a dramatic film about the air/sea battle of WWII that turned the tide of victory for the US."/>
    <n v="50000"/>
    <n v="5"/>
    <x v="2"/>
    <x v="0"/>
    <s v="USD"/>
    <n v="1404318595"/>
    <n v="1401726595"/>
    <b v="0"/>
    <n v="1"/>
    <b v="0"/>
    <s v="film &amp; video/drama"/>
    <n v="1E-4"/>
    <n v="5"/>
    <x v="0"/>
    <x v="3"/>
  </r>
  <r>
    <x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x v="163"/>
    <x v="163"/>
    <s v="Over 2.5 million Black men registered for the draft in World War II. _x000a_This will be the most comprehensive portrayal EVER of US. THEN."/>
    <n v="2000000"/>
    <n v="0"/>
    <x v="2"/>
    <x v="0"/>
    <s v="USD"/>
    <n v="1443657600"/>
    <n v="1440716654"/>
    <b v="0"/>
    <n v="0"/>
    <b v="0"/>
    <s v="film &amp; video/drama"/>
    <n v="0"/>
    <n v="0"/>
    <x v="0"/>
    <x v="3"/>
  </r>
  <r>
    <x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x v="165"/>
    <s v="A teacher. A boy. The beach and a heatwave that drove them all insane."/>
    <n v="17000"/>
    <n v="0"/>
    <x v="2"/>
    <x v="1"/>
    <s v="GBP"/>
    <n v="1452613724"/>
    <n v="1450021724"/>
    <b v="0"/>
    <n v="0"/>
    <b v="0"/>
    <s v="film &amp; video/drama"/>
    <n v="0"/>
    <n v="0"/>
    <x v="0"/>
    <x v="3"/>
  </r>
  <r>
    <x v="166"/>
    <x v="166"/>
    <s v="A young teen makes a bad decision after joining gang and the film expresses his choices that led him to that point."/>
    <n v="5000"/>
    <n v="3000"/>
    <x v="2"/>
    <x v="0"/>
    <s v="USD"/>
    <n v="1484531362"/>
    <n v="1481939362"/>
    <b v="0"/>
    <n v="1"/>
    <b v="0"/>
    <s v="film &amp; video/drama"/>
    <n v="0.6"/>
    <n v="3000"/>
    <x v="0"/>
    <x v="3"/>
  </r>
  <r>
    <x v="167"/>
    <x v="167"/>
    <s v="A young man experiences a tragedy and has the opportunity to go back and learn from his mistakes and find out his true self."/>
    <n v="110000"/>
    <n v="11"/>
    <x v="2"/>
    <x v="0"/>
    <s v="USD"/>
    <n v="1438726535"/>
    <n v="1433542535"/>
    <b v="0"/>
    <n v="2"/>
    <b v="0"/>
    <s v="film &amp; video/drama"/>
    <n v="1E-4"/>
    <n v="5.5"/>
    <x v="0"/>
    <x v="3"/>
  </r>
  <r>
    <x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x v="169"/>
    <s v="Family is a short film about a father and son and two brothers who were separated by the Korean war and finally reunite after 60 years."/>
    <n v="2500"/>
    <n v="560"/>
    <x v="2"/>
    <x v="1"/>
    <s v="GBP"/>
    <n v="1413634059"/>
    <n v="1411042059"/>
    <b v="0"/>
    <n v="10"/>
    <b v="0"/>
    <s v="film &amp; video/drama"/>
    <n v="0.224"/>
    <n v="56"/>
    <x v="0"/>
    <x v="3"/>
  </r>
  <r>
    <x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x v="171"/>
    <s v="Team Mayhem, a local small town gang of gamers who are enlisted   to save the world from the new great evil known as Prowler."/>
    <n v="50000"/>
    <n v="1"/>
    <x v="2"/>
    <x v="0"/>
    <s v="USD"/>
    <n v="1470975614"/>
    <n v="1465791614"/>
    <b v="0"/>
    <n v="1"/>
    <b v="0"/>
    <s v="film &amp; video/drama"/>
    <n v="2.0000000000000002E-5"/>
    <n v="1"/>
    <x v="0"/>
    <x v="3"/>
  </r>
  <r>
    <x v="172"/>
    <x v="172"/>
    <s v="A short film on the rarest mammal and the second most endangered freshwater river dolphin, in Pakistan."/>
    <n v="95000"/>
    <n v="0"/>
    <x v="2"/>
    <x v="0"/>
    <s v="USD"/>
    <n v="1426753723"/>
    <n v="1423733323"/>
    <b v="0"/>
    <n v="0"/>
    <b v="0"/>
    <s v="film &amp; video/drama"/>
    <n v="0"/>
    <n v="0"/>
    <x v="0"/>
    <x v="3"/>
  </r>
  <r>
    <x v="173"/>
    <x v="173"/>
    <s v="This is a film inspired by Quentin Tarantino, I want to make a film thats entertaining yet gritty. 7 Sins is in pre-production."/>
    <n v="1110"/>
    <n v="0"/>
    <x v="2"/>
    <x v="1"/>
    <s v="GBP"/>
    <n v="1425131108"/>
    <n v="1422539108"/>
    <b v="0"/>
    <n v="0"/>
    <b v="0"/>
    <s v="film &amp; video/drama"/>
    <n v="0"/>
    <n v="0"/>
    <x v="0"/>
    <x v="3"/>
  </r>
  <r>
    <x v="174"/>
    <x v="174"/>
    <s v="An international short film project. It is about loneliness, wich is caused by the current compulsion to check your Facebook every day."/>
    <n v="6000"/>
    <n v="0"/>
    <x v="2"/>
    <x v="9"/>
    <s v="EUR"/>
    <n v="1431108776"/>
    <n v="1425924776"/>
    <b v="0"/>
    <n v="0"/>
    <b v="0"/>
    <s v="film &amp; video/drama"/>
    <n v="0"/>
    <n v="0"/>
    <x v="0"/>
    <x v="3"/>
  </r>
  <r>
    <x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x v="176"/>
    <s v="I'm seeking funding to finish my short film, Silent Monster, to bring awareness to teenage bullying as well as teenage violence."/>
    <n v="1500"/>
    <n v="0"/>
    <x v="2"/>
    <x v="0"/>
    <s v="USD"/>
    <n v="1438803999"/>
    <n v="1436211999"/>
    <b v="0"/>
    <n v="0"/>
    <b v="0"/>
    <s v="film &amp; video/drama"/>
    <n v="0"/>
    <n v="0"/>
    <x v="0"/>
    <x v="3"/>
  </r>
  <r>
    <x v="177"/>
    <x v="177"/>
    <s v="I'm making a modern day version of the bible story &quot; The Good Samaritan&quot;"/>
    <n v="450"/>
    <n v="180"/>
    <x v="2"/>
    <x v="0"/>
    <s v="USD"/>
    <n v="1427155726"/>
    <n v="1425690526"/>
    <b v="0"/>
    <n v="7"/>
    <b v="0"/>
    <s v="film &amp; video/drama"/>
    <n v="0.4"/>
    <n v="25.714285714285715"/>
    <x v="0"/>
    <x v="3"/>
  </r>
  <r>
    <x v="178"/>
    <x v="178"/>
    <s v="El viaje de LucÃ­a es un largometraje de ficciÃ³n con temÃ¡tica sobre el cÃ¡ncer infantil."/>
    <n v="500000"/>
    <n v="0"/>
    <x v="2"/>
    <x v="3"/>
    <s v="EUR"/>
    <n v="1448582145"/>
    <n v="1445986545"/>
    <b v="0"/>
    <n v="0"/>
    <b v="0"/>
    <s v="film &amp; video/drama"/>
    <n v="0"/>
    <n v="0"/>
    <x v="0"/>
    <x v="3"/>
  </r>
  <r>
    <x v="179"/>
    <x v="179"/>
    <s v="A feature-length film about how three people survive in a diseased world."/>
    <n v="1000"/>
    <n v="200"/>
    <x v="2"/>
    <x v="0"/>
    <s v="USD"/>
    <n v="1457056555"/>
    <n v="1454464555"/>
    <b v="0"/>
    <n v="2"/>
    <b v="0"/>
    <s v="film &amp; video/drama"/>
    <n v="0.2"/>
    <n v="100"/>
    <x v="0"/>
    <x v="3"/>
  </r>
  <r>
    <x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x v="182"/>
    <s v="I'm Faraz, and I am raising money for my feature film called ABU. This one is for our parents, and our responsibilities towards them."/>
    <n v="1000"/>
    <n v="0"/>
    <x v="2"/>
    <x v="0"/>
    <s v="USD"/>
    <n v="1483748232"/>
    <n v="1481156232"/>
    <b v="0"/>
    <n v="0"/>
    <b v="0"/>
    <s v="film &amp; video/drama"/>
    <n v="0"/>
    <n v="0"/>
    <x v="0"/>
    <x v="3"/>
  </r>
  <r>
    <x v="183"/>
    <x v="183"/>
    <s v="Don't kill me until I meet my Dad"/>
    <n v="12500"/>
    <n v="4482"/>
    <x v="2"/>
    <x v="1"/>
    <s v="GBP"/>
    <n v="1417033610"/>
    <n v="1414438010"/>
    <b v="0"/>
    <n v="12"/>
    <b v="0"/>
    <s v="film &amp; video/drama"/>
    <n v="0.35855999999999999"/>
    <n v="373.5"/>
    <x v="0"/>
    <x v="3"/>
  </r>
  <r>
    <x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x v="185"/>
    <s v="Love has no boundaries!"/>
    <n v="40000"/>
    <n v="2200"/>
    <x v="2"/>
    <x v="10"/>
    <s v="NOK"/>
    <n v="1471557139"/>
    <n v="1468965139"/>
    <b v="0"/>
    <n v="10"/>
    <b v="0"/>
    <s v="film &amp; video/drama"/>
    <n v="5.5E-2"/>
    <n v="220"/>
    <x v="0"/>
    <x v="3"/>
  </r>
  <r>
    <x v="186"/>
    <x v="186"/>
    <s v="My film is about a boy who discovers the truth about his fathers dissapearance through the dark secrets of his mothers past."/>
    <n v="5000"/>
    <n v="0"/>
    <x v="2"/>
    <x v="0"/>
    <s v="USD"/>
    <n v="1488571200"/>
    <n v="1485977434"/>
    <b v="0"/>
    <n v="0"/>
    <b v="0"/>
    <s v="film &amp; video/drama"/>
    <n v="0"/>
    <n v="0"/>
    <x v="0"/>
    <x v="3"/>
  </r>
  <r>
    <x v="187"/>
    <x v="187"/>
    <s v="A young man suffering from a severe case of OCD embarks on a road trip to find peace of mind."/>
    <n v="5000"/>
    <n v="800"/>
    <x v="2"/>
    <x v="0"/>
    <s v="USD"/>
    <n v="1437461940"/>
    <n v="1435383457"/>
    <b v="0"/>
    <n v="5"/>
    <b v="0"/>
    <s v="film &amp; video/drama"/>
    <n v="0.16"/>
    <n v="160"/>
    <x v="0"/>
    <x v="3"/>
  </r>
  <r>
    <x v="188"/>
    <x v="188"/>
    <s v="Mariano Messini, an aspiring musician, indebted to the mafia must put his life on the line to escape their grasp and pursue his dream."/>
    <n v="1500"/>
    <n v="0"/>
    <x v="2"/>
    <x v="0"/>
    <s v="USD"/>
    <n v="1409891015"/>
    <n v="1407299015"/>
    <b v="0"/>
    <n v="0"/>
    <b v="0"/>
    <s v="film &amp; video/drama"/>
    <n v="0"/>
    <n v="0"/>
    <x v="0"/>
    <x v="3"/>
  </r>
  <r>
    <x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x v="190"/>
    <s v="Because hope can be a 4 letter word"/>
    <n v="12000"/>
    <n v="50"/>
    <x v="2"/>
    <x v="0"/>
    <s v="USD"/>
    <n v="1466091446"/>
    <n v="1465227446"/>
    <b v="0"/>
    <n v="1"/>
    <b v="0"/>
    <s v="film &amp; video/drama"/>
    <n v="4.1666666666666666E-3"/>
    <n v="50"/>
    <x v="0"/>
    <x v="3"/>
  </r>
  <r>
    <x v="191"/>
    <x v="191"/>
    <s v="A young boy passionate about Astronomy and Chemistry tracks down an astroid that scientists said would never hit earth."/>
    <n v="5000"/>
    <n v="250"/>
    <x v="2"/>
    <x v="2"/>
    <s v="AUD"/>
    <n v="1443782138"/>
    <n v="1440326138"/>
    <b v="0"/>
    <n v="3"/>
    <b v="0"/>
    <s v="film &amp; video/drama"/>
    <n v="0.05"/>
    <n v="83.333333333333329"/>
    <x v="0"/>
    <x v="3"/>
  </r>
  <r>
    <x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x v="193"/>
    <s v="I am in need of a new PC for my Media Production course so i can pursue my dream of creating CGI based sci-fi productions for everyone"/>
    <n v="1000"/>
    <n v="0"/>
    <x v="2"/>
    <x v="1"/>
    <s v="GBP"/>
    <n v="1417217166"/>
    <n v="1412029566"/>
    <b v="0"/>
    <n v="0"/>
    <b v="0"/>
    <s v="film &amp; video/drama"/>
    <n v="0"/>
    <n v="0"/>
    <x v="0"/>
    <x v="3"/>
  </r>
  <r>
    <x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x v="195"/>
    <x v="195"/>
    <s v="A film project based on my auto-biography, a military conflict with no media attention, this story depicts war and its aftermath."/>
    <n v="2000000"/>
    <n v="0"/>
    <x v="2"/>
    <x v="0"/>
    <s v="USD"/>
    <n v="1436544332"/>
    <n v="1431360332"/>
    <b v="0"/>
    <n v="0"/>
    <b v="0"/>
    <s v="film &amp; video/drama"/>
    <n v="0"/>
    <n v="0"/>
    <x v="0"/>
    <x v="3"/>
  </r>
  <r>
    <x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x v="198"/>
    <x v="198"/>
    <s v="Nine Lives is a story of one woman's survival of EIGHT near deaths and her love for one man as an influence to fight for the NINTH."/>
    <n v="25000"/>
    <n v="279"/>
    <x v="2"/>
    <x v="0"/>
    <s v="USD"/>
    <n v="1412500322"/>
    <n v="1409908322"/>
    <b v="0"/>
    <n v="6"/>
    <b v="0"/>
    <s v="film &amp; video/drama"/>
    <n v="1.116E-2"/>
    <n v="46.5"/>
    <x v="0"/>
    <x v="3"/>
  </r>
  <r>
    <x v="199"/>
    <x v="199"/>
    <s v="We're filming a feature film that we can put in numerous film festivals across the country. My dream is to compete in every single one."/>
    <n v="10000"/>
    <n v="0"/>
    <x v="2"/>
    <x v="0"/>
    <s v="USD"/>
    <n v="1472698702"/>
    <n v="1470106702"/>
    <b v="0"/>
    <n v="0"/>
    <b v="0"/>
    <s v="film &amp; video/drama"/>
    <n v="0"/>
    <n v="0"/>
    <x v="0"/>
    <x v="3"/>
  </r>
  <r>
    <x v="200"/>
    <x v="200"/>
    <s v="A film dedicated to an AAF Pilot's struggle to survive behind enemy lines during WWII."/>
    <n v="6000"/>
    <n v="1571.55"/>
    <x v="2"/>
    <x v="0"/>
    <s v="USD"/>
    <n v="1410746403"/>
    <n v="1408154403"/>
    <b v="0"/>
    <n v="18"/>
    <b v="0"/>
    <s v="film &amp; video/drama"/>
    <n v="0.26192500000000002"/>
    <n v="87.308333333333337"/>
    <x v="0"/>
    <x v="3"/>
  </r>
  <r>
    <x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x v="202"/>
    <s v="new web series created by jonney terry"/>
    <n v="6000"/>
    <n v="0"/>
    <x v="2"/>
    <x v="0"/>
    <s v="USD"/>
    <n v="1444337940"/>
    <n v="1441750564"/>
    <b v="0"/>
    <n v="0"/>
    <b v="0"/>
    <s v="film &amp; video/drama"/>
    <n v="0"/>
    <n v="0"/>
    <x v="0"/>
    <x v="3"/>
  </r>
  <r>
    <x v="203"/>
    <x v="203"/>
    <s v="We are aiming to make a Web Series based on Youth Culture and the misrepresentation of socially stereotyped people."/>
    <n v="2500"/>
    <n v="746"/>
    <x v="2"/>
    <x v="1"/>
    <s v="GBP"/>
    <n v="1422562864"/>
    <n v="1417378864"/>
    <b v="0"/>
    <n v="8"/>
    <b v="0"/>
    <s v="film &amp; video/drama"/>
    <n v="0.2984"/>
    <n v="93.25"/>
    <x v="0"/>
    <x v="3"/>
  </r>
  <r>
    <x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x v="206"/>
    <s v="A love story featuring adoption,struggle,dysfunction,grace, healing, and restoration."/>
    <n v="12700"/>
    <n v="0"/>
    <x v="2"/>
    <x v="0"/>
    <s v="USD"/>
    <n v="1470441983"/>
    <n v="1468627583"/>
    <b v="0"/>
    <n v="0"/>
    <b v="0"/>
    <s v="film &amp; video/drama"/>
    <n v="0"/>
    <n v="0"/>
    <x v="0"/>
    <x v="3"/>
  </r>
  <r>
    <x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x v="208"/>
    <s v="A young woman's journey from Africa to Australia where she finds heaven on earth, love and tragedy. Within her tragedy she saves lives."/>
    <n v="50000"/>
    <n v="0"/>
    <x v="2"/>
    <x v="2"/>
    <s v="AUD"/>
    <n v="1418719967"/>
    <n v="1416127967"/>
    <b v="0"/>
    <n v="0"/>
    <b v="0"/>
    <s v="film &amp; video/drama"/>
    <n v="0"/>
    <n v="0"/>
    <x v="0"/>
    <x v="3"/>
  </r>
  <r>
    <x v="209"/>
    <x v="209"/>
    <s v="&quot;A Brighter Day&quot; is the first episode of a television series about an ex-hustler that becomes a school teacher to help at risk youth."/>
    <n v="25000"/>
    <n v="0"/>
    <x v="2"/>
    <x v="0"/>
    <s v="USD"/>
    <n v="1436566135"/>
    <n v="1433974135"/>
    <b v="0"/>
    <n v="0"/>
    <b v="0"/>
    <s v="film &amp; video/drama"/>
    <n v="0"/>
    <n v="0"/>
    <x v="0"/>
    <x v="3"/>
  </r>
  <r>
    <x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x v="212"/>
    <s v="This film is a fictional crime drama following the events of a heist that ended in bloodshed."/>
    <n v="6300"/>
    <n v="1"/>
    <x v="2"/>
    <x v="0"/>
    <s v="USD"/>
    <n v="1460837320"/>
    <n v="1455656920"/>
    <b v="0"/>
    <n v="1"/>
    <b v="0"/>
    <s v="film &amp; video/drama"/>
    <n v="1.5873015873015873E-4"/>
    <n v="1"/>
    <x v="0"/>
    <x v="3"/>
  </r>
  <r>
    <x v="213"/>
    <x v="213"/>
    <s v="A family dramedy about a grandfather  and grandson who are both on their path to redemption."/>
    <n v="50000"/>
    <n v="20"/>
    <x v="2"/>
    <x v="0"/>
    <s v="USD"/>
    <n v="1439734001"/>
    <n v="1437142547"/>
    <b v="0"/>
    <n v="1"/>
    <b v="0"/>
    <s v="film &amp; video/drama"/>
    <n v="4.0000000000000002E-4"/>
    <n v="20"/>
    <x v="0"/>
    <x v="3"/>
  </r>
  <r>
    <x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x v="217"/>
    <s v="A roadmovie by paw"/>
    <n v="100000"/>
    <n v="11943"/>
    <x v="2"/>
    <x v="11"/>
    <s v="SEK"/>
    <n v="1419780149"/>
    <n v="1417101749"/>
    <b v="0"/>
    <n v="38"/>
    <b v="0"/>
    <s v="film &amp; video/drama"/>
    <n v="0.11942999999999999"/>
    <n v="314.28947368421052"/>
    <x v="0"/>
    <x v="3"/>
  </r>
  <r>
    <x v="218"/>
    <x v="218"/>
    <s v="A sassy talking spider named Charmaine, joins forces with an abused young boy.  She stages off bullies and help fight an abusive father"/>
    <n v="5000"/>
    <n v="100"/>
    <x v="2"/>
    <x v="0"/>
    <s v="USD"/>
    <n v="1431702289"/>
    <n v="1426518289"/>
    <b v="0"/>
    <n v="1"/>
    <b v="0"/>
    <s v="film &amp; video/drama"/>
    <n v="0.02"/>
    <n v="100"/>
    <x v="0"/>
    <x v="3"/>
  </r>
  <r>
    <x v="219"/>
    <x v="219"/>
    <s v="An hour-long pilot about a group of suburban LGBT teens coming of age in the early 90's."/>
    <n v="50000"/>
    <n v="8815"/>
    <x v="2"/>
    <x v="0"/>
    <s v="USD"/>
    <n v="1459493940"/>
    <n v="1456732225"/>
    <b v="0"/>
    <n v="76"/>
    <b v="0"/>
    <s v="film &amp; video/drama"/>
    <n v="0.17630000000000001"/>
    <n v="115.98684210526316"/>
    <x v="0"/>
    <x v="3"/>
  </r>
  <r>
    <x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x v="221"/>
    <s v="Film about Schizophrenia with Surreal Twists!"/>
    <n v="50000"/>
    <n v="0"/>
    <x v="2"/>
    <x v="0"/>
    <s v="USD"/>
    <n v="1427569564"/>
    <n v="1422389164"/>
    <b v="0"/>
    <n v="0"/>
    <b v="0"/>
    <s v="film &amp; video/drama"/>
    <n v="0"/>
    <n v="0"/>
    <x v="0"/>
    <x v="3"/>
  </r>
  <r>
    <x v="222"/>
    <x v="222"/>
    <s v="Killian leader of an outlaw bike gang doesnâ€™t have a bike yet and here is your chance to help design and build his machine."/>
    <n v="1000"/>
    <n v="130"/>
    <x v="2"/>
    <x v="0"/>
    <s v="USD"/>
    <n v="1427423940"/>
    <n v="1422383318"/>
    <b v="0"/>
    <n v="2"/>
    <b v="0"/>
    <s v="film &amp; video/drama"/>
    <n v="0.13"/>
    <n v="65"/>
    <x v="0"/>
    <x v="3"/>
  </r>
  <r>
    <x v="223"/>
    <x v="223"/>
    <s v="An old man, a U.S Marine Corps veteran remembers his combat experience in the battle of Toktong Pass 1950, during the Korean War."/>
    <n v="1500000"/>
    <n v="0"/>
    <x v="2"/>
    <x v="0"/>
    <s v="USD"/>
    <n v="1463879100"/>
    <n v="1461287350"/>
    <b v="0"/>
    <n v="0"/>
    <b v="0"/>
    <s v="film &amp; video/drama"/>
    <n v="0"/>
    <n v="0"/>
    <x v="0"/>
    <x v="3"/>
  </r>
  <r>
    <x v="224"/>
    <x v="224"/>
    <s v="African Hollywood production, from the people who brought you Spiderman 1&amp;2, Star Trek 1&amp;2, Mission Impossible 3&amp;4 and Star Wars Ep7"/>
    <n v="6000000"/>
    <n v="0"/>
    <x v="2"/>
    <x v="2"/>
    <s v="AUD"/>
    <n v="1436506726"/>
    <n v="1431322726"/>
    <b v="0"/>
    <n v="0"/>
    <b v="0"/>
    <s v="film &amp; video/drama"/>
    <n v="0"/>
    <n v="0"/>
    <x v="0"/>
    <x v="3"/>
  </r>
  <r>
    <x v="225"/>
    <x v="225"/>
    <s v="I'm creating a &quot;Lifetime&quot; type drama film about a girl who uses backpage for money, but trying to turn her life around."/>
    <n v="200"/>
    <n v="0"/>
    <x v="2"/>
    <x v="0"/>
    <s v="USD"/>
    <n v="1460153054"/>
    <n v="1457564654"/>
    <b v="0"/>
    <n v="0"/>
    <b v="0"/>
    <s v="film &amp; video/drama"/>
    <n v="0"/>
    <n v="0"/>
    <x v="0"/>
    <x v="3"/>
  </r>
  <r>
    <x v="226"/>
    <x v="226"/>
    <s v="A TRUE STORY OF DOMESTIC VILOLENCE THAT SEEKS TO OFFER THE VIEWER OUTLEST OF SUPPORT."/>
    <n v="29000"/>
    <n v="250"/>
    <x v="2"/>
    <x v="1"/>
    <s v="GBP"/>
    <n v="1433064540"/>
    <n v="1428854344"/>
    <b v="0"/>
    <n v="2"/>
    <b v="0"/>
    <s v="film &amp; video/drama"/>
    <n v="8.6206896551724137E-3"/>
    <n v="125"/>
    <x v="0"/>
    <x v="3"/>
  </r>
  <r>
    <x v="227"/>
    <x v="227"/>
    <s v="Imagine your life is full is nothing but pain and darkness. One day, you had the chance to be free from it all. Would you take it?"/>
    <n v="28000"/>
    <n v="0"/>
    <x v="2"/>
    <x v="0"/>
    <s v="USD"/>
    <n v="1436477241"/>
    <n v="1433885241"/>
    <b v="0"/>
    <n v="0"/>
    <b v="0"/>
    <s v="film &amp; video/drama"/>
    <n v="0"/>
    <n v="0"/>
    <x v="0"/>
    <x v="3"/>
  </r>
  <r>
    <x v="228"/>
    <x v="228"/>
    <s v="I am making a film from one one of my books called facets of a Geek life."/>
    <n v="8000"/>
    <n v="0"/>
    <x v="2"/>
    <x v="1"/>
    <s v="GBP"/>
    <n v="1433176105"/>
    <n v="1427992105"/>
    <b v="0"/>
    <n v="0"/>
    <b v="0"/>
    <s v="film &amp; video/drama"/>
    <n v="0"/>
    <n v="0"/>
    <x v="0"/>
    <x v="3"/>
  </r>
  <r>
    <x v="229"/>
    <x v="229"/>
    <s v="I teenage girl that wants to go around the system. She does all she can to cheat and finds herself in a bad position when she messesup"/>
    <n v="3000"/>
    <n v="0"/>
    <x v="2"/>
    <x v="12"/>
    <s v="EUR"/>
    <n v="1455402297"/>
    <n v="1452810297"/>
    <b v="0"/>
    <n v="0"/>
    <b v="0"/>
    <s v="film &amp; video/drama"/>
    <n v="0"/>
    <n v="0"/>
    <x v="0"/>
    <x v="3"/>
  </r>
  <r>
    <x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x v="231"/>
    <s v="Farewell to Freedom the screenplay portrays  a vulnerable divorce'  who falls for a hard-luck cowboy she meets in Las Vegas."/>
    <n v="1500000"/>
    <n v="0"/>
    <x v="2"/>
    <x v="0"/>
    <s v="USD"/>
    <n v="1451775651"/>
    <n v="1449183651"/>
    <b v="0"/>
    <n v="0"/>
    <b v="0"/>
    <s v="film &amp; video/drama"/>
    <n v="0"/>
    <n v="0"/>
    <x v="0"/>
    <x v="3"/>
  </r>
  <r>
    <x v="232"/>
    <x v="232"/>
    <s v="A high-impact, high-quality resource to address, for young people and youth-related professionals, the issue of sexual consent."/>
    <n v="4000"/>
    <n v="110"/>
    <x v="2"/>
    <x v="1"/>
    <s v="GBP"/>
    <n v="1425066546"/>
    <n v="1422474546"/>
    <b v="0"/>
    <n v="7"/>
    <b v="0"/>
    <s v="film &amp; video/drama"/>
    <n v="2.75E-2"/>
    <n v="15.714285714285714"/>
    <x v="0"/>
    <x v="3"/>
  </r>
  <r>
    <x v="233"/>
    <x v="233"/>
    <s v="â€œArea 4â€ revolves around Frank Hammond, a counselor at a high school, who discovers the scandals that took place."/>
    <n v="350000"/>
    <n v="0"/>
    <x v="2"/>
    <x v="0"/>
    <s v="USD"/>
    <n v="1475185972"/>
    <n v="1472593972"/>
    <b v="0"/>
    <n v="0"/>
    <b v="0"/>
    <s v="film &amp; video/drama"/>
    <n v="0"/>
    <n v="0"/>
    <x v="0"/>
    <x v="3"/>
  </r>
  <r>
    <x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x v="235"/>
    <s v="Taking people on a deep emotional trip with a story about sometimes those who have less, give more."/>
    <n v="10000"/>
    <n v="0"/>
    <x v="2"/>
    <x v="0"/>
    <s v="USD"/>
    <n v="1436478497"/>
    <n v="1433886497"/>
    <b v="0"/>
    <n v="0"/>
    <b v="0"/>
    <s v="film &amp; video/drama"/>
    <n v="0"/>
    <n v="0"/>
    <x v="0"/>
    <x v="3"/>
  </r>
  <r>
    <x v="236"/>
    <x v="236"/>
    <s v="Real cases from IAB investigations. Good cops taking down the bad cops. Police misconduct, obsessive force, drug trafficking etc."/>
    <n v="150000"/>
    <n v="0"/>
    <x v="2"/>
    <x v="0"/>
    <s v="USD"/>
    <n v="1451952000"/>
    <n v="1447380099"/>
    <b v="0"/>
    <n v="0"/>
    <b v="0"/>
    <s v="film &amp; video/drama"/>
    <n v="0"/>
    <n v="0"/>
    <x v="0"/>
    <x v="3"/>
  </r>
  <r>
    <x v="237"/>
    <x v="237"/>
    <s v="Making The Choice is a christian short film series."/>
    <n v="15000"/>
    <n v="50"/>
    <x v="2"/>
    <x v="0"/>
    <s v="USD"/>
    <n v="1457445069"/>
    <n v="1452261069"/>
    <b v="0"/>
    <n v="1"/>
    <b v="0"/>
    <s v="film &amp; video/drama"/>
    <n v="3.3333333333333335E-3"/>
    <n v="50"/>
    <x v="0"/>
    <x v="3"/>
  </r>
  <r>
    <x v="238"/>
    <x v="238"/>
    <s v="A film to stop society from judging others and get along. Life is not about discrimination! Donate for this Thrilling Drama Series!!!!"/>
    <n v="26000"/>
    <n v="0"/>
    <x v="2"/>
    <x v="0"/>
    <s v="USD"/>
    <n v="1483088400"/>
    <n v="1481324760"/>
    <b v="0"/>
    <n v="0"/>
    <b v="0"/>
    <s v="film &amp; video/drama"/>
    <n v="0"/>
    <n v="0"/>
    <x v="0"/>
    <x v="3"/>
  </r>
  <r>
    <x v="239"/>
    <x v="239"/>
    <s v="Lovers Clint and Eli convey their conflicting perspectives of guilt and remorse while in the desolate Australian bush."/>
    <n v="1000"/>
    <n v="250"/>
    <x v="2"/>
    <x v="2"/>
    <s v="AUD"/>
    <n v="1446984000"/>
    <n v="1445308730"/>
    <b v="0"/>
    <n v="5"/>
    <b v="0"/>
    <s v="film &amp; video/drama"/>
    <n v="0.25"/>
    <n v="50"/>
    <x v="0"/>
    <x v="3"/>
  </r>
  <r>
    <x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x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x v="255"/>
    <s v="xoxosms is a documentary about first love, long distance and Skype."/>
    <n v="8000"/>
    <n v="8538.66"/>
    <x v="0"/>
    <x v="0"/>
    <s v="USD"/>
    <n v="1300275482"/>
    <n v="1297687082"/>
    <b v="1"/>
    <n v="188"/>
    <b v="1"/>
    <s v="film &amp; video/documentary"/>
    <n v="1.0673325"/>
    <n v="45.418404255319146"/>
    <x v="0"/>
    <x v="4"/>
  </r>
  <r>
    <x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x v="261"/>
    <x v="261"/>
    <s v="Empires explores the impact of networks on histories and philosophies of political thought."/>
    <n v="20000"/>
    <n v="21480"/>
    <x v="0"/>
    <x v="0"/>
    <s v="USD"/>
    <n v="1339080900"/>
    <n v="1334783704"/>
    <b v="1"/>
    <n v="220"/>
    <b v="1"/>
    <s v="film &amp; video/documentary"/>
    <n v="1.0740000000000001"/>
    <n v="97.63636363636364"/>
    <x v="0"/>
    <x v="4"/>
  </r>
  <r>
    <x v="262"/>
    <x v="262"/>
    <s v="He can never die. He will live forever. He is the last cosmonaut, and this is his story."/>
    <n v="2500"/>
    <n v="6000"/>
    <x v="0"/>
    <x v="0"/>
    <s v="USD"/>
    <n v="1298699828"/>
    <n v="1294811828"/>
    <b v="1"/>
    <n v="145"/>
    <b v="1"/>
    <s v="film &amp; video/documentary"/>
    <n v="2.4"/>
    <n v="41.379310344827587"/>
    <x v="0"/>
    <x v="4"/>
  </r>
  <r>
    <x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x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x v="278"/>
    <s v="An unlikely story of spirit, defiance and beauty from the most contaminated place on Earth"/>
    <n v="27000"/>
    <n v="40594"/>
    <x v="0"/>
    <x v="0"/>
    <s v="USD"/>
    <n v="1350003539"/>
    <n v="1347411539"/>
    <b v="1"/>
    <n v="415"/>
    <b v="1"/>
    <s v="film &amp; video/documentary"/>
    <n v="1.5034814814814814"/>
    <n v="97.816867469879512"/>
    <x v="0"/>
    <x v="4"/>
  </r>
  <r>
    <x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x v="283"/>
    <x v="283"/>
    <s v="What is the impact of survivorship on the human condition?"/>
    <n v="18000"/>
    <n v="20569.05"/>
    <x v="0"/>
    <x v="0"/>
    <s v="USD"/>
    <n v="1306904340"/>
    <n v="1305219744"/>
    <b v="1"/>
    <n v="202"/>
    <b v="1"/>
    <s v="film &amp; video/documentary"/>
    <n v="1.142725"/>
    <n v="101.8269801980198"/>
    <x v="0"/>
    <x v="4"/>
  </r>
  <r>
    <x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x v="287"/>
    <s v="War is hell. Why would anyone want to spend their weekends there?"/>
    <n v="15000"/>
    <n v="26445"/>
    <x v="0"/>
    <x v="0"/>
    <s v="USD"/>
    <n v="1351828800"/>
    <n v="1349160018"/>
    <b v="1"/>
    <n v="290"/>
    <b v="1"/>
    <s v="film &amp; video/documentary"/>
    <n v="1.7629999999999999"/>
    <n v="91.189655172413794"/>
    <x v="0"/>
    <x v="4"/>
  </r>
  <r>
    <x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x v="290"/>
    <s v="Help INTOTHEWOODS.TV purchase audio and video gear, lighting and BACK UP HARD DRIVES"/>
    <n v="4500"/>
    <n v="4800.8"/>
    <x v="0"/>
    <x v="0"/>
    <s v="USD"/>
    <n v="1296633540"/>
    <n v="1292316697"/>
    <b v="1"/>
    <n v="168"/>
    <b v="1"/>
    <s v="film &amp; video/documentary"/>
    <n v="1.0668444444444445"/>
    <n v="28.576190476190476"/>
    <x v="0"/>
    <x v="4"/>
  </r>
  <r>
    <x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x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x v="298"/>
    <x v="298"/>
    <s v="The truth is, we all lie - and by &quot;we,&quot; we mean everyone!"/>
    <n v="126000"/>
    <n v="137254.84"/>
    <x v="0"/>
    <x v="0"/>
    <s v="USD"/>
    <n v="1399669200"/>
    <n v="1394536048"/>
    <b v="1"/>
    <n v="2436"/>
    <b v="1"/>
    <s v="film &amp; video/documentary"/>
    <n v="1.089324126984127"/>
    <n v="56.344351395730705"/>
    <x v="0"/>
    <x v="4"/>
  </r>
  <r>
    <x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x v="304"/>
    <s v="A portrait of a life fully realized and a look at what it takes to make great photography."/>
    <n v="3400"/>
    <n v="7876"/>
    <x v="0"/>
    <x v="0"/>
    <s v="USD"/>
    <n v="1346464800"/>
    <n v="1343096197"/>
    <b v="1"/>
    <n v="74"/>
    <b v="1"/>
    <s v="film &amp; video/documentary"/>
    <n v="2.3164705882352941"/>
    <n v="106.43243243243244"/>
    <x v="0"/>
    <x v="4"/>
  </r>
  <r>
    <x v="305"/>
    <x v="305"/>
    <s v="A documentary that I am making about the difficult, but inspiring, life of a late friend of mine."/>
    <n v="7500"/>
    <n v="9775"/>
    <x v="0"/>
    <x v="0"/>
    <s v="USD"/>
    <n v="1331392049"/>
    <n v="1328800049"/>
    <b v="1"/>
    <n v="189"/>
    <b v="1"/>
    <s v="film &amp; video/documentary"/>
    <n v="1.3033333333333332"/>
    <n v="51.719576719576722"/>
    <x v="0"/>
    <x v="4"/>
  </r>
  <r>
    <x v="306"/>
    <x v="306"/>
    <s v="A feature-length documentary on the life of Boston escape artist Jason Escape."/>
    <n v="1000"/>
    <n v="2929"/>
    <x v="0"/>
    <x v="0"/>
    <s v="USD"/>
    <n v="1363806333"/>
    <n v="1362081933"/>
    <b v="1"/>
    <n v="80"/>
    <b v="1"/>
    <s v="film &amp; video/documentary"/>
    <n v="2.9289999999999998"/>
    <n v="36.612499999999997"/>
    <x v="0"/>
    <x v="4"/>
  </r>
  <r>
    <x v="307"/>
    <x v="307"/>
    <s v="Why is grammar important?"/>
    <n v="22000"/>
    <n v="24490"/>
    <x v="0"/>
    <x v="0"/>
    <s v="USD"/>
    <n v="1360276801"/>
    <n v="1357684801"/>
    <b v="1"/>
    <n v="576"/>
    <b v="1"/>
    <s v="film &amp; video/documentary"/>
    <n v="1.1131818181818183"/>
    <n v="42.517361111111114"/>
    <x v="0"/>
    <x v="4"/>
  </r>
  <r>
    <x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x v="311"/>
    <x v="311"/>
    <s v="An imaginative interactive documentary about Leah Callahan, a freestyle wrestler and Olympic hopeful."/>
    <n v="20000"/>
    <n v="20820.330000000002"/>
    <x v="0"/>
    <x v="0"/>
    <s v="USD"/>
    <n v="1325404740"/>
    <n v="1321852592"/>
    <b v="1"/>
    <n v="150"/>
    <b v="1"/>
    <s v="film &amp; video/documentary"/>
    <n v="1.0410165"/>
    <n v="138.8022"/>
    <x v="0"/>
    <x v="4"/>
  </r>
  <r>
    <x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x v="316"/>
    <s v="Award winning documentary The Secret Trial 5 needs your help for a Cross-Canada Tour!"/>
    <n v="15000"/>
    <n v="17066"/>
    <x v="0"/>
    <x v="5"/>
    <s v="CAD"/>
    <n v="1418273940"/>
    <n v="1415398197"/>
    <b v="1"/>
    <n v="158"/>
    <b v="1"/>
    <s v="film &amp; video/documentary"/>
    <n v="1.1377333333333333"/>
    <n v="108.01265822784811"/>
    <x v="0"/>
    <x v="4"/>
  </r>
  <r>
    <x v="317"/>
    <x v="317"/>
    <s v="The story of a cowboy town with a prison problem, and the colorful characters who call it home."/>
    <n v="30000"/>
    <n v="30241"/>
    <x v="0"/>
    <x v="0"/>
    <s v="USD"/>
    <n v="1386778483"/>
    <n v="1384186483"/>
    <b v="1"/>
    <n v="316"/>
    <b v="1"/>
    <s v="film &amp; video/documentary"/>
    <n v="1.0080333333333333"/>
    <n v="95.699367088607602"/>
    <x v="0"/>
    <x v="4"/>
  </r>
  <r>
    <x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x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x v="324"/>
    <s v="A documentary about a Vietnam veteran who finds peace from his PTSD through Disney, rather than medication."/>
    <n v="8500"/>
    <n v="8636"/>
    <x v="0"/>
    <x v="0"/>
    <s v="USD"/>
    <n v="1438441308"/>
    <n v="1435590108"/>
    <b v="1"/>
    <n v="82"/>
    <b v="1"/>
    <s v="film &amp; video/documentary"/>
    <n v="1.016"/>
    <n v="105.3170731707317"/>
    <x v="0"/>
    <x v="4"/>
  </r>
  <r>
    <x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x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x v="342"/>
    <s v="BREAKING A MONSTER needs your help to play in THEATERS!"/>
    <n v="55000"/>
    <n v="55201.52"/>
    <x v="0"/>
    <x v="0"/>
    <s v="USD"/>
    <n v="1461955465"/>
    <n v="1459363465"/>
    <b v="1"/>
    <n v="325"/>
    <b v="1"/>
    <s v="film &amp; video/documentary"/>
    <n v="1.0036639999999999"/>
    <n v="169.85083076923075"/>
    <x v="0"/>
    <x v="4"/>
  </r>
  <r>
    <x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x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x v="355"/>
    <s v="A documentary film about the late REZA ABDOH and his performance company DAR A LUZ."/>
    <n v="35000"/>
    <n v="40690"/>
    <x v="0"/>
    <x v="0"/>
    <s v="USD"/>
    <n v="1417420994"/>
    <n v="1414738994"/>
    <b v="1"/>
    <n v="165"/>
    <b v="1"/>
    <s v="film &amp; video/documentary"/>
    <n v="1.1625714285714286"/>
    <n v="246.60606060606059"/>
    <x v="0"/>
    <x v="4"/>
  </r>
  <r>
    <x v="356"/>
    <x v="356"/>
    <s v="A documentary about halibut conservation and how it impacts communities of Southeast Alaska."/>
    <n v="7500"/>
    <n v="7701.93"/>
    <x v="0"/>
    <x v="0"/>
    <s v="USD"/>
    <n v="1458152193"/>
    <n v="1455563793"/>
    <b v="1"/>
    <n v="97"/>
    <b v="1"/>
    <s v="film &amp; video/documentary"/>
    <n v="1.0269239999999999"/>
    <n v="79.401340206185566"/>
    <x v="0"/>
    <x v="4"/>
  </r>
  <r>
    <x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x v="358"/>
    <s v="Screenwriter. Novelist. Playwright. The inside story of famed writer William Goldman. As only he can tell it."/>
    <n v="50000"/>
    <n v="51544"/>
    <x v="0"/>
    <x v="0"/>
    <s v="USD"/>
    <n v="1466002800"/>
    <n v="1463517521"/>
    <b v="1"/>
    <n v="267"/>
    <b v="1"/>
    <s v="film &amp; video/documentary"/>
    <n v="1.03088"/>
    <n v="193.04868913857678"/>
    <x v="0"/>
    <x v="4"/>
  </r>
  <r>
    <x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x v="372"/>
    <s v="A short documentary exploring the uses of 'Natural Horsemanship' across Europe"/>
    <n v="300"/>
    <n v="376"/>
    <x v="0"/>
    <x v="1"/>
    <s v="GBP"/>
    <n v="1459872000"/>
    <n v="1456408244"/>
    <b v="0"/>
    <n v="9"/>
    <b v="1"/>
    <s v="film &amp; video/documentary"/>
    <n v="1.2533333333333334"/>
    <n v="41.777777777777779"/>
    <x v="0"/>
    <x v="4"/>
  </r>
  <r>
    <x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x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x v="390"/>
    <s v="Join UCF as they dive into the creative and community outreach for the families in St. Vincent and the Grenadines."/>
    <n v="1000"/>
    <n v="1000"/>
    <x v="0"/>
    <x v="0"/>
    <s v="USD"/>
    <n v="1431046372"/>
    <n v="1429318372"/>
    <b v="0"/>
    <n v="14"/>
    <b v="1"/>
    <s v="film &amp; video/documentary"/>
    <n v="1"/>
    <n v="71.428571428571431"/>
    <x v="0"/>
    <x v="4"/>
  </r>
  <r>
    <x v="391"/>
    <x v="391"/>
    <s v="Too many women feel confused about their orgasm and shame about their desire. This movie aims to change that."/>
    <n v="20000"/>
    <n v="20122"/>
    <x v="0"/>
    <x v="0"/>
    <s v="USD"/>
    <n v="1324169940"/>
    <n v="1321578051"/>
    <b v="0"/>
    <n v="193"/>
    <b v="1"/>
    <s v="film &amp; video/documentary"/>
    <n v="1.0061"/>
    <n v="104.25906735751295"/>
    <x v="0"/>
    <x v="4"/>
  </r>
  <r>
    <x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x v="393"/>
    <s v="This is a story thatâ€™s never been told, about tackling climate change one penguin at a timeâ€¦"/>
    <n v="50000"/>
    <n v="55223"/>
    <x v="0"/>
    <x v="0"/>
    <s v="USD"/>
    <n v="1381424452"/>
    <n v="1378746052"/>
    <b v="0"/>
    <n v="351"/>
    <b v="1"/>
    <s v="film &amp; video/documentary"/>
    <n v="1.10446"/>
    <n v="157.33048433048432"/>
    <x v="0"/>
    <x v="4"/>
  </r>
  <r>
    <x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x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x v="403"/>
    <s v="A documentary adventure about bananas - and people. Your round-trip ticket into the heart of banana-cultures!!"/>
    <n v="5000"/>
    <n v="5263"/>
    <x v="0"/>
    <x v="0"/>
    <s v="USD"/>
    <n v="1312960080"/>
    <n v="1308900441"/>
    <b v="0"/>
    <n v="70"/>
    <b v="1"/>
    <s v="film &amp; video/documentary"/>
    <n v="1.0526"/>
    <n v="75.185714285714283"/>
    <x v="0"/>
    <x v="4"/>
  </r>
  <r>
    <x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x v="405"/>
    <x v="405"/>
    <s v="Come, join our movie movement.  A new documentary about the healing power of food."/>
    <n v="2820"/>
    <n v="3036"/>
    <x v="0"/>
    <x v="0"/>
    <s v="USD"/>
    <n v="1394071339"/>
    <n v="1391479339"/>
    <b v="0"/>
    <n v="55"/>
    <b v="1"/>
    <s v="film &amp; video/documentary"/>
    <n v="1.0765957446808512"/>
    <n v="55.2"/>
    <x v="0"/>
    <x v="4"/>
  </r>
  <r>
    <x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x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x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x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x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x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x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x v="425"/>
    <s v="Support new organic, gluten free cartoon! You'll enjoy this funny story about fruits &amp; vegies and will be able to see new episodes!"/>
    <n v="50000"/>
    <n v="6"/>
    <x v="2"/>
    <x v="0"/>
    <s v="USD"/>
    <n v="1448660404"/>
    <n v="1443472804"/>
    <b v="0"/>
    <n v="2"/>
    <b v="0"/>
    <s v="film &amp; video/animation"/>
    <n v="1.2E-4"/>
    <n v="3"/>
    <x v="0"/>
    <x v="5"/>
  </r>
  <r>
    <x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x v="427"/>
    <s v="Iâ€™m raising funds to produce a professional Hard Times Charles animated video book, including hiring animators and voice-over talent."/>
    <n v="6500"/>
    <n v="0"/>
    <x v="2"/>
    <x v="0"/>
    <s v="USD"/>
    <n v="1445540340"/>
    <n v="1444340940"/>
    <b v="0"/>
    <n v="0"/>
    <b v="0"/>
    <s v="film &amp; video/animation"/>
    <n v="0"/>
    <n v="0"/>
    <x v="0"/>
    <x v="5"/>
  </r>
  <r>
    <x v="428"/>
    <x v="428"/>
    <s v="Fresh, fun, entertaining Bible stories on YouTube, stop-motion style."/>
    <n v="12000"/>
    <n v="676"/>
    <x v="2"/>
    <x v="0"/>
    <s v="USD"/>
    <n v="1402956000"/>
    <n v="1400523845"/>
    <b v="0"/>
    <n v="13"/>
    <b v="0"/>
    <s v="film &amp; video/animation"/>
    <n v="5.6333333333333332E-2"/>
    <n v="52"/>
    <x v="0"/>
    <x v="5"/>
  </r>
  <r>
    <x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x v="430"/>
    <x v="430"/>
    <s v="Freddy Flint is creating an animated music video to the new &quot;Buttonpusher&quot; single, &quot;I'll Take You Back&quot;"/>
    <n v="1000"/>
    <n v="24"/>
    <x v="2"/>
    <x v="0"/>
    <s v="USD"/>
    <n v="1378866867"/>
    <n v="1377570867"/>
    <b v="0"/>
    <n v="5"/>
    <b v="0"/>
    <s v="film &amp; video/animation"/>
    <n v="2.4E-2"/>
    <n v="4.8"/>
    <x v="0"/>
    <x v="5"/>
  </r>
  <r>
    <x v="431"/>
    <x v="431"/>
    <s v="A short stop motion animated film of a man on his way home when strange goings on start to happen on his journey."/>
    <n v="3000"/>
    <n v="415"/>
    <x v="2"/>
    <x v="1"/>
    <s v="GBP"/>
    <n v="1467752083"/>
    <n v="1465160083"/>
    <b v="0"/>
    <n v="8"/>
    <b v="0"/>
    <s v="film &amp; video/animation"/>
    <n v="0.13833333333333334"/>
    <n v="51.875"/>
    <x v="0"/>
    <x v="5"/>
  </r>
  <r>
    <x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x v="434"/>
    <x v="434"/>
    <s v="A campaign to share their love on the silver screen and make possible a street musicianâ€™s dream to play them at the same time."/>
    <n v="2500"/>
    <n v="125"/>
    <x v="2"/>
    <x v="0"/>
    <s v="USD"/>
    <n v="1385931702"/>
    <n v="1383076902"/>
    <b v="0"/>
    <n v="2"/>
    <b v="0"/>
    <s v="film &amp; video/animation"/>
    <n v="0.05"/>
    <n v="62.5"/>
    <x v="0"/>
    <x v="5"/>
  </r>
  <r>
    <x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x v="436"/>
    <s v="Blinky is the story of a naÃ¯ve simpleton who suddenly finds himself struggling to adapt to changes within his environment."/>
    <n v="1000"/>
    <n v="0"/>
    <x v="2"/>
    <x v="0"/>
    <s v="USD"/>
    <n v="1375260113"/>
    <n v="1372668113"/>
    <b v="0"/>
    <n v="0"/>
    <b v="0"/>
    <s v="film &amp; video/animation"/>
    <n v="0"/>
    <n v="0"/>
    <x v="0"/>
    <x v="5"/>
  </r>
  <r>
    <x v="437"/>
    <x v="437"/>
    <s v="This is an educational adventure series for kids about a baby owl and an alien. Physics, science, adventures, drama and joy!"/>
    <n v="7000"/>
    <n v="0"/>
    <x v="2"/>
    <x v="5"/>
    <s v="CAD"/>
    <n v="1475912326"/>
    <n v="1470728326"/>
    <b v="0"/>
    <n v="0"/>
    <b v="0"/>
    <s v="film &amp; video/animation"/>
    <n v="0"/>
    <n v="0"/>
    <x v="0"/>
    <x v="5"/>
  </r>
  <r>
    <x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x v="439"/>
    <x v="439"/>
    <s v="Hi everyone, I'm trying to begin a cartoon series. It's a show about space bounty hunters and their adventures as they travel around."/>
    <n v="450"/>
    <n v="0"/>
    <x v="2"/>
    <x v="0"/>
    <s v="USD"/>
    <n v="1413569818"/>
    <n v="1412705818"/>
    <b v="0"/>
    <n v="0"/>
    <b v="0"/>
    <s v="film &amp; video/animation"/>
    <n v="0"/>
    <n v="0"/>
    <x v="0"/>
    <x v="5"/>
  </r>
  <r>
    <x v="440"/>
    <x v="440"/>
    <s v="A stop-motion animation made by a one girl team, with a camera, creativity, and a lot of determination."/>
    <n v="5000"/>
    <n v="5"/>
    <x v="2"/>
    <x v="0"/>
    <s v="USD"/>
    <n v="1458859153"/>
    <n v="1456270753"/>
    <b v="0"/>
    <n v="1"/>
    <b v="0"/>
    <s v="film &amp; video/animation"/>
    <n v="1E-3"/>
    <n v="5"/>
    <x v="0"/>
    <x v="5"/>
  </r>
  <r>
    <x v="441"/>
    <x v="441"/>
    <s v="A group of specialist clones called Wolf Squad are the only clones left after order 66 and are searching the galaxy for survivors!"/>
    <n v="400"/>
    <n v="0"/>
    <x v="2"/>
    <x v="1"/>
    <s v="GBP"/>
    <n v="1383418996"/>
    <n v="1380826996"/>
    <b v="0"/>
    <n v="0"/>
    <b v="0"/>
    <s v="film &amp; video/animation"/>
    <n v="0"/>
    <n v="0"/>
    <x v="0"/>
    <x v="5"/>
  </r>
  <r>
    <x v="442"/>
    <x v="442"/>
    <s v="Doomsday is here"/>
    <n v="17000"/>
    <n v="6691"/>
    <x v="2"/>
    <x v="0"/>
    <s v="USD"/>
    <n v="1424380783"/>
    <n v="1421788783"/>
    <b v="0"/>
    <n v="17"/>
    <b v="0"/>
    <s v="film &amp; video/animation"/>
    <n v="0.39358823529411763"/>
    <n v="393.58823529411762"/>
    <x v="0"/>
    <x v="5"/>
  </r>
  <r>
    <x v="443"/>
    <x v="443"/>
    <s v="We love cartoons!! We want to make more but it costs money to so. Be apart of your daily dose of WTF!?! Pledge now!!"/>
    <n v="10000"/>
    <n v="10"/>
    <x v="2"/>
    <x v="5"/>
    <s v="CAD"/>
    <n v="1391991701"/>
    <n v="1389399701"/>
    <b v="0"/>
    <n v="2"/>
    <b v="0"/>
    <s v="film &amp; video/animation"/>
    <n v="1E-3"/>
    <n v="5"/>
    <x v="0"/>
    <x v="5"/>
  </r>
  <r>
    <x v="444"/>
    <x v="444"/>
    <s v="An upcoming animated web sitcom series centered around dealing with life, love, and relationships."/>
    <n v="1000"/>
    <n v="50"/>
    <x v="2"/>
    <x v="0"/>
    <s v="USD"/>
    <n v="1329342361"/>
    <n v="1324158361"/>
    <b v="0"/>
    <n v="1"/>
    <b v="0"/>
    <s v="film &amp; video/animation"/>
    <n v="0.05"/>
    <n v="50"/>
    <x v="0"/>
    <x v="5"/>
  </r>
  <r>
    <x v="445"/>
    <x v="445"/>
    <s v="We're ready to officially launch our website with a collectable dvd and comic package. Three shows and a double comic."/>
    <n v="60000"/>
    <n v="2"/>
    <x v="2"/>
    <x v="0"/>
    <s v="USD"/>
    <n v="1432195375"/>
    <n v="1430899375"/>
    <b v="0"/>
    <n v="2"/>
    <b v="0"/>
    <s v="film &amp; video/animation"/>
    <n v="3.3333333333333335E-5"/>
    <n v="1"/>
    <x v="0"/>
    <x v="5"/>
  </r>
  <r>
    <x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x v="451"/>
    <s v="This comedy follows two devils who discover a magical boombox to become musicians after an 80s rapture enchants earth with fairy-tales."/>
    <n v="20000"/>
    <n v="0"/>
    <x v="2"/>
    <x v="0"/>
    <s v="USD"/>
    <n v="1390669791"/>
    <n v="1388077791"/>
    <b v="0"/>
    <n v="0"/>
    <b v="0"/>
    <s v="film &amp; video/animation"/>
    <n v="0"/>
    <n v="0"/>
    <x v="0"/>
    <x v="5"/>
  </r>
  <r>
    <x v="452"/>
    <x v="452"/>
    <s v="A man must find his way out of the depths of the shadows by using the aid of a little girl."/>
    <n v="750"/>
    <n v="480"/>
    <x v="2"/>
    <x v="0"/>
    <s v="USD"/>
    <n v="1431536015"/>
    <n v="1428944015"/>
    <b v="0"/>
    <n v="12"/>
    <b v="0"/>
    <s v="film &amp; video/animation"/>
    <n v="0.64"/>
    <n v="40"/>
    <x v="0"/>
    <x v="5"/>
  </r>
  <r>
    <x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x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x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x v="457"/>
    <s v="from my photo work, pyro techniques, aqua technitque and more , i will take the pricipale personnage to the lost land of phenix where ."/>
    <n v="20000"/>
    <n v="0"/>
    <x v="2"/>
    <x v="5"/>
    <s v="CAD"/>
    <n v="1408213512"/>
    <n v="1405621512"/>
    <b v="0"/>
    <n v="0"/>
    <b v="0"/>
    <s v="film &amp; video/animation"/>
    <n v="0"/>
    <n v="0"/>
    <x v="0"/>
    <x v="5"/>
  </r>
  <r>
    <x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x v="460"/>
    <s v="An animated web series about biological evolution gone haywire."/>
    <n v="8500"/>
    <n v="25"/>
    <x v="2"/>
    <x v="0"/>
    <s v="USD"/>
    <n v="1401595200"/>
    <n v="1398862875"/>
    <b v="0"/>
    <n v="2"/>
    <b v="0"/>
    <s v="film &amp; video/animation"/>
    <n v="2.9411764705882353E-3"/>
    <n v="12.5"/>
    <x v="0"/>
    <x v="5"/>
  </r>
  <r>
    <x v="461"/>
    <x v="461"/>
    <s v="A machinima based film, displaying the effects of todays financial crisis the world faces, and the explossive consequences it carries."/>
    <n v="550"/>
    <n v="0"/>
    <x v="2"/>
    <x v="1"/>
    <s v="GBP"/>
    <n v="1370204367"/>
    <n v="1368476367"/>
    <b v="0"/>
    <n v="0"/>
    <b v="0"/>
    <s v="film &amp; video/animation"/>
    <n v="0"/>
    <n v="0"/>
    <x v="0"/>
    <x v="5"/>
  </r>
  <r>
    <x v="462"/>
    <x v="462"/>
    <s v="A prince who becomes a slave, suffers of amnesia far away from his land. Slowly he recovers memory and returns where all started."/>
    <n v="100000"/>
    <n v="0"/>
    <x v="2"/>
    <x v="0"/>
    <s v="USD"/>
    <n v="1312945341"/>
    <n v="1307761341"/>
    <b v="0"/>
    <n v="0"/>
    <b v="0"/>
    <s v="film &amp; video/animation"/>
    <n v="0"/>
    <n v="0"/>
    <x v="0"/>
    <x v="5"/>
  </r>
  <r>
    <x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x v="464"/>
    <s v="We are three students that want to make a short PokÃ©mon movie as a school project!"/>
    <n v="1010"/>
    <n v="1"/>
    <x v="2"/>
    <x v="12"/>
    <s v="EUR"/>
    <n v="1463602935"/>
    <n v="1461874935"/>
    <b v="0"/>
    <n v="1"/>
    <b v="0"/>
    <s v="film &amp; video/animation"/>
    <n v="9.9009900990099011E-4"/>
    <n v="1"/>
    <x v="0"/>
    <x v="5"/>
  </r>
  <r>
    <x v="465"/>
    <x v="465"/>
    <s v="&quot;Amp&quot; is a short film about a robot with needs."/>
    <n v="512"/>
    <n v="138"/>
    <x v="2"/>
    <x v="0"/>
    <s v="USD"/>
    <n v="1403837574"/>
    <n v="1402455174"/>
    <b v="0"/>
    <n v="8"/>
    <b v="0"/>
    <s v="film &amp; video/animation"/>
    <n v="0.26953125"/>
    <n v="17.25"/>
    <x v="0"/>
    <x v="5"/>
  </r>
  <r>
    <x v="466"/>
    <x v="466"/>
    <s v="(Working storyboard for animated project) A multi-generational Knight that wages war on criminals and corrupt governments"/>
    <n v="10000"/>
    <n v="76"/>
    <x v="2"/>
    <x v="0"/>
    <s v="USD"/>
    <n v="1347057464"/>
    <n v="1344465464"/>
    <b v="0"/>
    <n v="5"/>
    <b v="0"/>
    <s v="film &amp; video/animation"/>
    <n v="7.6E-3"/>
    <n v="15.2"/>
    <x v="0"/>
    <x v="5"/>
  </r>
  <r>
    <x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x v="468"/>
    <s v="After the devastation of a massive Hurricane, main character that has strong's ties to the city returns to find everything in ruins. As"/>
    <n v="7500"/>
    <n v="0"/>
    <x v="2"/>
    <x v="0"/>
    <s v="USD"/>
    <n v="1341978665"/>
    <n v="1336795283"/>
    <b v="0"/>
    <n v="0"/>
    <b v="0"/>
    <s v="film &amp; video/animation"/>
    <n v="0"/>
    <n v="0"/>
    <x v="0"/>
    <x v="5"/>
  </r>
  <r>
    <x v="469"/>
    <x v="469"/>
    <s v="Create a personalised animation film using your child's name and photo."/>
    <n v="6000"/>
    <n v="0"/>
    <x v="2"/>
    <x v="1"/>
    <s v="GBP"/>
    <n v="1409960724"/>
    <n v="1404776724"/>
    <b v="0"/>
    <n v="0"/>
    <b v="0"/>
    <s v="film &amp; video/animation"/>
    <n v="0"/>
    <n v="0"/>
    <x v="0"/>
    <x v="5"/>
  </r>
  <r>
    <x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x v="473"/>
    <s v="Quantum Kidz follows a young girlâ€™s journey becoming a superhero and dealing with alien threats against the Earth!"/>
    <n v="30000"/>
    <n v="861"/>
    <x v="2"/>
    <x v="0"/>
    <s v="USD"/>
    <n v="1410972319"/>
    <n v="1408380319"/>
    <b v="0"/>
    <n v="14"/>
    <b v="0"/>
    <s v="film &amp; video/animation"/>
    <n v="2.87E-2"/>
    <n v="61.5"/>
    <x v="0"/>
    <x v="5"/>
  </r>
  <r>
    <x v="474"/>
    <x v="474"/>
    <s v="Time travel the light Mr. Fantastic!  Spin the dimensions toward other continuums and worlds.  Hold onto your panties."/>
    <n v="3300"/>
    <n v="1"/>
    <x v="2"/>
    <x v="0"/>
    <s v="USD"/>
    <n v="1487318029"/>
    <n v="1484726029"/>
    <b v="0"/>
    <n v="1"/>
    <b v="0"/>
    <s v="film &amp; video/animation"/>
    <n v="3.0303030303030303E-4"/>
    <n v="1"/>
    <x v="0"/>
    <x v="5"/>
  </r>
  <r>
    <x v="475"/>
    <x v="475"/>
    <s v="Tropiki-Meet the Tikis-childrens animated/cartoon series.Fun  cartoon shorts with quirky humor and a positive uplifting message"/>
    <n v="2000"/>
    <n v="0"/>
    <x v="2"/>
    <x v="0"/>
    <s v="USD"/>
    <n v="1430877843"/>
    <n v="1428285843"/>
    <b v="0"/>
    <n v="0"/>
    <b v="0"/>
    <s v="film &amp; video/animation"/>
    <n v="0"/>
    <n v="0"/>
    <x v="0"/>
    <x v="5"/>
  </r>
  <r>
    <x v="476"/>
    <x v="476"/>
    <s v="Animated Music Videos that teach kids how to read."/>
    <n v="220000"/>
    <n v="4906.59"/>
    <x v="2"/>
    <x v="0"/>
    <s v="USD"/>
    <n v="1401767940"/>
    <n v="1398727441"/>
    <b v="0"/>
    <n v="124"/>
    <b v="0"/>
    <s v="film &amp; video/animation"/>
    <n v="2.2302681818181819E-2"/>
    <n v="39.569274193548388"/>
    <x v="0"/>
    <x v="5"/>
  </r>
  <r>
    <x v="477"/>
    <x v="477"/>
    <s v="A Comedy-drama animation revolving around a man who finds a problematic pair of headphones that literally take over his whole life."/>
    <n v="1500"/>
    <n v="0"/>
    <x v="2"/>
    <x v="0"/>
    <s v="USD"/>
    <n v="1337371334"/>
    <n v="1332187334"/>
    <b v="0"/>
    <n v="0"/>
    <b v="0"/>
    <s v="film &amp; video/animation"/>
    <n v="0"/>
    <n v="0"/>
    <x v="0"/>
    <x v="5"/>
  </r>
  <r>
    <x v="478"/>
    <x v="478"/>
    <s v="this is an animated full length film of an old classic with new life to it. That gigantic and naive duckling we all love  ."/>
    <n v="10000"/>
    <n v="0"/>
    <x v="2"/>
    <x v="0"/>
    <s v="USD"/>
    <n v="1427921509"/>
    <n v="1425333109"/>
    <b v="0"/>
    <n v="0"/>
    <b v="0"/>
    <s v="film &amp; video/animation"/>
    <n v="0"/>
    <n v="0"/>
    <x v="0"/>
    <x v="5"/>
  </r>
  <r>
    <x v="479"/>
    <x v="479"/>
    <s v="ANIMATING the most INFAMOUS Math Courses in America and TRANSLATING them for the mathematical underdog!"/>
    <n v="15000"/>
    <n v="4884"/>
    <x v="2"/>
    <x v="0"/>
    <s v="USD"/>
    <n v="1416566835"/>
    <n v="1411379235"/>
    <b v="0"/>
    <n v="55"/>
    <b v="0"/>
    <s v="film &amp; video/animation"/>
    <n v="0.3256"/>
    <n v="88.8"/>
    <x v="0"/>
    <x v="5"/>
  </r>
  <r>
    <x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x v="482"/>
    <s v="Help me quit my day job and also create animated Stand-up routines from local up and coming comedians."/>
    <n v="10000"/>
    <n v="10"/>
    <x v="2"/>
    <x v="0"/>
    <s v="USD"/>
    <n v="1460644440"/>
    <n v="1458336690"/>
    <b v="0"/>
    <n v="1"/>
    <b v="0"/>
    <s v="film &amp; video/animation"/>
    <n v="1E-3"/>
    <n v="10"/>
    <x v="0"/>
    <x v="5"/>
  </r>
  <r>
    <x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x v="485"/>
    <s v="Last few days to make this toon a reality! 5 funny toons for YOU! See the pilot episode here!"/>
    <n v="37956"/>
    <n v="8315.01"/>
    <x v="2"/>
    <x v="1"/>
    <s v="GBP"/>
    <n v="1368792499"/>
    <n v="1366200499"/>
    <b v="0"/>
    <n v="125"/>
    <b v="0"/>
    <s v="film &amp; video/animation"/>
    <n v="0.21906971229845085"/>
    <n v="66.520080000000007"/>
    <x v="0"/>
    <x v="5"/>
  </r>
  <r>
    <x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x v="487"/>
    <s v="Hey everyone we are producing a new show called The Adventures of Daryl and Straight Man. It is an animated comedy web series."/>
    <n v="50000"/>
    <n v="0"/>
    <x v="2"/>
    <x v="5"/>
    <s v="CAD"/>
    <n v="1482678994"/>
    <n v="1477491394"/>
    <b v="0"/>
    <n v="0"/>
    <b v="0"/>
    <s v="film &amp; video/animation"/>
    <n v="0"/>
    <n v="0"/>
    <x v="0"/>
    <x v="5"/>
  </r>
  <r>
    <x v="488"/>
    <x v="488"/>
    <s v="When humans left the earth, the animals took over the city. What could go wrong? Well...everything!"/>
    <n v="12000"/>
    <n v="0"/>
    <x v="2"/>
    <x v="0"/>
    <s v="USD"/>
    <n v="1483924700"/>
    <n v="1481332700"/>
    <b v="0"/>
    <n v="0"/>
    <b v="0"/>
    <s v="film &amp; video/animation"/>
    <n v="0"/>
    <n v="0"/>
    <x v="0"/>
    <x v="5"/>
  </r>
  <r>
    <x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x v="490"/>
    <s v="Cancelled"/>
    <n v="1000"/>
    <n v="0"/>
    <x v="2"/>
    <x v="0"/>
    <s v="USD"/>
    <n v="1345677285"/>
    <n v="1343085285"/>
    <b v="0"/>
    <n v="0"/>
    <b v="0"/>
    <s v="film &amp; video/animation"/>
    <n v="0"/>
    <n v="0"/>
    <x v="0"/>
    <x v="5"/>
  </r>
  <r>
    <x v="491"/>
    <x v="491"/>
    <s v="&quot;Guess What? Gus&quot; is a magical animated comedy that follow a new kid who playful antics for attention make the news."/>
    <n v="10000"/>
    <n v="0"/>
    <x v="2"/>
    <x v="0"/>
    <s v="USD"/>
    <n v="1453937699"/>
    <n v="1451345699"/>
    <b v="0"/>
    <n v="0"/>
    <b v="0"/>
    <s v="film &amp; video/animation"/>
    <n v="0"/>
    <n v="0"/>
    <x v="0"/>
    <x v="5"/>
  </r>
  <r>
    <x v="492"/>
    <x v="492"/>
    <s v="This project aims to create a 3D animated movie that is created by it's fans, it's content and plot will be driven by it's followers."/>
    <n v="10000000"/>
    <n v="0"/>
    <x v="2"/>
    <x v="11"/>
    <s v="SEK"/>
    <n v="1476319830"/>
    <n v="1471135830"/>
    <b v="0"/>
    <n v="0"/>
    <b v="0"/>
    <s v="film &amp; video/animation"/>
    <n v="0"/>
    <n v="0"/>
    <x v="0"/>
    <x v="5"/>
  </r>
  <r>
    <x v="493"/>
    <x v="493"/>
    <s v="The Chupacabra is not a myth and one man is on a mission to prove its existence no matter what, his name is Joc Barrera."/>
    <n v="30000"/>
    <n v="0"/>
    <x v="2"/>
    <x v="1"/>
    <s v="GBP"/>
    <n v="1432142738"/>
    <n v="1429550738"/>
    <b v="0"/>
    <n v="0"/>
    <b v="0"/>
    <s v="film &amp; video/animation"/>
    <n v="0"/>
    <n v="0"/>
    <x v="0"/>
    <x v="5"/>
  </r>
  <r>
    <x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x v="495"/>
    <s v="two friends set out to conquer and reach the level cap of the quest watch, how will they do it when they're 2 teenage idiots"/>
    <n v="7000"/>
    <n v="0"/>
    <x v="2"/>
    <x v="0"/>
    <s v="USD"/>
    <n v="1437076305"/>
    <n v="1434484305"/>
    <b v="0"/>
    <n v="0"/>
    <b v="0"/>
    <s v="film &amp; video/animation"/>
    <n v="0"/>
    <n v="0"/>
    <x v="0"/>
    <x v="5"/>
  </r>
  <r>
    <x v="496"/>
    <x v="496"/>
    <s v="The movie is about the adventures of Ethan, Danna, The mysterious inventor and more."/>
    <n v="60000"/>
    <n v="1"/>
    <x v="2"/>
    <x v="0"/>
    <s v="USD"/>
    <n v="1392070874"/>
    <n v="1386886874"/>
    <b v="0"/>
    <n v="1"/>
    <b v="0"/>
    <s v="film &amp; video/animation"/>
    <n v="1.6666666666666667E-5"/>
    <n v="1"/>
    <x v="0"/>
    <x v="5"/>
  </r>
  <r>
    <x v="497"/>
    <x v="497"/>
    <s v="live-action/animated series pilot."/>
    <n v="4480"/>
    <n v="30"/>
    <x v="2"/>
    <x v="0"/>
    <s v="USD"/>
    <n v="1419483600"/>
    <n v="1414889665"/>
    <b v="0"/>
    <n v="3"/>
    <b v="0"/>
    <s v="film &amp; video/animation"/>
    <n v="6.6964285714285711E-3"/>
    <n v="10"/>
    <x v="0"/>
    <x v="5"/>
  </r>
  <r>
    <x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x v="501"/>
    <s v="Based on the invention portfolio of a patented inventor World War Four is a look into the future of warfare and humanity as a whole"/>
    <n v="10000"/>
    <n v="0"/>
    <x v="2"/>
    <x v="0"/>
    <s v="USD"/>
    <n v="1310189851"/>
    <n v="1307597851"/>
    <b v="0"/>
    <n v="0"/>
    <b v="0"/>
    <s v="film &amp; video/animation"/>
    <n v="0"/>
    <n v="0"/>
    <x v="0"/>
    <x v="5"/>
  </r>
  <r>
    <x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x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x v="506"/>
    <s v="A feature-length 3D animation that depicts what happened when the Son of the Morning rebelled against God."/>
    <n v="200000"/>
    <n v="250"/>
    <x v="2"/>
    <x v="0"/>
    <s v="USD"/>
    <n v="1376140520"/>
    <n v="1373548520"/>
    <b v="0"/>
    <n v="1"/>
    <b v="0"/>
    <s v="film &amp; video/animation"/>
    <n v="1.25E-3"/>
    <n v="250"/>
    <x v="0"/>
    <x v="5"/>
  </r>
  <r>
    <x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x v="509"/>
    <s v="A hilarious comedy podcast being turned into an animated series  about an indian servant and his boss."/>
    <n v="5000"/>
    <n v="10"/>
    <x v="2"/>
    <x v="1"/>
    <s v="GBP"/>
    <n v="1435504170"/>
    <n v="1432912170"/>
    <b v="0"/>
    <n v="1"/>
    <b v="0"/>
    <s v="film &amp; video/animation"/>
    <n v="2E-3"/>
    <n v="10"/>
    <x v="0"/>
    <x v="5"/>
  </r>
  <r>
    <x v="510"/>
    <x v="510"/>
    <s v="A mile below the Franco-Swiss border Dean manages to break the Large Hadron Collider and triggers the end of the world."/>
    <n v="14000"/>
    <n v="0"/>
    <x v="2"/>
    <x v="0"/>
    <s v="USD"/>
    <n v="1456805639"/>
    <n v="1454213639"/>
    <b v="0"/>
    <n v="0"/>
    <b v="0"/>
    <s v="film &amp; video/animation"/>
    <n v="0"/>
    <n v="0"/>
    <x v="0"/>
    <x v="5"/>
  </r>
  <r>
    <x v="511"/>
    <x v="511"/>
    <s v="A project that incorporates animation and comic art into a relevant story. 4 boys, 1 eyeland, and a whole lot of drama!!!"/>
    <n v="5000"/>
    <n v="150"/>
    <x v="2"/>
    <x v="0"/>
    <s v="USD"/>
    <n v="1365228982"/>
    <n v="1362640582"/>
    <b v="0"/>
    <n v="5"/>
    <b v="0"/>
    <s v="film &amp; video/animation"/>
    <n v="0.03"/>
    <n v="30"/>
    <x v="0"/>
    <x v="5"/>
  </r>
  <r>
    <x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x v="513"/>
    <s v="A sci-fi fantasy 2.5D anime styled series about some guys trying to save the world, probably..."/>
    <n v="50000"/>
    <n v="6962"/>
    <x v="2"/>
    <x v="0"/>
    <s v="USD"/>
    <n v="1471244400"/>
    <n v="1467387705"/>
    <b v="0"/>
    <n v="68"/>
    <b v="0"/>
    <s v="film &amp; video/animation"/>
    <n v="0.13924"/>
    <n v="102.38235294117646"/>
    <x v="0"/>
    <x v="5"/>
  </r>
  <r>
    <x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x v="516"/>
    <x v="516"/>
    <s v="A big brother style comedy animation series starring famous seafarers"/>
    <n v="5000"/>
    <n v="0"/>
    <x v="2"/>
    <x v="1"/>
    <s v="GBP"/>
    <n v="1432752080"/>
    <n v="1427568080"/>
    <b v="0"/>
    <n v="0"/>
    <b v="0"/>
    <s v="film &amp; video/animation"/>
    <n v="0"/>
    <n v="0"/>
    <x v="0"/>
    <x v="5"/>
  </r>
  <r>
    <x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x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x v="522"/>
    <s v="*** TO MAKE DONATIONS IN THE FUTURE                                   GO TO OUR WEBSITE: www.compassplayers.com ***"/>
    <n v="3000"/>
    <n v="3440"/>
    <x v="0"/>
    <x v="0"/>
    <s v="USD"/>
    <n v="1458518325"/>
    <n v="1456793925"/>
    <b v="0"/>
    <n v="31"/>
    <b v="1"/>
    <s v="theater/plays"/>
    <n v="1.1466666666666667"/>
    <n v="110.96774193548387"/>
    <x v="1"/>
    <x v="6"/>
  </r>
  <r>
    <x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x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x v="525"/>
    <s v="EUPHORIA! is a new play about the decriminalization of drugs, and its profound effect on both the criminals in prison and &quot;The Man.&quot;"/>
    <n v="12000"/>
    <n v="12000"/>
    <x v="0"/>
    <x v="0"/>
    <s v="USD"/>
    <n v="1410601041"/>
    <n v="1406713041"/>
    <b v="0"/>
    <n v="12"/>
    <b v="1"/>
    <s v="theater/plays"/>
    <n v="1"/>
    <n v="1000"/>
    <x v="1"/>
    <x v="6"/>
  </r>
  <r>
    <x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x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x v="528"/>
    <s v="A Festival Backed Production of a Full-Length Play."/>
    <n v="1150"/>
    <n v="1330"/>
    <x v="0"/>
    <x v="0"/>
    <s v="USD"/>
    <n v="1434921600"/>
    <n v="1433109907"/>
    <b v="0"/>
    <n v="30"/>
    <b v="1"/>
    <s v="theater/plays"/>
    <n v="1.1565217391304348"/>
    <n v="44.333333333333336"/>
    <x v="1"/>
    <x v="6"/>
  </r>
  <r>
    <x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x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x v="533"/>
    <s v="New writing â€¢ Twisty-turny magical realist retro sci-fi â€¢ Human lives â€¢ Storytelling â€¢ The slope our society slips down..."/>
    <n v="2000"/>
    <n v="2004"/>
    <x v="0"/>
    <x v="1"/>
    <s v="GBP"/>
    <n v="1463394365"/>
    <n v="1461320765"/>
    <b v="0"/>
    <n v="17"/>
    <b v="1"/>
    <s v="theater/plays"/>
    <n v="1.002"/>
    <n v="117.88235294117646"/>
    <x v="1"/>
    <x v="6"/>
  </r>
  <r>
    <x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x v="535"/>
    <s v="Weâ€™re producing a Northern Brexit sci-fi play for VAULT festival 2017 and we need your help!"/>
    <n v="2000"/>
    <n v="2050"/>
    <x v="0"/>
    <x v="1"/>
    <s v="GBP"/>
    <n v="1483707905"/>
    <n v="1481115905"/>
    <b v="0"/>
    <n v="59"/>
    <b v="1"/>
    <s v="theater/plays"/>
    <n v="1.0249999999999999"/>
    <n v="34.745762711864408"/>
    <x v="1"/>
    <x v="6"/>
  </r>
  <r>
    <x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x v="538"/>
    <s v="SOC produces affordable and accessible theatre in the heart of Orange County, CA, and we need your help to match a $5,000 grant!"/>
    <n v="5000"/>
    <n v="15121"/>
    <x v="0"/>
    <x v="0"/>
    <s v="USD"/>
    <n v="1463166263"/>
    <n v="1460574263"/>
    <b v="0"/>
    <n v="60"/>
    <b v="1"/>
    <s v="theater/plays"/>
    <n v="3.0242"/>
    <n v="252.01666666666668"/>
    <x v="1"/>
    <x v="6"/>
  </r>
  <r>
    <x v="539"/>
    <x v="539"/>
    <s v="A brand new show that unites puppetry, live music and storytelling to bring a forgotten English legend back to life!"/>
    <n v="500"/>
    <n v="503.22"/>
    <x v="0"/>
    <x v="1"/>
    <s v="GBP"/>
    <n v="1467681107"/>
    <n v="1465866707"/>
    <b v="0"/>
    <n v="20"/>
    <b v="1"/>
    <s v="theater/plays"/>
    <n v="1.00644"/>
    <n v="25.161000000000001"/>
    <x v="1"/>
    <x v="6"/>
  </r>
  <r>
    <x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x v="541"/>
    <x v="541"/>
    <s v="A website dedicated to local Kink Communities; to find others with matching interests and bring them together."/>
    <n v="4500"/>
    <n v="25"/>
    <x v="2"/>
    <x v="0"/>
    <s v="USD"/>
    <n v="1446080834"/>
    <n v="1443488834"/>
    <b v="0"/>
    <n v="1"/>
    <b v="0"/>
    <s v="technology/web"/>
    <n v="5.5555555555555558E-3"/>
    <n v="25"/>
    <x v="2"/>
    <x v="7"/>
  </r>
  <r>
    <x v="542"/>
    <x v="542"/>
    <s v="The platform to record visual, audio and text memory of the common man - as we experienced history when it brushed us by"/>
    <n v="250000"/>
    <n v="1"/>
    <x v="2"/>
    <x v="0"/>
    <s v="USD"/>
    <n v="1462293716"/>
    <n v="1457113316"/>
    <b v="0"/>
    <n v="1"/>
    <b v="0"/>
    <s v="technology/web"/>
    <n v="3.9999999999999998E-6"/>
    <n v="1"/>
    <x v="2"/>
    <x v="7"/>
  </r>
  <r>
    <x v="543"/>
    <x v="543"/>
    <s v="I want to make it easy for those with food allergies to know where they can safely, and happily eat out with friends and family."/>
    <n v="22000"/>
    <n v="70"/>
    <x v="2"/>
    <x v="2"/>
    <s v="AUD"/>
    <n v="1414807962"/>
    <n v="1412215962"/>
    <b v="0"/>
    <n v="2"/>
    <b v="0"/>
    <s v="technology/web"/>
    <n v="3.1818181818181819E-3"/>
    <n v="35"/>
    <x v="2"/>
    <x v="7"/>
  </r>
  <r>
    <x v="544"/>
    <x v="544"/>
    <s v="Do you have a favorite shirt? So does everyone else. Favowear is creating a platform to share the best clothes and shopping sources."/>
    <n v="500"/>
    <n v="6"/>
    <x v="2"/>
    <x v="0"/>
    <s v="USD"/>
    <n v="1467647160"/>
    <n v="1465055160"/>
    <b v="0"/>
    <n v="2"/>
    <b v="0"/>
    <s v="technology/web"/>
    <n v="1.2E-2"/>
    <n v="3"/>
    <x v="2"/>
    <x v="7"/>
  </r>
  <r>
    <x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x v="546"/>
    <s v="Build a Christian Network Platform to connect and collaborate projects, events, missions and support online to fulfill the call."/>
    <n v="60000"/>
    <n v="52"/>
    <x v="2"/>
    <x v="0"/>
    <s v="USD"/>
    <n v="1445097715"/>
    <n v="1441209715"/>
    <b v="0"/>
    <n v="2"/>
    <b v="0"/>
    <s v="technology/web"/>
    <n v="8.6666666666666663E-4"/>
    <n v="26"/>
    <x v="2"/>
    <x v="7"/>
  </r>
  <r>
    <x v="547"/>
    <x v="547"/>
    <s v="We are looking to build a secure email / document sharing system for companies needing to send sensitive information to clients."/>
    <n v="7500"/>
    <n v="0"/>
    <x v="2"/>
    <x v="1"/>
    <s v="GBP"/>
    <n v="1455122564"/>
    <n v="1452530564"/>
    <b v="0"/>
    <n v="0"/>
    <b v="0"/>
    <s v="technology/web"/>
    <n v="0"/>
    <n v="0"/>
    <x v="2"/>
    <x v="7"/>
  </r>
  <r>
    <x v="548"/>
    <x v="548"/>
    <s v="Teach your native language online or study a foreign language with native speaking teachers. Social Web service and apps."/>
    <n v="10000"/>
    <n v="9"/>
    <x v="2"/>
    <x v="1"/>
    <s v="GBP"/>
    <n v="1446154848"/>
    <n v="1443562848"/>
    <b v="0"/>
    <n v="1"/>
    <b v="0"/>
    <s v="technology/web"/>
    <n v="8.9999999999999998E-4"/>
    <n v="9"/>
    <x v="2"/>
    <x v="7"/>
  </r>
  <r>
    <x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x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x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x v="552"/>
    <s v="Axoral is a 3d interactive social media interface, with the potential to be so much more, but we need your help!"/>
    <n v="45000"/>
    <n v="0"/>
    <x v="2"/>
    <x v="5"/>
    <s v="CAD"/>
    <n v="1452350896"/>
    <n v="1447166896"/>
    <b v="0"/>
    <n v="0"/>
    <b v="0"/>
    <s v="technology/web"/>
    <n v="0"/>
    <n v="0"/>
    <x v="2"/>
    <x v="7"/>
  </r>
  <r>
    <x v="553"/>
    <x v="553"/>
    <s v="Groundbreaking New Classifieds Website Grows Into Largest Nationwide Coverage By Turning Users Into Entrepreneurs"/>
    <n v="25000"/>
    <n v="123"/>
    <x v="2"/>
    <x v="0"/>
    <s v="USD"/>
    <n v="1415988991"/>
    <n v="1413393391"/>
    <b v="0"/>
    <n v="6"/>
    <b v="0"/>
    <s v="technology/web"/>
    <n v="4.9199999999999999E-3"/>
    <n v="20.5"/>
    <x v="2"/>
    <x v="7"/>
  </r>
  <r>
    <x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x v="555"/>
    <s v="Show-Skill.net helps to promote young football talents for free. It's the best place to show what you've got! Just post your videos :)"/>
    <n v="7500"/>
    <n v="0"/>
    <x v="2"/>
    <x v="1"/>
    <s v="GBP"/>
    <n v="1465720143"/>
    <n v="1463128143"/>
    <b v="0"/>
    <n v="0"/>
    <b v="0"/>
    <s v="technology/web"/>
    <n v="0"/>
    <n v="0"/>
    <x v="2"/>
    <x v="7"/>
  </r>
  <r>
    <x v="556"/>
    <x v="556"/>
    <s v="An educational platform for learning Unified English Braille Code"/>
    <n v="8000"/>
    <n v="200"/>
    <x v="2"/>
    <x v="0"/>
    <s v="USD"/>
    <n v="1452112717"/>
    <n v="1449520717"/>
    <b v="0"/>
    <n v="1"/>
    <b v="0"/>
    <s v="technology/web"/>
    <n v="2.5000000000000001E-2"/>
    <n v="200"/>
    <x v="2"/>
    <x v="7"/>
  </r>
  <r>
    <x v="557"/>
    <x v="557"/>
    <s v="The world's first interactive global domestic violence platform which connects victims, NGO's, policy-makers and researchers."/>
    <n v="150000"/>
    <n v="1366"/>
    <x v="2"/>
    <x v="12"/>
    <s v="EUR"/>
    <n v="1480721803"/>
    <n v="1478126203"/>
    <b v="0"/>
    <n v="20"/>
    <b v="0"/>
    <s v="technology/web"/>
    <n v="9.1066666666666674E-3"/>
    <n v="68.3"/>
    <x v="2"/>
    <x v="7"/>
  </r>
  <r>
    <x v="558"/>
    <x v="558"/>
    <s v="A community website with news, classifieds, photo albums, business reviews and a calendar for the local community to share."/>
    <n v="750"/>
    <n v="0"/>
    <x v="2"/>
    <x v="0"/>
    <s v="USD"/>
    <n v="1427227905"/>
    <n v="1424639505"/>
    <b v="0"/>
    <n v="0"/>
    <b v="0"/>
    <s v="technology/web"/>
    <n v="0"/>
    <n v="0"/>
    <x v="2"/>
    <x v="7"/>
  </r>
  <r>
    <x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x v="560"/>
    <s v="In the future the possibility exists that the internet it's self could be felled, we have world seed banks, it's time for a net bank,.."/>
    <n v="100000"/>
    <n v="12"/>
    <x v="2"/>
    <x v="5"/>
    <s v="CAD"/>
    <n v="1418841045"/>
    <n v="1416249045"/>
    <b v="0"/>
    <n v="3"/>
    <b v="0"/>
    <s v="technology/web"/>
    <n v="1.2E-4"/>
    <n v="4"/>
    <x v="2"/>
    <x v="7"/>
  </r>
  <r>
    <x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x v="562"/>
    <x v="562"/>
    <s v="i would like to develop an international free platform for domestic and international students to find accomodation in all countries"/>
    <n v="50000"/>
    <n v="0"/>
    <x v="2"/>
    <x v="9"/>
    <s v="EUR"/>
    <n v="1482052815"/>
    <n v="1479460815"/>
    <b v="0"/>
    <n v="0"/>
    <b v="0"/>
    <s v="technology/web"/>
    <n v="0"/>
    <n v="0"/>
    <x v="2"/>
    <x v="7"/>
  </r>
  <r>
    <x v="563"/>
    <x v="563"/>
    <s v="I want to help people who have trouble remembering the simple things in life, like what day it is and what they need to do today."/>
    <n v="75000"/>
    <n v="68"/>
    <x v="2"/>
    <x v="2"/>
    <s v="AUD"/>
    <n v="1424137247"/>
    <n v="1421545247"/>
    <b v="0"/>
    <n v="2"/>
    <b v="0"/>
    <s v="technology/web"/>
    <n v="9.0666666666666662E-4"/>
    <n v="34"/>
    <x v="2"/>
    <x v="7"/>
  </r>
  <r>
    <x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x v="565"/>
    <x v="565"/>
    <s v="Our objective is to provide a platform which helps teachers to provide courses to leaners in wide range of locations including Africa."/>
    <n v="25000"/>
    <n v="0"/>
    <x v="2"/>
    <x v="1"/>
    <s v="GBP"/>
    <n v="1436554249"/>
    <n v="1433962249"/>
    <b v="0"/>
    <n v="0"/>
    <b v="0"/>
    <s v="technology/web"/>
    <n v="0"/>
    <n v="0"/>
    <x v="2"/>
    <x v="7"/>
  </r>
  <r>
    <x v="566"/>
    <x v="566"/>
    <s v="I am creating a website that will make it easier for people to promote or find rummage sales utilizing the power of Google Maps"/>
    <n v="5000"/>
    <n v="1"/>
    <x v="2"/>
    <x v="0"/>
    <s v="USD"/>
    <n v="1468513533"/>
    <n v="1465921533"/>
    <b v="0"/>
    <n v="1"/>
    <b v="0"/>
    <s v="technology/web"/>
    <n v="2.0000000000000001E-4"/>
    <n v="1"/>
    <x v="2"/>
    <x v="7"/>
  </r>
  <r>
    <x v="567"/>
    <x v="567"/>
    <s v="UnimeTV's goal to revolutionize the way anime lovers interact with one another. Connect with others around the globe like never before!"/>
    <n v="10000"/>
    <n v="0"/>
    <x v="2"/>
    <x v="0"/>
    <s v="USD"/>
    <n v="1420143194"/>
    <n v="1417551194"/>
    <b v="0"/>
    <n v="0"/>
    <b v="0"/>
    <s v="technology/web"/>
    <n v="0"/>
    <n v="0"/>
    <x v="2"/>
    <x v="7"/>
  </r>
  <r>
    <x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x v="569"/>
    <x v="569"/>
    <s v="Mioti is an indie game marketplace that doubles as a community for developers to join networks and discuss projects."/>
    <n v="2500"/>
    <n v="20"/>
    <x v="2"/>
    <x v="5"/>
    <s v="CAD"/>
    <n v="1451679612"/>
    <n v="1449087612"/>
    <b v="0"/>
    <n v="1"/>
    <b v="0"/>
    <s v="technology/web"/>
    <n v="8.0000000000000002E-3"/>
    <n v="20"/>
    <x v="2"/>
    <x v="7"/>
  </r>
  <r>
    <x v="570"/>
    <x v="570"/>
    <s v="Humans have AM/FM/Satellite radio, kids have radio Disney, pets have DogCatRadio."/>
    <n v="85000"/>
    <n v="142"/>
    <x v="2"/>
    <x v="0"/>
    <s v="USD"/>
    <n v="1455822569"/>
    <n v="1453230569"/>
    <b v="0"/>
    <n v="1"/>
    <b v="0"/>
    <s v="technology/web"/>
    <n v="1.6705882352941177E-3"/>
    <n v="142"/>
    <x v="2"/>
    <x v="7"/>
  </r>
  <r>
    <x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x v="572"/>
    <x v="572"/>
    <s v="FairwayJockey.com is a web platform to make high quality custom tour golf equipment available at a lower cost to the consumer."/>
    <n v="2500"/>
    <n v="0"/>
    <x v="2"/>
    <x v="0"/>
    <s v="USD"/>
    <n v="1446660688"/>
    <n v="1444065088"/>
    <b v="0"/>
    <n v="0"/>
    <b v="0"/>
    <s v="technology/web"/>
    <n v="0"/>
    <n v="0"/>
    <x v="2"/>
    <x v="7"/>
  </r>
  <r>
    <x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x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x v="576"/>
    <s v="UthTopia Is a social media organization that believes in positive online usage, youth mentorship, and youth empowerment."/>
    <n v="80000"/>
    <n v="1"/>
    <x v="2"/>
    <x v="0"/>
    <s v="USD"/>
    <n v="1427537952"/>
    <n v="1422357552"/>
    <b v="0"/>
    <n v="1"/>
    <b v="0"/>
    <s v="technology/web"/>
    <n v="1.2500000000000001E-5"/>
    <n v="1"/>
    <x v="2"/>
    <x v="7"/>
  </r>
  <r>
    <x v="577"/>
    <x v="577"/>
    <s v="Emails are one of pervasively used mode of communication today. However, emails can be personal and sometimes discretion is needed."/>
    <n v="5000"/>
    <n v="10"/>
    <x v="2"/>
    <x v="0"/>
    <s v="USD"/>
    <n v="1463753302"/>
    <n v="1458569302"/>
    <b v="0"/>
    <n v="1"/>
    <b v="0"/>
    <s v="technology/web"/>
    <n v="2E-3"/>
    <n v="10"/>
    <x v="2"/>
    <x v="7"/>
  </r>
  <r>
    <x v="578"/>
    <x v="578"/>
    <s v="weBuy trade built on technology and Crowd Sourced Power"/>
    <n v="125000"/>
    <n v="14"/>
    <x v="2"/>
    <x v="1"/>
    <s v="GBP"/>
    <n v="1441633993"/>
    <n v="1439560393"/>
    <b v="0"/>
    <n v="7"/>
    <b v="0"/>
    <s v="technology/web"/>
    <n v="1.12E-4"/>
    <n v="2"/>
    <x v="2"/>
    <x v="7"/>
  </r>
  <r>
    <x v="579"/>
    <x v="579"/>
    <s v="Learn classic and public key cryptography with a full proof-of-concept system in JavaScript."/>
    <n v="12000"/>
    <n v="175"/>
    <x v="2"/>
    <x v="0"/>
    <s v="USD"/>
    <n v="1419539223"/>
    <n v="1416947223"/>
    <b v="0"/>
    <n v="5"/>
    <b v="0"/>
    <s v="technology/web"/>
    <n v="1.4583333333333334E-2"/>
    <n v="35"/>
    <x v="2"/>
    <x v="7"/>
  </r>
  <r>
    <x v="580"/>
    <x v="580"/>
    <s v="I Want To Create A Website That Helps Young Inventors Of Today Broadcast Their Talents &amp; Help Get The Reconigition They Deserve"/>
    <n v="3000"/>
    <n v="1"/>
    <x v="2"/>
    <x v="0"/>
    <s v="USD"/>
    <n v="1474580867"/>
    <n v="1471988867"/>
    <b v="0"/>
    <n v="1"/>
    <b v="0"/>
    <s v="technology/web"/>
    <n v="3.3333333333333332E-4"/>
    <n v="1"/>
    <x v="2"/>
    <x v="7"/>
  </r>
  <r>
    <x v="581"/>
    <x v="581"/>
    <s v="Help me raise funds so that I can be able to give passionate young poets a chance to earn money weekly for their writing &amp; spoken word."/>
    <n v="400"/>
    <n v="0"/>
    <x v="2"/>
    <x v="0"/>
    <s v="USD"/>
    <n v="1438474704"/>
    <n v="1435882704"/>
    <b v="0"/>
    <n v="0"/>
    <b v="0"/>
    <s v="technology/web"/>
    <n v="0"/>
    <n v="0"/>
    <x v="2"/>
    <x v="7"/>
  </r>
  <r>
    <x v="582"/>
    <x v="582"/>
    <s v="A community-driven online system which promotes self-governance.  Level up by adding content; civic agendas and private associations."/>
    <n v="100000"/>
    <n v="0"/>
    <x v="2"/>
    <x v="0"/>
    <s v="USD"/>
    <n v="1426442400"/>
    <n v="1424454319"/>
    <b v="0"/>
    <n v="0"/>
    <b v="0"/>
    <s v="technology/web"/>
    <n v="0"/>
    <n v="0"/>
    <x v="2"/>
    <x v="7"/>
  </r>
  <r>
    <x v="583"/>
    <x v="583"/>
    <s v="HackersArchive.com will help rid the web of viruses and scams found everywhere else you look!"/>
    <n v="9000"/>
    <n v="1"/>
    <x v="2"/>
    <x v="0"/>
    <s v="USD"/>
    <n v="1426800687"/>
    <n v="1424212287"/>
    <b v="0"/>
    <n v="1"/>
    <b v="0"/>
    <s v="technology/web"/>
    <n v="1.1111111111111112E-4"/>
    <n v="1"/>
    <x v="2"/>
    <x v="7"/>
  </r>
  <r>
    <x v="584"/>
    <x v="584"/>
    <s v="Script Call takes your presentation from the wall to your audience; from your device to theirs."/>
    <n v="1000"/>
    <n v="10"/>
    <x v="2"/>
    <x v="0"/>
    <s v="USD"/>
    <n v="1426522316"/>
    <n v="1423933916"/>
    <b v="0"/>
    <n v="2"/>
    <b v="0"/>
    <s v="technology/web"/>
    <n v="0.01"/>
    <n v="5"/>
    <x v="2"/>
    <x v="7"/>
  </r>
  <r>
    <x v="585"/>
    <x v="585"/>
    <s v="SAVE UP TO 40% WHEN YOU SPEND!_x000a__x000a_PRE-ORDER YOUR LINK CARD TODAY"/>
    <n v="9000"/>
    <n v="0"/>
    <x v="2"/>
    <x v="1"/>
    <s v="GBP"/>
    <n v="1448928000"/>
    <n v="1444123377"/>
    <b v="0"/>
    <n v="0"/>
    <b v="0"/>
    <s v="technology/web"/>
    <n v="0"/>
    <n v="0"/>
    <x v="2"/>
    <x v="7"/>
  </r>
  <r>
    <x v="586"/>
    <x v="586"/>
    <s v="Employ College is a movement for companies to hire college graduates from their respected institutions."/>
    <n v="10000"/>
    <n v="56"/>
    <x v="2"/>
    <x v="0"/>
    <s v="USD"/>
    <n v="1424032207"/>
    <n v="1421440207"/>
    <b v="0"/>
    <n v="4"/>
    <b v="0"/>
    <s v="technology/web"/>
    <n v="5.5999999999999999E-3"/>
    <n v="14"/>
    <x v="2"/>
    <x v="7"/>
  </r>
  <r>
    <x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x v="589"/>
    <s v="Services closer than you think..."/>
    <n v="7500"/>
    <n v="1"/>
    <x v="2"/>
    <x v="0"/>
    <s v="USD"/>
    <n v="1436366699"/>
    <n v="1435070699"/>
    <b v="0"/>
    <n v="1"/>
    <b v="0"/>
    <s v="technology/web"/>
    <n v="1.3333333333333334E-4"/>
    <n v="1"/>
    <x v="2"/>
    <x v="7"/>
  </r>
  <r>
    <x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x v="592"/>
    <s v="Together, we can build a FREE, business start-up system that will help aspiring entrepreneurs change their economic circumstances."/>
    <n v="7500"/>
    <n v="250"/>
    <x v="2"/>
    <x v="0"/>
    <s v="USD"/>
    <n v="1417584860"/>
    <n v="1414992860"/>
    <b v="0"/>
    <n v="1"/>
    <b v="0"/>
    <s v="technology/web"/>
    <n v="3.3333333333333333E-2"/>
    <n v="250"/>
    <x v="2"/>
    <x v="7"/>
  </r>
  <r>
    <x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x v="594"/>
    <x v="594"/>
    <s v="Creating a fitness site that will change the fitness game forever!"/>
    <n v="25000"/>
    <n v="26"/>
    <x v="2"/>
    <x v="0"/>
    <s v="USD"/>
    <n v="1460832206"/>
    <n v="1458240206"/>
    <b v="0"/>
    <n v="2"/>
    <b v="0"/>
    <s v="technology/web"/>
    <n v="1.0399999999999999E-3"/>
    <n v="13"/>
    <x v="2"/>
    <x v="7"/>
  </r>
  <r>
    <x v="595"/>
    <x v="595"/>
    <s v="MyBestInterest.org elminates election research by quickly identifying the candidates that will best represent your interests."/>
    <n v="100000"/>
    <n v="426"/>
    <x v="2"/>
    <x v="0"/>
    <s v="USD"/>
    <n v="1430703638"/>
    <n v="1426815638"/>
    <b v="0"/>
    <n v="8"/>
    <b v="0"/>
    <s v="technology/web"/>
    <n v="4.2599999999999999E-3"/>
    <n v="53.25"/>
    <x v="2"/>
    <x v="7"/>
  </r>
  <r>
    <x v="596"/>
    <x v="596"/>
    <s v="We present digitaibook,com site which can become a free electronic library with your help,"/>
    <n v="20000"/>
    <n v="6"/>
    <x v="2"/>
    <x v="0"/>
    <s v="USD"/>
    <n v="1478122292"/>
    <n v="1475530292"/>
    <b v="0"/>
    <n v="2"/>
    <b v="0"/>
    <s v="technology/web"/>
    <n v="2.9999999999999997E-4"/>
    <n v="3"/>
    <x v="2"/>
    <x v="7"/>
  </r>
  <r>
    <x v="597"/>
    <x v="597"/>
    <s v="Rolodex is a web application that strives to nurture business to business relationships by connecting users via email."/>
    <n v="7500"/>
    <n v="20"/>
    <x v="2"/>
    <x v="0"/>
    <s v="USD"/>
    <n v="1469980800"/>
    <n v="1466787335"/>
    <b v="0"/>
    <n v="2"/>
    <b v="0"/>
    <s v="technology/web"/>
    <n v="2.6666666666666666E-3"/>
    <n v="10"/>
    <x v="2"/>
    <x v="7"/>
  </r>
  <r>
    <x v="598"/>
    <x v="598"/>
    <s v="This is a project to create a crowd-funding site for Urantia Book readers worldwide."/>
    <n v="2500"/>
    <n v="850"/>
    <x v="2"/>
    <x v="0"/>
    <s v="USD"/>
    <n v="1417737781"/>
    <n v="1415145781"/>
    <b v="0"/>
    <n v="7"/>
    <b v="0"/>
    <s v="technology/web"/>
    <n v="0.34"/>
    <n v="121.42857142857143"/>
    <x v="2"/>
    <x v="7"/>
  </r>
  <r>
    <x v="599"/>
    <x v="599"/>
    <s v="We send care packages to incarcerated individuals throughout the country that include specific items hand picked by the sender."/>
    <n v="50000"/>
    <n v="31"/>
    <x v="2"/>
    <x v="0"/>
    <s v="USD"/>
    <n v="1425827760"/>
    <n v="1423769402"/>
    <b v="0"/>
    <n v="2"/>
    <b v="0"/>
    <s v="technology/web"/>
    <n v="6.2E-4"/>
    <n v="15.5"/>
    <x v="2"/>
    <x v="7"/>
  </r>
  <r>
    <x v="600"/>
    <x v="600"/>
    <s v="Science Technology Engineering and Math + youth = a brighter tomorrow."/>
    <n v="5000"/>
    <n v="100"/>
    <x v="1"/>
    <x v="0"/>
    <s v="USD"/>
    <n v="1431198562"/>
    <n v="1426014562"/>
    <b v="0"/>
    <n v="1"/>
    <b v="0"/>
    <s v="technology/web"/>
    <n v="0.02"/>
    <n v="100"/>
    <x v="2"/>
    <x v="7"/>
  </r>
  <r>
    <x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x v="602"/>
    <x v="602"/>
    <s v="A &quot;CarFax&quot; type of report for Doctors. We have the right to make informed decisions about who we choose to be our doctor!"/>
    <n v="70000"/>
    <n v="0"/>
    <x v="1"/>
    <x v="0"/>
    <s v="USD"/>
    <n v="1434654215"/>
    <n v="1432062215"/>
    <b v="0"/>
    <n v="0"/>
    <b v="0"/>
    <s v="technology/web"/>
    <n v="0"/>
    <n v="0"/>
    <x v="2"/>
    <x v="7"/>
  </r>
  <r>
    <x v="603"/>
    <x v="603"/>
    <s v="The admin for Randompics has announced they will be shutting down. I want to run, and improve, this great site!"/>
    <n v="15000"/>
    <n v="590.02"/>
    <x v="1"/>
    <x v="0"/>
    <s v="USD"/>
    <n v="1408029623"/>
    <n v="1405437623"/>
    <b v="0"/>
    <n v="13"/>
    <b v="0"/>
    <s v="technology/web"/>
    <n v="3.9334666666666664E-2"/>
    <n v="45.386153846153846"/>
    <x v="2"/>
    <x v="7"/>
  </r>
  <r>
    <x v="604"/>
    <x v="604"/>
    <s v="Bad news is our business. We deliver the news you don't want to and soften the blow with custom designed gifts and personalized verse."/>
    <n v="1500"/>
    <n v="0"/>
    <x v="1"/>
    <x v="0"/>
    <s v="USD"/>
    <n v="1409187056"/>
    <n v="1406595056"/>
    <b v="0"/>
    <n v="0"/>
    <b v="0"/>
    <s v="technology/web"/>
    <n v="0"/>
    <n v="0"/>
    <x v="2"/>
    <x v="7"/>
  </r>
  <r>
    <x v="605"/>
    <x v="605"/>
    <s v="An iPad support care package for your parents / seniors."/>
    <n v="5000"/>
    <n v="131"/>
    <x v="1"/>
    <x v="0"/>
    <s v="USD"/>
    <n v="1440318908"/>
    <n v="1436430908"/>
    <b v="0"/>
    <n v="8"/>
    <b v="0"/>
    <s v="technology/web"/>
    <n v="2.6200000000000001E-2"/>
    <n v="16.375"/>
    <x v="2"/>
    <x v="7"/>
  </r>
  <r>
    <x v="606"/>
    <x v="606"/>
    <s v="No more expensive, difficult and seperated packages for your business management. It's time for an All-in-One solution for your company"/>
    <n v="5000"/>
    <n v="10"/>
    <x v="1"/>
    <x v="9"/>
    <s v="EUR"/>
    <n v="1432479600"/>
    <n v="1428507409"/>
    <b v="0"/>
    <n v="1"/>
    <b v="0"/>
    <s v="technology/web"/>
    <n v="2E-3"/>
    <n v="10"/>
    <x v="2"/>
    <x v="7"/>
  </r>
  <r>
    <x v="607"/>
    <x v="607"/>
    <s v="Gritty, upfront reality going the distance hard with a proven track record of insatiable artist. Broadcasted live on the Web."/>
    <n v="250"/>
    <n v="0"/>
    <x v="1"/>
    <x v="0"/>
    <s v="USD"/>
    <n v="1448225336"/>
    <n v="1445629736"/>
    <b v="0"/>
    <n v="0"/>
    <b v="0"/>
    <s v="technology/web"/>
    <n v="0"/>
    <n v="0"/>
    <x v="2"/>
    <x v="7"/>
  </r>
  <r>
    <x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x v="609"/>
    <x v="609"/>
    <s v="Can we swap, please? - everybody's said it. I want to create a website that enables anybody to trade their items, without money hassle."/>
    <n v="780"/>
    <n v="5"/>
    <x v="1"/>
    <x v="1"/>
    <s v="GBP"/>
    <n v="1448761744"/>
    <n v="1446166144"/>
    <b v="0"/>
    <n v="1"/>
    <b v="0"/>
    <s v="technology/web"/>
    <n v="6.41025641025641E-3"/>
    <n v="5"/>
    <x v="2"/>
    <x v="7"/>
  </r>
  <r>
    <x v="610"/>
    <x v="610"/>
    <s v="We are creating a Christian social network to empower, educate, and connect Christians all over the world."/>
    <n v="13803"/>
    <n v="0"/>
    <x v="1"/>
    <x v="0"/>
    <s v="USD"/>
    <n v="1429732586"/>
    <n v="1427140586"/>
    <b v="0"/>
    <n v="0"/>
    <b v="0"/>
    <s v="technology/web"/>
    <n v="0"/>
    <n v="0"/>
    <x v="2"/>
    <x v="7"/>
  </r>
  <r>
    <x v="611"/>
    <x v="611"/>
    <s v="Finie la peur de vendre ou acheter d'occasion Ã  un inconnu ! Colis ouverts, photographiÃ©s et testÃ©s. Paiements en ligne sÃ©curisÃ©s."/>
    <n v="80000"/>
    <n v="0"/>
    <x v="1"/>
    <x v="6"/>
    <s v="EUR"/>
    <n v="1453210037"/>
    <n v="1448026037"/>
    <b v="0"/>
    <n v="0"/>
    <b v="0"/>
    <s v="technology/web"/>
    <n v="0"/>
    <n v="0"/>
    <x v="2"/>
    <x v="7"/>
  </r>
  <r>
    <x v="612"/>
    <x v="612"/>
    <s v="A Fast and Reliable new Web platform to stream videos from Internet"/>
    <n v="10000"/>
    <n v="0"/>
    <x v="1"/>
    <x v="13"/>
    <s v="EUR"/>
    <n v="1472777146"/>
    <n v="1470185146"/>
    <b v="0"/>
    <n v="0"/>
    <b v="0"/>
    <s v="technology/web"/>
    <n v="0"/>
    <n v="0"/>
    <x v="2"/>
    <x v="7"/>
  </r>
  <r>
    <x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x v="614"/>
    <s v="Something is wrong when your choices are between a &quot;giant douche and a turd sandwich.&quot;  So, lets make it better."/>
    <n v="10000"/>
    <n v="0"/>
    <x v="1"/>
    <x v="0"/>
    <s v="USD"/>
    <n v="1466731740"/>
    <n v="1464139740"/>
    <b v="0"/>
    <n v="0"/>
    <b v="0"/>
    <s v="technology/web"/>
    <n v="0"/>
    <n v="0"/>
    <x v="2"/>
    <x v="7"/>
  </r>
  <r>
    <x v="615"/>
    <x v="615"/>
    <s v="The aim of PixlDir is to deliver the most simple, and fast experience when it comes to uploading images to the web."/>
    <n v="515"/>
    <n v="0"/>
    <x v="1"/>
    <x v="4"/>
    <s v="NZD"/>
    <n v="1443149759"/>
    <n v="1440557759"/>
    <b v="0"/>
    <n v="0"/>
    <b v="0"/>
    <s v="technology/web"/>
    <n v="0"/>
    <n v="0"/>
    <x v="2"/>
    <x v="7"/>
  </r>
  <r>
    <x v="616"/>
    <x v="616"/>
    <s v="Hormis la similitude envers d'autres rÃ©seaux socials, celui-ci vous permettra d'organiser / participer Ã  des soirÃ©es trÃ¨s facilement !"/>
    <n v="5000"/>
    <n v="0"/>
    <x v="1"/>
    <x v="6"/>
    <s v="EUR"/>
    <n v="1488013307"/>
    <n v="1485421307"/>
    <b v="0"/>
    <n v="0"/>
    <b v="0"/>
    <s v="technology/web"/>
    <n v="0"/>
    <n v="0"/>
    <x v="2"/>
    <x v="7"/>
  </r>
  <r>
    <x v="617"/>
    <x v="617"/>
    <s v="At beSpider you can create and publish you websites within minutes. 100s of pre-build templates, free domain, free cloud base hosting."/>
    <n v="2000"/>
    <n v="60"/>
    <x v="1"/>
    <x v="1"/>
    <s v="GBP"/>
    <n v="1431072843"/>
    <n v="1427184843"/>
    <b v="0"/>
    <n v="3"/>
    <b v="0"/>
    <s v="technology/web"/>
    <n v="0.03"/>
    <n v="20"/>
    <x v="2"/>
    <x v="7"/>
  </r>
  <r>
    <x v="618"/>
    <x v="618"/>
    <s v="With the cost of education seemingly always on the rise, Y2Y aims to ensure that no student will be left behind through peer tutoring."/>
    <n v="400"/>
    <n v="0"/>
    <x v="1"/>
    <x v="0"/>
    <s v="USD"/>
    <n v="1449689203"/>
    <n v="1447097203"/>
    <b v="0"/>
    <n v="0"/>
    <b v="0"/>
    <s v="technology/web"/>
    <n v="0"/>
    <n v="0"/>
    <x v="2"/>
    <x v="7"/>
  </r>
  <r>
    <x v="619"/>
    <x v="619"/>
    <s v="Big Data Sets for researchers interested in improving the quality of life."/>
    <n v="2500000"/>
    <n v="1"/>
    <x v="1"/>
    <x v="0"/>
    <s v="USD"/>
    <n v="1416933390"/>
    <n v="1411745790"/>
    <b v="0"/>
    <n v="1"/>
    <b v="0"/>
    <s v="technology/web"/>
    <n v="3.9999999999999998E-7"/>
    <n v="1"/>
    <x v="2"/>
    <x v="7"/>
  </r>
  <r>
    <x v="620"/>
    <x v="620"/>
    <s v="iShopGreen.ca is an online marketplace that connects consumers and suppliers with green products &amp; services"/>
    <n v="30000"/>
    <n v="300"/>
    <x v="1"/>
    <x v="5"/>
    <s v="CAD"/>
    <n v="1408986738"/>
    <n v="1405098738"/>
    <b v="0"/>
    <n v="1"/>
    <b v="0"/>
    <s v="technology/web"/>
    <n v="0.01"/>
    <n v="300"/>
    <x v="2"/>
    <x v="7"/>
  </r>
  <r>
    <x v="621"/>
    <x v="621"/>
    <s v="Creating a web portal to train law enforcement departments on how to handle dogs and a directory and profile system for our dog's."/>
    <n v="25000"/>
    <n v="261"/>
    <x v="1"/>
    <x v="0"/>
    <s v="USD"/>
    <n v="1467934937"/>
    <n v="1465342937"/>
    <b v="0"/>
    <n v="3"/>
    <b v="0"/>
    <s v="technology/web"/>
    <n v="1.044E-2"/>
    <n v="87"/>
    <x v="2"/>
    <x v="7"/>
  </r>
  <r>
    <x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x v="623"/>
    <s v="WheelWolf is a subscription based service connecting car lovers to provide a safe and secure platform for swapping and borrowing cars."/>
    <n v="75000"/>
    <n v="0"/>
    <x v="1"/>
    <x v="2"/>
    <s v="AUD"/>
    <n v="1432771997"/>
    <n v="1430179997"/>
    <b v="0"/>
    <n v="0"/>
    <b v="0"/>
    <s v="technology/web"/>
    <n v="0"/>
    <n v="0"/>
    <x v="2"/>
    <x v="7"/>
  </r>
  <r>
    <x v="624"/>
    <x v="624"/>
    <s v="I am designing a fun, high tech dating website, with over 25 cool features. It is innovate as well as user friendly."/>
    <n v="5000"/>
    <n v="0"/>
    <x v="1"/>
    <x v="0"/>
    <s v="USD"/>
    <n v="1431647041"/>
    <n v="1429055041"/>
    <b v="0"/>
    <n v="0"/>
    <b v="0"/>
    <s v="technology/web"/>
    <n v="0"/>
    <n v="0"/>
    <x v="2"/>
    <x v="7"/>
  </r>
  <r>
    <x v="625"/>
    <x v="625"/>
    <s v="SkyRooms.IO is a social network for business people that actually equips them to do work together. Resume, video conferencing and PM."/>
    <n v="25000"/>
    <n v="0"/>
    <x v="1"/>
    <x v="5"/>
    <s v="CAD"/>
    <n v="1490560177"/>
    <n v="1487971777"/>
    <b v="0"/>
    <n v="0"/>
    <b v="0"/>
    <s v="technology/web"/>
    <n v="0"/>
    <n v="0"/>
    <x v="2"/>
    <x v="7"/>
  </r>
  <r>
    <x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x v="628"/>
    <s v="Funding of website design &amp; materials for education about firearms, firearm safety &amp; firearm related apparel"/>
    <n v="5000"/>
    <n v="0"/>
    <x v="1"/>
    <x v="0"/>
    <s v="USD"/>
    <n v="1405269457"/>
    <n v="1402677457"/>
    <b v="0"/>
    <n v="0"/>
    <b v="0"/>
    <s v="technology/web"/>
    <n v="0"/>
    <n v="0"/>
    <x v="2"/>
    <x v="7"/>
  </r>
  <r>
    <x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x v="631"/>
    <x v="631"/>
    <s v="A Powerful Multimedia-Rich Software that aims at making online publishing very simple."/>
    <n v="50000"/>
    <n v="690"/>
    <x v="1"/>
    <x v="5"/>
    <s v="CAD"/>
    <n v="1464460329"/>
    <n v="1461954729"/>
    <b v="0"/>
    <n v="9"/>
    <b v="0"/>
    <s v="technology/web"/>
    <n v="1.38E-2"/>
    <n v="76.666666666666671"/>
    <x v="2"/>
    <x v="7"/>
  </r>
  <r>
    <x v="632"/>
    <x v="632"/>
    <s v="Our goal is to create a system, students can find universities that best match their interests."/>
    <n v="20000"/>
    <n v="0"/>
    <x v="1"/>
    <x v="9"/>
    <s v="EUR"/>
    <n v="1448470165"/>
    <n v="1445874565"/>
    <b v="0"/>
    <n v="0"/>
    <b v="0"/>
    <s v="technology/web"/>
    <n v="0"/>
    <n v="0"/>
    <x v="2"/>
    <x v="7"/>
  </r>
  <r>
    <x v="633"/>
    <x v="633"/>
    <s v="Uivo lets police and fire department personnel quickly contact you in the event of an emergency involving your property."/>
    <n v="10000"/>
    <n v="1245"/>
    <x v="1"/>
    <x v="0"/>
    <s v="USD"/>
    <n v="1466204400"/>
    <n v="1463469062"/>
    <b v="0"/>
    <n v="25"/>
    <b v="0"/>
    <s v="technology/web"/>
    <n v="0.1245"/>
    <n v="49.8"/>
    <x v="2"/>
    <x v="7"/>
  </r>
  <r>
    <x v="634"/>
    <x v="634"/>
    <s v="We help companies to explain what they do in simple, grandma-would-understand terms."/>
    <n v="5000"/>
    <n v="1"/>
    <x v="1"/>
    <x v="0"/>
    <s v="USD"/>
    <n v="1424989029"/>
    <n v="1422397029"/>
    <b v="0"/>
    <n v="1"/>
    <b v="0"/>
    <s v="technology/web"/>
    <n v="2.0000000000000001E-4"/>
    <n v="1"/>
    <x v="2"/>
    <x v="7"/>
  </r>
  <r>
    <x v="635"/>
    <x v="635"/>
    <s v="Network used for building technology development teams."/>
    <n v="25000"/>
    <n v="2"/>
    <x v="1"/>
    <x v="0"/>
    <s v="USD"/>
    <n v="1428804762"/>
    <n v="1426212762"/>
    <b v="0"/>
    <n v="1"/>
    <b v="0"/>
    <s v="technology/web"/>
    <n v="8.0000000000000007E-5"/>
    <n v="2"/>
    <x v="2"/>
    <x v="7"/>
  </r>
  <r>
    <x v="636"/>
    <x v="636"/>
    <s v="With no central location for keto knowledge, keto advice will be a community run knowledge base."/>
    <n v="2000"/>
    <n v="4"/>
    <x v="1"/>
    <x v="1"/>
    <s v="GBP"/>
    <n v="1433587620"/>
    <n v="1430996150"/>
    <b v="0"/>
    <n v="1"/>
    <b v="0"/>
    <s v="technology/web"/>
    <n v="2E-3"/>
    <n v="4"/>
    <x v="2"/>
    <x v="7"/>
  </r>
  <r>
    <x v="637"/>
    <x v="637"/>
    <s v="It will enable deprived children to make artistic work for selling online/illustrating their work in our exhibitions around the world."/>
    <n v="100000"/>
    <n v="0"/>
    <x v="1"/>
    <x v="1"/>
    <s v="GBP"/>
    <n v="1488063840"/>
    <n v="1485558318"/>
    <b v="0"/>
    <n v="0"/>
    <b v="0"/>
    <s v="technology/web"/>
    <n v="0"/>
    <n v="0"/>
    <x v="2"/>
    <x v="7"/>
  </r>
  <r>
    <x v="638"/>
    <x v="638"/>
    <s v="O0"/>
    <n v="200000"/>
    <n v="18"/>
    <x v="1"/>
    <x v="12"/>
    <s v="EUR"/>
    <n v="1490447662"/>
    <n v="1485267262"/>
    <b v="0"/>
    <n v="6"/>
    <b v="0"/>
    <s v="technology/web"/>
    <n v="9.0000000000000006E-5"/>
    <n v="3"/>
    <x v="2"/>
    <x v="7"/>
  </r>
  <r>
    <x v="639"/>
    <x v="639"/>
    <s v="Development of a Safe and Educational Social Media site for kids."/>
    <n v="1000000"/>
    <n v="1"/>
    <x v="1"/>
    <x v="0"/>
    <s v="USD"/>
    <n v="1413208795"/>
    <n v="1408024795"/>
    <b v="0"/>
    <n v="1"/>
    <b v="0"/>
    <s v="technology/web"/>
    <n v="9.9999999999999995E-7"/>
    <n v="1"/>
    <x v="2"/>
    <x v="7"/>
  </r>
  <r>
    <x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x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x v="643"/>
    <s v="Stylish new phone carrier allows instant access to your smart phone while freeing up your hands."/>
    <n v="25000"/>
    <n v="26452"/>
    <x v="0"/>
    <x v="0"/>
    <s v="USD"/>
    <n v="1433085875"/>
    <n v="1428333875"/>
    <b v="0"/>
    <n v="152"/>
    <b v="1"/>
    <s v="technology/wearables"/>
    <n v="1.0580799999999999"/>
    <n v="174.02631578947367"/>
    <x v="2"/>
    <x v="8"/>
  </r>
  <r>
    <x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x v="645"/>
    <s v="Ever wanted to own something made out of carbon fiber? Now you can!"/>
    <n v="2000"/>
    <n v="5574"/>
    <x v="0"/>
    <x v="0"/>
    <s v="USD"/>
    <n v="1470962274"/>
    <n v="1468370274"/>
    <b v="0"/>
    <n v="237"/>
    <b v="1"/>
    <s v="technology/wearables"/>
    <n v="2.7869999999999999"/>
    <n v="23.518987341772153"/>
    <x v="2"/>
    <x v="8"/>
  </r>
  <r>
    <x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x v="648"/>
    <s v="Get ready for the next product that you canâ€™t live without"/>
    <n v="35000"/>
    <n v="44388"/>
    <x v="0"/>
    <x v="0"/>
    <s v="USD"/>
    <n v="1413304708"/>
    <n v="1410280708"/>
    <b v="0"/>
    <n v="27"/>
    <b v="1"/>
    <s v="technology/wearables"/>
    <n v="1.2682285714285715"/>
    <n v="1644"/>
    <x v="2"/>
    <x v="8"/>
  </r>
  <r>
    <x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x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x v="655"/>
    <s v="Meet Spark: The friendly companion that helps you stay awake during the day. Re-released with new features!"/>
    <n v="8000"/>
    <n v="11751"/>
    <x v="0"/>
    <x v="0"/>
    <s v="USD"/>
    <n v="1426197512"/>
    <n v="1423609112"/>
    <b v="0"/>
    <n v="274"/>
    <b v="1"/>
    <s v="technology/wearables"/>
    <n v="1.4688749999999999"/>
    <n v="42.886861313868614"/>
    <x v="2"/>
    <x v="8"/>
  </r>
  <r>
    <x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x v="659"/>
    <s v="Sync up your lifestyle"/>
    <n v="3000"/>
    <n v="3017"/>
    <x v="0"/>
    <x v="0"/>
    <s v="USD"/>
    <n v="1440339295"/>
    <n v="1437747295"/>
    <b v="0"/>
    <n v="21"/>
    <b v="1"/>
    <s v="technology/wearables"/>
    <n v="1.0056666666666667"/>
    <n v="143.66666666666666"/>
    <x v="2"/>
    <x v="8"/>
  </r>
  <r>
    <x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x v="662"/>
    <s v="A stylish, durable safety light band on your wrist or ankle holds a watch or another modular accessory."/>
    <n v="39000"/>
    <n v="156"/>
    <x v="2"/>
    <x v="0"/>
    <s v="USD"/>
    <n v="1421404247"/>
    <n v="1418812247"/>
    <b v="0"/>
    <n v="4"/>
    <b v="0"/>
    <s v="technology/wearables"/>
    <n v="4.0000000000000001E-3"/>
    <n v="39"/>
    <x v="2"/>
    <x v="8"/>
  </r>
  <r>
    <x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x v="668"/>
    <s v="A card holding companion to your phone that acts as a placing device for all your devices.  Grips to any material too."/>
    <n v="15000"/>
    <n v="684"/>
    <x v="2"/>
    <x v="0"/>
    <s v="USD"/>
    <n v="1431374222"/>
    <n v="1427486222"/>
    <b v="0"/>
    <n v="25"/>
    <b v="0"/>
    <s v="technology/wearables"/>
    <n v="4.5600000000000002E-2"/>
    <n v="27.36"/>
    <x v="2"/>
    <x v="8"/>
  </r>
  <r>
    <x v="669"/>
    <x v="669"/>
    <s v="Beautiful automatic watches, made for every moment._x000a_Sports, business, casual.....it fits every moment of your life."/>
    <n v="200000"/>
    <n v="43015"/>
    <x v="2"/>
    <x v="11"/>
    <s v="SEK"/>
    <n v="1467817258"/>
    <n v="1465225258"/>
    <b v="0"/>
    <n v="28"/>
    <b v="0"/>
    <s v="technology/wearables"/>
    <n v="0.21507499999999999"/>
    <n v="1536.25"/>
    <x v="2"/>
    <x v="8"/>
  </r>
  <r>
    <x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x v="674"/>
    <s v="Listen to sounds by feeling an array of vibrational patterns against your body."/>
    <n v="50000"/>
    <n v="15"/>
    <x v="2"/>
    <x v="0"/>
    <s v="USD"/>
    <n v="1407811627"/>
    <n v="1402627627"/>
    <b v="0"/>
    <n v="2"/>
    <b v="0"/>
    <s v="technology/wearables"/>
    <n v="2.9999999999999997E-4"/>
    <n v="7.5"/>
    <x v="2"/>
    <x v="8"/>
  </r>
  <r>
    <x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x v="682"/>
    <s v="The Deception Belt is an innovative belt with app capability, designed to assist any user gain control over their appetite."/>
    <n v="50000"/>
    <n v="53"/>
    <x v="2"/>
    <x v="0"/>
    <s v="USD"/>
    <n v="1489512122"/>
    <n v="1486923722"/>
    <b v="0"/>
    <n v="4"/>
    <b v="0"/>
    <s v="technology/wearables"/>
    <n v="1.06E-3"/>
    <n v="13.25"/>
    <x v="2"/>
    <x v="8"/>
  </r>
  <r>
    <x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x v="684"/>
    <s v="Arcus gives your fingers super powers."/>
    <n v="320000"/>
    <n v="23948"/>
    <x v="2"/>
    <x v="0"/>
    <s v="USD"/>
    <n v="1406257200"/>
    <n v="1403176891"/>
    <b v="0"/>
    <n v="135"/>
    <b v="0"/>
    <s v="technology/wearables"/>
    <n v="7.4837500000000001E-2"/>
    <n v="177.39259259259259"/>
    <x v="2"/>
    <x v="8"/>
  </r>
  <r>
    <x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x v="686"/>
    <s v="La tua giornata sportiva monitorata nel tuo polso??!!!_x000a_Rendiamolo possibile... VIVI DI CUORE --- All MADE in ITALY"/>
    <n v="500000"/>
    <n v="0"/>
    <x v="2"/>
    <x v="13"/>
    <s v="EUR"/>
    <n v="1438618170"/>
    <n v="1436026170"/>
    <b v="0"/>
    <n v="0"/>
    <b v="0"/>
    <s v="technology/wearables"/>
    <n v="0"/>
    <n v="0"/>
    <x v="2"/>
    <x v="8"/>
  </r>
  <r>
    <x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x v="690"/>
    <s v="A radiation shield for your fitness tracker, smartwatch or other wearable smart device"/>
    <n v="20000"/>
    <n v="2468"/>
    <x v="2"/>
    <x v="0"/>
    <s v="USD"/>
    <n v="1473400800"/>
    <n v="1469718841"/>
    <b v="0"/>
    <n v="34"/>
    <b v="0"/>
    <s v="technology/wearables"/>
    <n v="0.1234"/>
    <n v="72.588235294117652"/>
    <x v="2"/>
    <x v="8"/>
  </r>
  <r>
    <x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x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x v="693"/>
    <s v="Prana is the first wearable combining breath and posture tracking to make your sitting time count."/>
    <n v="100000"/>
    <n v="35338"/>
    <x v="2"/>
    <x v="0"/>
    <s v="USD"/>
    <n v="1430421827"/>
    <n v="1427829827"/>
    <b v="0"/>
    <n v="296"/>
    <b v="0"/>
    <s v="technology/wearables"/>
    <n v="0.35338000000000003"/>
    <n v="119.38513513513513"/>
    <x v="2"/>
    <x v="8"/>
  </r>
  <r>
    <x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x v="696"/>
    <s v="Show your fidelity by wearing the Trustee rings! Show where you are (at)!"/>
    <n v="175000"/>
    <n v="1"/>
    <x v="2"/>
    <x v="9"/>
    <s v="EUR"/>
    <n v="1406326502"/>
    <n v="1403734502"/>
    <b v="0"/>
    <n v="1"/>
    <b v="0"/>
    <s v="technology/wearables"/>
    <n v="5.7142857142857145E-6"/>
    <n v="1"/>
    <x v="2"/>
    <x v="8"/>
  </r>
  <r>
    <x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x v="704"/>
    <s v="Turn you helmet into the safest helmet and don't worry about a thing,you will always have the right fit!!"/>
    <n v="55000"/>
    <n v="481"/>
    <x v="2"/>
    <x v="5"/>
    <s v="CAD"/>
    <n v="1487565468"/>
    <n v="1482381468"/>
    <b v="0"/>
    <n v="4"/>
    <b v="0"/>
    <s v="technology/wearables"/>
    <n v="8.7454545454545458E-3"/>
    <n v="120.25"/>
    <x v="2"/>
    <x v="8"/>
  </r>
  <r>
    <x v="705"/>
    <x v="705"/>
    <s v="The closest thing ever to the Holy Grail of wearables technology"/>
    <n v="100000"/>
    <n v="977"/>
    <x v="2"/>
    <x v="9"/>
    <s v="EUR"/>
    <n v="1484999278"/>
    <n v="1482407278"/>
    <b v="0"/>
    <n v="5"/>
    <b v="0"/>
    <s v="technology/wearables"/>
    <n v="9.7699999999999992E-3"/>
    <n v="195.4"/>
    <x v="2"/>
    <x v="8"/>
  </r>
  <r>
    <x v="706"/>
    <x v="706"/>
    <s v="Driver Alert System es un sistema de seguridad para el conductor, que le avisa en caso de perder la posicion vertical mientras conduce."/>
    <n v="100000"/>
    <n v="0"/>
    <x v="2"/>
    <x v="3"/>
    <s v="EUR"/>
    <n v="1481740740"/>
    <n v="1478130783"/>
    <b v="0"/>
    <n v="0"/>
    <b v="0"/>
    <s v="technology/wearables"/>
    <n v="0"/>
    <n v="0"/>
    <x v="2"/>
    <x v="8"/>
  </r>
  <r>
    <x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x v="709"/>
    <s v="A &quot;handheld&quot; light, which eases the way you illuminate objects and/or paths."/>
    <n v="15000"/>
    <n v="61"/>
    <x v="2"/>
    <x v="0"/>
    <s v="USD"/>
    <n v="1417741159"/>
    <n v="1415149159"/>
    <b v="0"/>
    <n v="2"/>
    <b v="0"/>
    <s v="technology/wearables"/>
    <n v="4.0666666666666663E-3"/>
    <n v="30.5"/>
    <x v="2"/>
    <x v="8"/>
  </r>
  <r>
    <x v="710"/>
    <x v="710"/>
    <s v="Shirts, so technologically advanced, they connect mentally to their audience upon sight."/>
    <n v="1200"/>
    <n v="0"/>
    <x v="2"/>
    <x v="5"/>
    <s v="CAD"/>
    <n v="1408495440"/>
    <n v="1405640302"/>
    <b v="0"/>
    <n v="0"/>
    <b v="0"/>
    <s v="technology/wearables"/>
    <n v="0"/>
    <n v="0"/>
    <x v="2"/>
    <x v="8"/>
  </r>
  <r>
    <x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x v="716"/>
    <s v="Translate sight into touch with a wrist-mounted wearable. A revolution for visually impaired people everywhere."/>
    <n v="7000"/>
    <n v="715"/>
    <x v="2"/>
    <x v="0"/>
    <s v="USD"/>
    <n v="1417392000"/>
    <n v="1414511307"/>
    <b v="0"/>
    <n v="16"/>
    <b v="0"/>
    <s v="technology/wearables"/>
    <n v="0.10214285714285715"/>
    <n v="44.6875"/>
    <x v="2"/>
    <x v="8"/>
  </r>
  <r>
    <x v="717"/>
    <x v="717"/>
    <s v="Cool air flowing under clothing keeps you cool."/>
    <n v="100000"/>
    <n v="305"/>
    <x v="2"/>
    <x v="0"/>
    <s v="USD"/>
    <n v="1409949002"/>
    <n v="1407357002"/>
    <b v="0"/>
    <n v="4"/>
    <b v="0"/>
    <s v="technology/wearables"/>
    <n v="3.0500000000000002E-3"/>
    <n v="76.25"/>
    <x v="2"/>
    <x v="8"/>
  </r>
  <r>
    <x v="718"/>
    <x v="718"/>
    <s v="When every second matters, BioToo temporary tattoos get critical information to emergency personnel to help them help you."/>
    <n v="12000"/>
    <n v="90"/>
    <x v="2"/>
    <x v="0"/>
    <s v="USD"/>
    <n v="1487397540"/>
    <n v="1484684247"/>
    <b v="0"/>
    <n v="4"/>
    <b v="0"/>
    <s v="technology/wearables"/>
    <n v="7.4999999999999997E-3"/>
    <n v="22.5"/>
    <x v="2"/>
    <x v="8"/>
  </r>
  <r>
    <x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x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x v="723"/>
    <s v="The Definitive (and Slightly Ridiculous) Guide to Enjoying the 2015 Pro Football Season"/>
    <n v="5000"/>
    <n v="5469"/>
    <x v="0"/>
    <x v="0"/>
    <s v="USD"/>
    <n v="1438228740"/>
    <n v="1435606549"/>
    <b v="0"/>
    <n v="100"/>
    <b v="1"/>
    <s v="publishing/nonfiction"/>
    <n v="1.0938000000000001"/>
    <n v="54.69"/>
    <x v="3"/>
    <x v="9"/>
  </r>
  <r>
    <x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x v="728"/>
    <s v="A big idea non-fiction book by an impatient three-time author and insomniac willing to bet on himself."/>
    <n v="7500"/>
    <n v="7917.45"/>
    <x v="0"/>
    <x v="0"/>
    <s v="USD"/>
    <n v="1313957157"/>
    <n v="1310069157"/>
    <b v="0"/>
    <n v="130"/>
    <b v="1"/>
    <s v="publishing/nonfiction"/>
    <n v="1.05566"/>
    <n v="60.903461538461535"/>
    <x v="3"/>
    <x v="9"/>
  </r>
  <r>
    <x v="729"/>
    <x v="729"/>
    <s v="A true David vs.Goliath story about a young adult battling the U.S. health care system to survive and become an advocate for change."/>
    <n v="4000"/>
    <n v="5226"/>
    <x v="0"/>
    <x v="0"/>
    <s v="USD"/>
    <n v="1348028861"/>
    <n v="1342844861"/>
    <b v="0"/>
    <n v="120"/>
    <b v="1"/>
    <s v="publishing/nonfiction"/>
    <n v="1.3065"/>
    <n v="43.55"/>
    <x v="3"/>
    <x v="9"/>
  </r>
  <r>
    <x v="730"/>
    <x v="730"/>
    <s v="A Massive but Cheerful Online Digital Archive of Surfing"/>
    <n v="20000"/>
    <n v="26438"/>
    <x v="0"/>
    <x v="0"/>
    <s v="USD"/>
    <n v="1323280391"/>
    <n v="1320688391"/>
    <b v="0"/>
    <n v="265"/>
    <b v="1"/>
    <s v="publishing/nonfiction"/>
    <n v="1.3219000000000001"/>
    <n v="99.766037735849054"/>
    <x v="3"/>
    <x v="9"/>
  </r>
  <r>
    <x v="731"/>
    <x v="731"/>
    <s v="Be part of the excitement by supporting our first season offering unique perspectives of Portland from the water."/>
    <n v="5000"/>
    <n v="6300"/>
    <x v="0"/>
    <x v="0"/>
    <s v="USD"/>
    <n v="1327212000"/>
    <n v="1322852747"/>
    <b v="0"/>
    <n v="71"/>
    <b v="1"/>
    <s v="publishing/nonfiction"/>
    <n v="1.26"/>
    <n v="88.732394366197184"/>
    <x v="3"/>
    <x v="9"/>
  </r>
  <r>
    <x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x v="734"/>
    <s v="Sideswiped is my story of growing in and trusting God through the mess and mysteries of life."/>
    <n v="8500"/>
    <n v="10670"/>
    <x v="0"/>
    <x v="5"/>
    <s v="CAD"/>
    <n v="1431147600"/>
    <n v="1428465420"/>
    <b v="0"/>
    <n v="57"/>
    <b v="1"/>
    <s v="publishing/nonfiction"/>
    <n v="1.2552941176470589"/>
    <n v="187.19298245614036"/>
    <x v="3"/>
    <x v="9"/>
  </r>
  <r>
    <x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x v="738"/>
    <s v="The true story of a child's struggle with hunger, poverty, and war in El Salvador."/>
    <n v="1500"/>
    <n v="1601"/>
    <x v="0"/>
    <x v="0"/>
    <s v="USD"/>
    <n v="1417409940"/>
    <n v="1414765794"/>
    <b v="0"/>
    <n v="41"/>
    <b v="1"/>
    <s v="publishing/nonfiction"/>
    <n v="1.0673333333333332"/>
    <n v="39.048780487804876"/>
    <x v="3"/>
    <x v="9"/>
  </r>
  <r>
    <x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x v="741"/>
    <s v="A revolutionary digital mapping project of the Vilna Ghetto"/>
    <n v="13000"/>
    <n v="13293.8"/>
    <x v="0"/>
    <x v="0"/>
    <s v="USD"/>
    <n v="1370964806"/>
    <n v="1367940806"/>
    <b v="0"/>
    <n v="94"/>
    <b v="1"/>
    <s v="publishing/nonfiction"/>
    <n v="1.0226"/>
    <n v="141.42340425531913"/>
    <x v="3"/>
    <x v="9"/>
  </r>
  <r>
    <x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x v="744"/>
    <x v="744"/>
    <s v="Join others to help create a world that is possible -- in your workplace, community and society!"/>
    <n v="5000"/>
    <n v="5116"/>
    <x v="0"/>
    <x v="0"/>
    <s v="USD"/>
    <n v="1355439503"/>
    <n v="1352847503"/>
    <b v="0"/>
    <n v="62"/>
    <b v="1"/>
    <s v="publishing/nonfiction"/>
    <n v="1.0232000000000001"/>
    <n v="82.516129032258064"/>
    <x v="3"/>
    <x v="9"/>
  </r>
  <r>
    <x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x v="746"/>
    <s v="This is a book of letters. Letters to our body parts."/>
    <n v="2987"/>
    <n v="3318"/>
    <x v="0"/>
    <x v="0"/>
    <s v="USD"/>
    <n v="1348372740"/>
    <n v="1346806909"/>
    <b v="0"/>
    <n v="97"/>
    <b v="1"/>
    <s v="publishing/nonfiction"/>
    <n v="1.1108135252761968"/>
    <n v="34.206185567010309"/>
    <x v="3"/>
    <x v="9"/>
  </r>
  <r>
    <x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x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x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x v="758"/>
    <s v="I am publishing my book, Waiting on Humanity and need some finishing funds to do so."/>
    <n v="2500"/>
    <n v="2550"/>
    <x v="0"/>
    <x v="0"/>
    <s v="USD"/>
    <n v="1286568268"/>
    <n v="1283976268"/>
    <b v="0"/>
    <n v="19"/>
    <b v="1"/>
    <s v="publishing/nonfiction"/>
    <n v="1.02"/>
    <n v="134.21052631578948"/>
    <x v="3"/>
    <x v="9"/>
  </r>
  <r>
    <x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x v="760"/>
    <x v="760"/>
    <s v="I am publishing my 5th book, I am looking to publish a book of short stories, all based on random thoughts that flash through my mind."/>
    <n v="2200"/>
    <n v="0"/>
    <x v="2"/>
    <x v="0"/>
    <s v="USD"/>
    <n v="1480188013"/>
    <n v="1477592413"/>
    <b v="0"/>
    <n v="0"/>
    <b v="0"/>
    <s v="publishing/fiction"/>
    <n v="0"/>
    <n v="0"/>
    <x v="3"/>
    <x v="10"/>
  </r>
  <r>
    <x v="761"/>
    <x v="761"/>
    <s v="The day Chuck died was the day everything changed. Now he has to save the afterlife from extinction or die again trying."/>
    <n v="5000"/>
    <n v="235"/>
    <x v="2"/>
    <x v="0"/>
    <s v="USD"/>
    <n v="1391364126"/>
    <n v="1388772126"/>
    <b v="0"/>
    <n v="6"/>
    <b v="0"/>
    <s v="publishing/fiction"/>
    <n v="4.7E-2"/>
    <n v="39.166666666666664"/>
    <x v="3"/>
    <x v="10"/>
  </r>
  <r>
    <x v="762"/>
    <x v="762"/>
    <s v="An original-well-done eBook. Mainly about fiction, action, adventure, and mystery. A story that you've never read!"/>
    <n v="3500"/>
    <n v="0"/>
    <x v="2"/>
    <x v="14"/>
    <s v="MXN"/>
    <n v="1480831200"/>
    <n v="1479328570"/>
    <b v="0"/>
    <n v="0"/>
    <b v="0"/>
    <s v="publishing/fiction"/>
    <n v="0"/>
    <n v="0"/>
    <x v="3"/>
    <x v="10"/>
  </r>
  <r>
    <x v="763"/>
    <x v="763"/>
    <s v="Highland Sabre explores a possible yet terrifying explanation for the mystery big cats said to prowl the British countryside."/>
    <n v="4290"/>
    <n v="5"/>
    <x v="2"/>
    <x v="1"/>
    <s v="GBP"/>
    <n v="1376563408"/>
    <n v="1373971408"/>
    <b v="0"/>
    <n v="1"/>
    <b v="0"/>
    <s v="publishing/fiction"/>
    <n v="1.1655011655011655E-3"/>
    <n v="5"/>
    <x v="3"/>
    <x v="10"/>
  </r>
  <r>
    <x v="764"/>
    <x v="764"/>
    <s v="[JOE]KES is a book full of over 200 original, sometimes funny, pun-ish Joekes. If you hate the book, use it as a coster!"/>
    <n v="5000"/>
    <n v="0"/>
    <x v="2"/>
    <x v="0"/>
    <s v="USD"/>
    <n v="1441858161"/>
    <n v="1439266161"/>
    <b v="0"/>
    <n v="0"/>
    <b v="0"/>
    <s v="publishing/fiction"/>
    <n v="0"/>
    <n v="0"/>
    <x v="3"/>
    <x v="10"/>
  </r>
  <r>
    <x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x v="766"/>
    <s v="I am writing about my nonna's life in Southern Italy and what it was like to grow up in a Fascist regime before immigrating to Canada."/>
    <n v="4000"/>
    <n v="0"/>
    <x v="2"/>
    <x v="5"/>
    <s v="CAD"/>
    <n v="1424112483"/>
    <n v="1421520483"/>
    <b v="0"/>
    <n v="0"/>
    <b v="0"/>
    <s v="publishing/fiction"/>
    <n v="0"/>
    <n v="0"/>
    <x v="3"/>
    <x v="10"/>
  </r>
  <r>
    <x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x v="768"/>
    <s v="Haunted by a wrong decision and hunted by a Tall Dark Stranger, a misguided teen struggles to find her way home ..or will she make it?"/>
    <n v="2500"/>
    <n v="0"/>
    <x v="2"/>
    <x v="0"/>
    <s v="USD"/>
    <n v="1387169890"/>
    <n v="1384577890"/>
    <b v="0"/>
    <n v="0"/>
    <b v="0"/>
    <s v="publishing/fiction"/>
    <n v="0"/>
    <n v="0"/>
    <x v="3"/>
    <x v="10"/>
  </r>
  <r>
    <x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x v="770"/>
    <s v="Daniel was an ordinary boy, until unordinary events began to occur. Danny had never been exposed to supernatural activity until now..."/>
    <n v="17500"/>
    <n v="0"/>
    <x v="2"/>
    <x v="0"/>
    <s v="USD"/>
    <n v="1361750369"/>
    <n v="1358294369"/>
    <b v="0"/>
    <n v="0"/>
    <b v="0"/>
    <s v="publishing/fiction"/>
    <n v="0"/>
    <n v="0"/>
    <x v="3"/>
    <x v="10"/>
  </r>
  <r>
    <x v="771"/>
    <x v="771"/>
    <s v="A satire gift, the stress cube has original artwork, comes on a custom mahogany stand and has a funny exercise booklet."/>
    <n v="38000"/>
    <n v="10"/>
    <x v="2"/>
    <x v="0"/>
    <s v="USD"/>
    <n v="1454183202"/>
    <n v="1449863202"/>
    <b v="0"/>
    <n v="1"/>
    <b v="0"/>
    <s v="publishing/fiction"/>
    <n v="2.631578947368421E-4"/>
    <n v="10"/>
    <x v="3"/>
    <x v="10"/>
  </r>
  <r>
    <x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x v="774"/>
    <x v="774"/>
    <s v="Arabella seeks studio time to professionally read her novel, making it available to listeners as an audio book on audible.com"/>
    <n v="500"/>
    <n v="351"/>
    <x v="2"/>
    <x v="0"/>
    <s v="USD"/>
    <n v="1393181018"/>
    <n v="1390589018"/>
    <b v="0"/>
    <n v="9"/>
    <b v="0"/>
    <s v="publishing/fiction"/>
    <n v="0.70199999999999996"/>
    <n v="39"/>
    <x v="3"/>
    <x v="10"/>
  </r>
  <r>
    <x v="775"/>
    <x v="775"/>
    <s v="Scorned is the first in a series that I have been working on for two years and it's time to get it published."/>
    <n v="10000"/>
    <n v="170"/>
    <x v="2"/>
    <x v="0"/>
    <s v="USD"/>
    <n v="1323998795"/>
    <n v="1321406795"/>
    <b v="0"/>
    <n v="5"/>
    <b v="0"/>
    <s v="publishing/fiction"/>
    <n v="1.7000000000000001E-2"/>
    <n v="34"/>
    <x v="3"/>
    <x v="10"/>
  </r>
  <r>
    <x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x v="777"/>
    <s v="One Minute Gone is a murder mystery drawn from real people and events. Read Chapter One at http://davidhansardblog.wordpress.com."/>
    <n v="3000"/>
    <n v="21"/>
    <x v="2"/>
    <x v="0"/>
    <s v="USD"/>
    <n v="1375313577"/>
    <n v="1372721577"/>
    <b v="0"/>
    <n v="3"/>
    <b v="0"/>
    <s v="publishing/fiction"/>
    <n v="7.0000000000000001E-3"/>
    <n v="7"/>
    <x v="3"/>
    <x v="10"/>
  </r>
  <r>
    <x v="778"/>
    <x v="778"/>
    <s v="Laughter, tears and good times in the warm glow of Summer s Love. The perfect recipe for the winter blahs."/>
    <n v="500"/>
    <n v="2"/>
    <x v="2"/>
    <x v="0"/>
    <s v="USD"/>
    <n v="1398876680"/>
    <n v="1396284680"/>
    <b v="0"/>
    <n v="1"/>
    <b v="0"/>
    <s v="publishing/fiction"/>
    <n v="4.0000000000000001E-3"/>
    <n v="2"/>
    <x v="3"/>
    <x v="10"/>
  </r>
  <r>
    <x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x v="780"/>
    <s v="We are finishing up recording our new record and we would like help with its physical CD release."/>
    <n v="1000"/>
    <n v="1040"/>
    <x v="0"/>
    <x v="0"/>
    <s v="USD"/>
    <n v="1304439025"/>
    <n v="1301847025"/>
    <b v="0"/>
    <n v="27"/>
    <b v="1"/>
    <s v="music/rock"/>
    <n v="1.04"/>
    <n v="38.518518518518519"/>
    <x v="4"/>
    <x v="11"/>
  </r>
  <r>
    <x v="781"/>
    <x v="781"/>
    <s v="&quot;WE ARE ON A MISSION TO TOUR THE UNITED STATES NON-STOP. TO DO SO WE NEED TO PURCHASE A NEW VAN.&quot;"/>
    <n v="800"/>
    <n v="1065.23"/>
    <x v="0"/>
    <x v="0"/>
    <s v="USD"/>
    <n v="1370649674"/>
    <n v="1368057674"/>
    <b v="0"/>
    <n v="25"/>
    <b v="1"/>
    <s v="music/rock"/>
    <n v="1.3315375"/>
    <n v="42.609200000000001"/>
    <x v="4"/>
    <x v="11"/>
  </r>
  <r>
    <x v="782"/>
    <x v="782"/>
    <s v="After almost three years of being out of music, I've decided to finally make the solo record I've wanted to do for years."/>
    <n v="700"/>
    <n v="700"/>
    <x v="0"/>
    <x v="0"/>
    <s v="USD"/>
    <n v="1345918302"/>
    <n v="1343326302"/>
    <b v="0"/>
    <n v="14"/>
    <b v="1"/>
    <s v="music/rock"/>
    <n v="1"/>
    <n v="50"/>
    <x v="4"/>
    <x v="11"/>
  </r>
  <r>
    <x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x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x v="786"/>
    <s v="In June, Columbus rock veterans, Watershed, will release and tour behind a new album, BRICK AND MORTAR."/>
    <n v="5000"/>
    <n v="7140"/>
    <x v="0"/>
    <x v="0"/>
    <s v="USD"/>
    <n v="1336751220"/>
    <n v="1331774434"/>
    <b v="0"/>
    <n v="44"/>
    <b v="1"/>
    <s v="music/rock"/>
    <n v="1.4279999999999999"/>
    <n v="162.27272727272728"/>
    <x v="4"/>
    <x v="11"/>
  </r>
  <r>
    <x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x v="788"/>
    <x v="788"/>
    <s v="With all of our money going towards our new full-length album and merch, we need your help so we don't end up stranded on tour."/>
    <n v="1000"/>
    <n v="2035.05"/>
    <x v="0"/>
    <x v="0"/>
    <s v="USD"/>
    <n v="1341633540"/>
    <n v="1338336588"/>
    <b v="0"/>
    <n v="34"/>
    <b v="1"/>
    <s v="music/rock"/>
    <n v="2.03505"/>
    <n v="59.85441176470588"/>
    <x v="4"/>
    <x v="11"/>
  </r>
  <r>
    <x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x v="792"/>
    <s v="Rock n' Roll about the intersection of lies and belief: the Believable Lie."/>
    <n v="2500"/>
    <n v="2511.11"/>
    <x v="0"/>
    <x v="0"/>
    <s v="USD"/>
    <n v="1383861483"/>
    <n v="1381265883"/>
    <b v="0"/>
    <n v="60"/>
    <b v="1"/>
    <s v="music/rock"/>
    <n v="1.0044440000000001"/>
    <n v="41.851833333333339"/>
    <x v="4"/>
    <x v="11"/>
  </r>
  <r>
    <x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x v="798"/>
    <s v="We have some great new songs and want to record a special edition 4 song EP as our next Eric Stuart Band release"/>
    <n v="3500"/>
    <n v="4021"/>
    <x v="0"/>
    <x v="0"/>
    <s v="USD"/>
    <n v="1412086187"/>
    <n v="1409494187"/>
    <b v="0"/>
    <n v="87"/>
    <b v="1"/>
    <s v="music/rock"/>
    <n v="1.1488571428571428"/>
    <n v="46.218390804597703"/>
    <x v="4"/>
    <x v="11"/>
  </r>
  <r>
    <x v="799"/>
    <x v="799"/>
    <s v="Los Angeles-based recording artist Ryan Caskey joined forces with producer Eddie Hedges to record alternative rock masterworks."/>
    <n v="5000"/>
    <n v="5001"/>
    <x v="0"/>
    <x v="0"/>
    <s v="USD"/>
    <n v="1335542446"/>
    <n v="1332950446"/>
    <b v="0"/>
    <n v="28"/>
    <b v="1"/>
    <s v="music/rock"/>
    <n v="1.0002"/>
    <n v="178.60714285714286"/>
    <x v="4"/>
    <x v="11"/>
  </r>
  <r>
    <x v="800"/>
    <x v="800"/>
    <s v="Scotland's premier classic rock and metal festival, 3 days, 3-4 stages, family friendly,  for people of all ages"/>
    <n v="1500"/>
    <n v="2282"/>
    <x v="0"/>
    <x v="1"/>
    <s v="GBP"/>
    <n v="1410431054"/>
    <n v="1407839054"/>
    <b v="0"/>
    <n v="56"/>
    <b v="1"/>
    <s v="music/rock"/>
    <n v="1.5213333333333334"/>
    <n v="40.75"/>
    <x v="4"/>
    <x v="11"/>
  </r>
  <r>
    <x v="801"/>
    <x v="801"/>
    <s v="ALL WE WANT TO DO IS DRIVE AROUND AMERICA AND PLAY A BUNCH OF SHOWS, BUT WE DON'T HAVE ANY MONEY..."/>
    <n v="2000"/>
    <n v="2230.4299999999998"/>
    <x v="0"/>
    <x v="0"/>
    <s v="USD"/>
    <n v="1309547120"/>
    <n v="1306955120"/>
    <b v="0"/>
    <n v="51"/>
    <b v="1"/>
    <s v="music/rock"/>
    <n v="1.1152149999999998"/>
    <n v="43.733921568627444"/>
    <x v="4"/>
    <x v="11"/>
  </r>
  <r>
    <x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x v="804"/>
    <s v="Hope and Inspiration.  That is what this project is all about. In the midst of a dark and broken world our stories can speak life."/>
    <n v="5500"/>
    <n v="5500"/>
    <x v="0"/>
    <x v="0"/>
    <s v="USD"/>
    <n v="1311393540"/>
    <n v="1309919526"/>
    <b v="0"/>
    <n v="18"/>
    <b v="1"/>
    <s v="music/rock"/>
    <n v="1"/>
    <n v="305.55555555555554"/>
    <x v="4"/>
    <x v="11"/>
  </r>
  <r>
    <x v="805"/>
    <x v="805"/>
    <s v="Be a part of Virtual CH's debut Video and Record release.  Help fund their debut music video and record mixing expenses."/>
    <n v="3000"/>
    <n v="3150"/>
    <x v="0"/>
    <x v="0"/>
    <s v="USD"/>
    <n v="1310857200"/>
    <n v="1306525512"/>
    <b v="0"/>
    <n v="54"/>
    <b v="1"/>
    <s v="music/rock"/>
    <n v="1.05"/>
    <n v="58.333333333333336"/>
    <x v="4"/>
    <x v="11"/>
  </r>
  <r>
    <x v="806"/>
    <x v="806"/>
    <s v="Help Golden Animals finish their NEW Album!"/>
    <n v="8000"/>
    <n v="8355"/>
    <x v="0"/>
    <x v="0"/>
    <s v="USD"/>
    <n v="1315413339"/>
    <n v="1312821339"/>
    <b v="0"/>
    <n v="71"/>
    <b v="1"/>
    <s v="music/rock"/>
    <n v="1.0443750000000001"/>
    <n v="117.67605633802818"/>
    <x v="4"/>
    <x v="11"/>
  </r>
  <r>
    <x v="807"/>
    <x v="807"/>
    <s v="Join the Sic Vita family and lend a hand as we create a new album!"/>
    <n v="4000"/>
    <n v="4205"/>
    <x v="0"/>
    <x v="0"/>
    <s v="USD"/>
    <n v="1488333600"/>
    <n v="1485270311"/>
    <b v="0"/>
    <n v="57"/>
    <b v="1"/>
    <s v="music/rock"/>
    <n v="1.05125"/>
    <n v="73.771929824561397"/>
    <x v="4"/>
    <x v="11"/>
  </r>
  <r>
    <x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x v="809"/>
    <x v="809"/>
    <s v="Acknowledged songwriter looking to record album of new songs to secure a Publishing Contract"/>
    <n v="4000"/>
    <n v="4151"/>
    <x v="0"/>
    <x v="0"/>
    <s v="USD"/>
    <n v="1390161630"/>
    <n v="1387569630"/>
    <b v="0"/>
    <n v="52"/>
    <b v="1"/>
    <s v="music/rock"/>
    <n v="1.03775"/>
    <n v="79.82692307692308"/>
    <x v="4"/>
    <x v="11"/>
  </r>
  <r>
    <x v="810"/>
    <x v="810"/>
    <s v="Please help us reach both a short term and lifetime goal! We can't do this without your help. thank you a ton from all of us at P.T.R.."/>
    <n v="1500"/>
    <n v="1575"/>
    <x v="0"/>
    <x v="0"/>
    <s v="USD"/>
    <n v="1346462462"/>
    <n v="1343870462"/>
    <b v="0"/>
    <n v="27"/>
    <b v="1"/>
    <s v="music/rock"/>
    <n v="1.05"/>
    <n v="58.333333333333336"/>
    <x v="4"/>
    <x v="11"/>
  </r>
  <r>
    <x v="811"/>
    <x v="811"/>
    <s v="We need your financial support to cover the tour costs!  (Sound, lights, travel, stage design)"/>
    <n v="1000"/>
    <n v="1040"/>
    <x v="0"/>
    <x v="0"/>
    <s v="USD"/>
    <n v="1373475120"/>
    <n v="1371569202"/>
    <b v="0"/>
    <n v="12"/>
    <b v="1"/>
    <s v="music/rock"/>
    <n v="1.04"/>
    <n v="86.666666666666671"/>
    <x v="4"/>
    <x v="11"/>
  </r>
  <r>
    <x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x v="813"/>
    <s v="A pre order campaign to fund the pressing of our second full length vinyl LP"/>
    <n v="1500"/>
    <n v="2399.94"/>
    <x v="0"/>
    <x v="0"/>
    <s v="USD"/>
    <n v="1342825365"/>
    <n v="1340233365"/>
    <b v="0"/>
    <n v="96"/>
    <b v="1"/>
    <s v="music/rock"/>
    <n v="1.59996"/>
    <n v="24.999375000000001"/>
    <x v="4"/>
    <x v="11"/>
  </r>
  <r>
    <x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x v="815"/>
    <s v="Be a part of helping The Early Reset finish their new 7 song EP."/>
    <n v="4000"/>
    <n v="4280"/>
    <x v="0"/>
    <x v="0"/>
    <s v="USD"/>
    <n v="1414879303"/>
    <n v="1412287303"/>
    <b v="0"/>
    <n v="43"/>
    <b v="1"/>
    <s v="music/rock"/>
    <n v="1.07"/>
    <n v="99.534883720930239"/>
    <x v="4"/>
    <x v="11"/>
  </r>
  <r>
    <x v="816"/>
    <x v="816"/>
    <s v="Friends and Family have an album for you. They need your help to release it to the world."/>
    <n v="7000"/>
    <n v="8058.55"/>
    <x v="0"/>
    <x v="0"/>
    <s v="USD"/>
    <n v="1365489000"/>
    <n v="1362776043"/>
    <b v="0"/>
    <n v="205"/>
    <b v="1"/>
    <s v="music/rock"/>
    <n v="1.1512214285714286"/>
    <n v="39.31"/>
    <x v="4"/>
    <x v="11"/>
  </r>
  <r>
    <x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x v="819"/>
    <s v="We are touring the Southeast in support of our new EP"/>
    <n v="400"/>
    <n v="435"/>
    <x v="0"/>
    <x v="0"/>
    <s v="USD"/>
    <n v="1387601040"/>
    <n v="1386806254"/>
    <b v="0"/>
    <n v="14"/>
    <b v="1"/>
    <s v="music/rock"/>
    <n v="1.0874999999999999"/>
    <n v="31.071428571428573"/>
    <x v="4"/>
    <x v="11"/>
  </r>
  <r>
    <x v="820"/>
    <x v="820"/>
    <s v="Wyatt Lowe &amp; the Ottomatics will be hitting the road this June on a North and Southwest Summer 2014 tour!"/>
    <n v="2000"/>
    <n v="2681"/>
    <x v="0"/>
    <x v="0"/>
    <s v="USD"/>
    <n v="1402290000"/>
    <n v="1399666342"/>
    <b v="0"/>
    <n v="38"/>
    <b v="1"/>
    <s v="music/rock"/>
    <n v="1.3405"/>
    <n v="70.55263157894737"/>
    <x v="4"/>
    <x v="11"/>
  </r>
  <r>
    <x v="821"/>
    <x v="821"/>
    <s v="Bizness Suit - NEW ALBUM - We're going to LA to record the best rock album ever - bluesy funky Rock n Roll with soul"/>
    <n v="17482"/>
    <n v="17482"/>
    <x v="0"/>
    <x v="0"/>
    <s v="USD"/>
    <n v="1430712060"/>
    <n v="1427753265"/>
    <b v="0"/>
    <n v="78"/>
    <b v="1"/>
    <s v="music/rock"/>
    <n v="1"/>
    <n v="224.12820512820514"/>
    <x v="4"/>
    <x v="11"/>
  </r>
  <r>
    <x v="822"/>
    <x v="822"/>
    <s v="Soul Easy recording our first full length CD.  Inspired by lots of friends and lots of good times."/>
    <n v="3000"/>
    <n v="3575"/>
    <x v="0"/>
    <x v="0"/>
    <s v="USD"/>
    <n v="1349477050"/>
    <n v="1346885050"/>
    <b v="0"/>
    <n v="69"/>
    <b v="1"/>
    <s v="music/rock"/>
    <n v="1.1916666666666667"/>
    <n v="51.811594202898547"/>
    <x v="4"/>
    <x v="11"/>
  </r>
  <r>
    <x v="823"/>
    <x v="823"/>
    <s v="Eyes For Fire is finally ready to release their Debut Album but we need YOU to help us put the final touches on it."/>
    <n v="800"/>
    <n v="1436"/>
    <x v="0"/>
    <x v="0"/>
    <s v="USD"/>
    <n v="1427062852"/>
    <n v="1424474452"/>
    <b v="0"/>
    <n v="33"/>
    <b v="1"/>
    <s v="music/rock"/>
    <n v="1.7949999999999999"/>
    <n v="43.515151515151516"/>
    <x v="4"/>
    <x v="11"/>
  </r>
  <r>
    <x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x v="825"/>
    <s v="Kickstarting Kill Freeman independently. Help fund the New Record, Video and Live Shows."/>
    <n v="12500"/>
    <n v="12554"/>
    <x v="0"/>
    <x v="0"/>
    <s v="USD"/>
    <n v="1351495284"/>
    <n v="1349335284"/>
    <b v="0"/>
    <n v="99"/>
    <b v="1"/>
    <s v="music/rock"/>
    <n v="1.0043200000000001"/>
    <n v="126.8080808080808"/>
    <x v="4"/>
    <x v="11"/>
  </r>
  <r>
    <x v="826"/>
    <x v="826"/>
    <s v="Protect The Dream is preparing to record their debut album 8 years in the making. Lets make it happen Kickstarter!"/>
    <n v="5500"/>
    <n v="5580"/>
    <x v="0"/>
    <x v="0"/>
    <s v="USD"/>
    <n v="1332719730"/>
    <n v="1330908930"/>
    <b v="0"/>
    <n v="49"/>
    <b v="1"/>
    <s v="music/rock"/>
    <n v="1.0145454545454546"/>
    <n v="113.87755102040816"/>
    <x v="4"/>
    <x v="11"/>
  </r>
  <r>
    <x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x v="828"/>
    <s v="Our new CD comes out July 3. We have self-financed the project with money from our shows but now need additional funding for video."/>
    <n v="1300"/>
    <n v="1391"/>
    <x v="0"/>
    <x v="0"/>
    <s v="USD"/>
    <n v="1340641440"/>
    <n v="1339549982"/>
    <b v="0"/>
    <n v="38"/>
    <b v="1"/>
    <s v="music/rock"/>
    <n v="1.07"/>
    <n v="36.60526315789474"/>
    <x v="4"/>
    <x v="11"/>
  </r>
  <r>
    <x v="829"/>
    <x v="829"/>
    <s v="We are a band from South East London- each member is19 years OA. We have been together for two years. Taking pride in making good music"/>
    <n v="500"/>
    <n v="520"/>
    <x v="0"/>
    <x v="1"/>
    <s v="GBP"/>
    <n v="1468437240"/>
    <n v="1463253240"/>
    <b v="0"/>
    <n v="16"/>
    <b v="1"/>
    <s v="music/rock"/>
    <n v="1.04"/>
    <n v="32.5"/>
    <x v="4"/>
    <x v="11"/>
  </r>
  <r>
    <x v="830"/>
    <x v="830"/>
    <s v="We're making a high energy, fist pumpin', pelvis-thrusting new Rock n Roll album and we'd love for you to be a part of it."/>
    <n v="1800"/>
    <n v="1941"/>
    <x v="0"/>
    <x v="0"/>
    <s v="USD"/>
    <n v="1363952225"/>
    <n v="1361363825"/>
    <b v="0"/>
    <n v="32"/>
    <b v="1"/>
    <s v="music/rock"/>
    <n v="1.0783333333333334"/>
    <n v="60.65625"/>
    <x v="4"/>
    <x v="11"/>
  </r>
  <r>
    <x v="831"/>
    <x v="831"/>
    <s v="7Horse is a new band with a self-funded album and a show they want to rock in your town!"/>
    <n v="1500"/>
    <n v="3500"/>
    <x v="0"/>
    <x v="0"/>
    <s v="USD"/>
    <n v="1335540694"/>
    <n v="1332948694"/>
    <b v="0"/>
    <n v="20"/>
    <b v="1"/>
    <s v="music/rock"/>
    <n v="2.3333333333333335"/>
    <n v="175"/>
    <x v="4"/>
    <x v="11"/>
  </r>
  <r>
    <x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x v="833"/>
    <s v="This is an American rock album."/>
    <n v="6000"/>
    <n v="6100"/>
    <x v="0"/>
    <x v="0"/>
    <s v="USD"/>
    <n v="1397941475"/>
    <n v="1395349475"/>
    <b v="0"/>
    <n v="41"/>
    <b v="1"/>
    <s v="music/rock"/>
    <n v="1.0166666666666666"/>
    <n v="148.78048780487805"/>
    <x v="4"/>
    <x v="11"/>
  </r>
  <r>
    <x v="834"/>
    <x v="834"/>
    <s v="We were selected out of 4,000 bands to play on VANS Warped Tour! Amazing opportunity, but touring costs $$$!  We REALLY need your help!"/>
    <n v="5500"/>
    <n v="7206"/>
    <x v="0"/>
    <x v="0"/>
    <s v="USD"/>
    <n v="1372651140"/>
    <n v="1369770292"/>
    <b v="0"/>
    <n v="75"/>
    <b v="1"/>
    <s v="music/rock"/>
    <n v="1.3101818181818181"/>
    <n v="96.08"/>
    <x v="4"/>
    <x v="11"/>
  </r>
  <r>
    <x v="835"/>
    <x v="835"/>
    <s v="Help composer and musician Samuel B. Lupowitz release his first solo piano rock effort featuring the hard-grooving Ego Band."/>
    <n v="2000"/>
    <n v="2345"/>
    <x v="0"/>
    <x v="0"/>
    <s v="USD"/>
    <n v="1337396400"/>
    <n v="1333709958"/>
    <b v="0"/>
    <n v="40"/>
    <b v="1"/>
    <s v="music/rock"/>
    <n v="1.1725000000000001"/>
    <n v="58.625"/>
    <x v="4"/>
    <x v="11"/>
  </r>
  <r>
    <x v="836"/>
    <x v="836"/>
    <s v="An album you can bring home to mom."/>
    <n v="5000"/>
    <n v="5046.5200000000004"/>
    <x v="0"/>
    <x v="0"/>
    <s v="USD"/>
    <n v="1381108918"/>
    <n v="1378516918"/>
    <b v="0"/>
    <n v="46"/>
    <b v="1"/>
    <s v="music/rock"/>
    <n v="1.009304"/>
    <n v="109.70695652173914"/>
    <x v="4"/>
    <x v="11"/>
  </r>
  <r>
    <x v="837"/>
    <x v="837"/>
    <s v="Take 147 is currently in the process of recording the debut album called, &quot;Nothin' to Lose&quot;."/>
    <n v="2500"/>
    <n v="3045"/>
    <x v="0"/>
    <x v="0"/>
    <s v="USD"/>
    <n v="1398988662"/>
    <n v="1396396662"/>
    <b v="0"/>
    <n v="62"/>
    <b v="1"/>
    <s v="music/rock"/>
    <n v="1.218"/>
    <n v="49.112903225806448"/>
    <x v="4"/>
    <x v="11"/>
  </r>
  <r>
    <x v="838"/>
    <x v="838"/>
    <s v="The Paper Melody wants YOU to be a part of the next chapter! Be a part of the process of our brand new EP and Music Videos!"/>
    <n v="2000"/>
    <n v="2908"/>
    <x v="0"/>
    <x v="0"/>
    <s v="USD"/>
    <n v="1326835985"/>
    <n v="1324243985"/>
    <b v="0"/>
    <n v="61"/>
    <b v="1"/>
    <s v="music/rock"/>
    <n v="1.454"/>
    <n v="47.672131147540981"/>
    <x v="4"/>
    <x v="11"/>
  </r>
  <r>
    <x v="839"/>
    <x v="839"/>
    <s v="The Waffle Stompers need your support to keep doing what we love--go on tour, make music and music videos."/>
    <n v="5000"/>
    <n v="5830.83"/>
    <x v="0"/>
    <x v="0"/>
    <s v="USD"/>
    <n v="1348337956"/>
    <n v="1345745956"/>
    <b v="0"/>
    <n v="96"/>
    <b v="1"/>
    <s v="music/rock"/>
    <n v="1.166166"/>
    <n v="60.737812499999997"/>
    <x v="4"/>
    <x v="11"/>
  </r>
  <r>
    <x v="840"/>
    <x v="840"/>
    <s v="Carl King / Sir Millard Mulch / Dr. Zoltan Ã˜belisk is making a new 45-minute instrumental sci-fi album!"/>
    <n v="10000"/>
    <n v="12041.66"/>
    <x v="0"/>
    <x v="0"/>
    <s v="USD"/>
    <n v="1474694787"/>
    <n v="1472102787"/>
    <b v="0"/>
    <n v="190"/>
    <b v="1"/>
    <s v="music/metal"/>
    <n v="1.2041660000000001"/>
    <n v="63.37715789473684"/>
    <x v="4"/>
    <x v="12"/>
  </r>
  <r>
    <x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x v="845"/>
    <s v="Help Legend of Zelda tribute band Master Sword complete their latest heavy metal album: Shadow and Steel!"/>
    <n v="5000"/>
    <n v="6019.01"/>
    <x v="0"/>
    <x v="0"/>
    <s v="USD"/>
    <n v="1473047940"/>
    <n v="1469595396"/>
    <b v="0"/>
    <n v="177"/>
    <b v="1"/>
    <s v="music/metal"/>
    <n v="1.203802"/>
    <n v="34.005706214689269"/>
    <x v="4"/>
    <x v="12"/>
  </r>
  <r>
    <x v="846"/>
    <x v="846"/>
    <s v="Pre-order and help me fund new merchandise so we can make the album release something amazing."/>
    <n v="1100"/>
    <n v="1342.01"/>
    <x v="0"/>
    <x v="1"/>
    <s v="GBP"/>
    <n v="1394460000"/>
    <n v="1393233855"/>
    <b v="0"/>
    <n v="47"/>
    <b v="1"/>
    <s v="music/metal"/>
    <n v="1.2200090909090908"/>
    <n v="28.553404255319148"/>
    <x v="4"/>
    <x v="12"/>
  </r>
  <r>
    <x v="847"/>
    <x v="847"/>
    <s v="MUSIC WITH MEANING!  MUSIC THAT MATTERS!!!"/>
    <n v="10"/>
    <n v="10"/>
    <x v="0"/>
    <x v="0"/>
    <s v="USD"/>
    <n v="1436555376"/>
    <n v="1433963376"/>
    <b v="0"/>
    <n v="1"/>
    <b v="1"/>
    <s v="music/metal"/>
    <n v="1"/>
    <n v="10"/>
    <x v="4"/>
    <x v="12"/>
  </r>
  <r>
    <x v="848"/>
    <x v="848"/>
    <s v="God Am, a Grunge/Doom metal band, who have been trying to fund the production of our EP to bring you a unique aural assault."/>
    <n v="300"/>
    <n v="300"/>
    <x v="0"/>
    <x v="0"/>
    <s v="USD"/>
    <n v="1429038033"/>
    <n v="1426446033"/>
    <b v="0"/>
    <n v="16"/>
    <b v="1"/>
    <s v="music/metal"/>
    <n v="1"/>
    <n v="18.75"/>
    <x v="4"/>
    <x v="12"/>
  </r>
  <r>
    <x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x v="850"/>
    <s v="Help Chicago-based instrumental group Sioum complete the production of their 2nd full-length album."/>
    <n v="4000"/>
    <n v="6207"/>
    <x v="0"/>
    <x v="0"/>
    <s v="USD"/>
    <n v="1461560340"/>
    <n v="1458762717"/>
    <b v="0"/>
    <n v="133"/>
    <b v="1"/>
    <s v="music/metal"/>
    <n v="1.55175"/>
    <n v="46.669172932330824"/>
    <x v="4"/>
    <x v="12"/>
  </r>
  <r>
    <x v="851"/>
    <x v="851"/>
    <s v="Salut, nous c'est M.F.Crew, on a besoin de vous pour produire notre premier album &quot;First Ride&quot; ! :)"/>
    <n v="2000"/>
    <n v="2609"/>
    <x v="0"/>
    <x v="6"/>
    <s v="EUR"/>
    <n v="1469994300"/>
    <n v="1464815253"/>
    <b v="0"/>
    <n v="70"/>
    <b v="1"/>
    <s v="music/metal"/>
    <n v="1.3045"/>
    <n v="37.271428571428572"/>
    <x v="4"/>
    <x v="12"/>
  </r>
  <r>
    <x v="852"/>
    <x v="852"/>
    <s v="Limited edition 2x12&quot; vinyl pressing of our latest album &quot;Who Do You Think We Are?&quot;"/>
    <n v="3500"/>
    <n v="3674"/>
    <x v="0"/>
    <x v="0"/>
    <s v="USD"/>
    <n v="1477342800"/>
    <n v="1476386395"/>
    <b v="0"/>
    <n v="62"/>
    <b v="1"/>
    <s v="music/metal"/>
    <n v="1.0497142857142858"/>
    <n v="59.258064516129032"/>
    <x v="4"/>
    <x v="12"/>
  </r>
  <r>
    <x v="853"/>
    <x v="853"/>
    <s v="Help release a CD of sloggoth's first album &quot;sloggoth&quot;.  All contributors of $5 or more get a CD when the goal is met!"/>
    <n v="300"/>
    <n v="300"/>
    <x v="0"/>
    <x v="0"/>
    <s v="USD"/>
    <n v="1424116709"/>
    <n v="1421524709"/>
    <b v="0"/>
    <n v="10"/>
    <b v="1"/>
    <s v="music/metal"/>
    <n v="1"/>
    <n v="30"/>
    <x v="4"/>
    <x v="12"/>
  </r>
  <r>
    <x v="854"/>
    <x v="854"/>
    <s v="Writing and Recording Sophomore record, and funding Tour to support Spring 2017 album release."/>
    <n v="27800"/>
    <n v="32865.300000000003"/>
    <x v="0"/>
    <x v="0"/>
    <s v="USD"/>
    <n v="1482901546"/>
    <n v="1480309546"/>
    <b v="0"/>
    <n v="499"/>
    <b v="1"/>
    <s v="music/metal"/>
    <n v="1.1822050359712231"/>
    <n v="65.8623246492986"/>
    <x v="4"/>
    <x v="12"/>
  </r>
  <r>
    <x v="855"/>
    <x v="855"/>
    <s v="AtteroTerra's &quot;Pray for Apocalypse&quot; is fully completed, and only being held up by funding."/>
    <n v="1450"/>
    <n v="1500"/>
    <x v="0"/>
    <x v="0"/>
    <s v="USD"/>
    <n v="1469329217"/>
    <n v="1466737217"/>
    <b v="0"/>
    <n v="47"/>
    <b v="1"/>
    <s v="music/metal"/>
    <n v="1.0344827586206897"/>
    <n v="31.914893617021278"/>
    <x v="4"/>
    <x v="12"/>
  </r>
  <r>
    <x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x v="857"/>
    <s v="Modern Post-Hardcore/Electro music (Hardstyle, EDM, Trap, Dubstep, Dembow, House)."/>
    <n v="1200"/>
    <n v="1200"/>
    <x v="0"/>
    <x v="3"/>
    <s v="EUR"/>
    <n v="1448463431"/>
    <n v="1444831031"/>
    <b v="0"/>
    <n v="24"/>
    <b v="1"/>
    <s v="music/metal"/>
    <n v="1"/>
    <n v="50"/>
    <x v="4"/>
    <x v="12"/>
  </r>
  <r>
    <x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x v="859"/>
    <s v="We are heading to the studio to create our second album and we want you to be right there with us!"/>
    <n v="4000"/>
    <n v="4187"/>
    <x v="0"/>
    <x v="0"/>
    <s v="USD"/>
    <n v="1433376000"/>
    <n v="1430768468"/>
    <b v="0"/>
    <n v="98"/>
    <b v="1"/>
    <s v="music/metal"/>
    <n v="1.0467500000000001"/>
    <n v="42.724489795918366"/>
    <x v="4"/>
    <x v="12"/>
  </r>
  <r>
    <x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x v="861"/>
    <s v="&quot;In My Own Eye&quot; a cabaret not to be missed  Building a Business Preserving the Art of Cabaret Theatre 4 the Next Generation"/>
    <n v="4500"/>
    <n v="101"/>
    <x v="2"/>
    <x v="0"/>
    <s v="USD"/>
    <n v="1474067404"/>
    <n v="1471475404"/>
    <b v="0"/>
    <n v="2"/>
    <b v="0"/>
    <s v="music/jazz"/>
    <n v="2.2444444444444444E-2"/>
    <n v="50.5"/>
    <x v="4"/>
    <x v="13"/>
  </r>
  <r>
    <x v="862"/>
    <x v="862"/>
    <s v="I want to work with the great John Goodsall and Percy Jones from Brand X to create the ultimate new jazz album."/>
    <n v="50000"/>
    <n v="170"/>
    <x v="2"/>
    <x v="1"/>
    <s v="GBP"/>
    <n v="1384179548"/>
    <n v="1381583948"/>
    <b v="0"/>
    <n v="4"/>
    <b v="0"/>
    <s v="music/jazz"/>
    <n v="3.3999999999999998E-3"/>
    <n v="42.5"/>
    <x v="4"/>
    <x v="13"/>
  </r>
  <r>
    <x v="863"/>
    <x v="863"/>
    <s v="I'm making the move from a side man in local groups to the leader with this debut jazz CD project."/>
    <n v="2000"/>
    <n v="90"/>
    <x v="2"/>
    <x v="0"/>
    <s v="USD"/>
    <n v="1329014966"/>
    <n v="1326422966"/>
    <b v="0"/>
    <n v="5"/>
    <b v="0"/>
    <s v="music/jazz"/>
    <n v="4.4999999999999998E-2"/>
    <n v="18"/>
    <x v="4"/>
    <x v="13"/>
  </r>
  <r>
    <x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x v="866"/>
    <x v="866"/>
    <s v="Drivetime heads to Cali for summer tour supported by @Smoothjazz.com &amp; @JJZPhilly  #Spaghettini #The Roxy"/>
    <n v="3500"/>
    <n v="640"/>
    <x v="2"/>
    <x v="0"/>
    <s v="USD"/>
    <n v="1425136200"/>
    <n v="1421853518"/>
    <b v="0"/>
    <n v="11"/>
    <b v="0"/>
    <s v="music/jazz"/>
    <n v="0.18285714285714286"/>
    <n v="58.18181818181818"/>
    <x v="4"/>
    <x v="13"/>
  </r>
  <r>
    <x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x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x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x v="870"/>
    <s v="The Orchestra and it's boy/girl singers perform a plethora of hit songs arranged by Nelson Riddle, for the world's greatest singers."/>
    <n v="20000"/>
    <n v="62"/>
    <x v="2"/>
    <x v="1"/>
    <s v="GBP"/>
    <n v="1377995523"/>
    <n v="1375403523"/>
    <b v="0"/>
    <n v="5"/>
    <b v="0"/>
    <s v="music/jazz"/>
    <n v="3.0999999999999999E-3"/>
    <n v="12.4"/>
    <x v="4"/>
    <x v="13"/>
  </r>
  <r>
    <x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x v="872"/>
    <s v="The Songs of Africa Ensemble embarks on their first Goodwill Africa Tour, to taste African music &amp; culture firsthand."/>
    <n v="8000"/>
    <n v="65"/>
    <x v="2"/>
    <x v="0"/>
    <s v="USD"/>
    <n v="1299786527"/>
    <n v="1295898527"/>
    <b v="0"/>
    <n v="2"/>
    <b v="0"/>
    <s v="music/jazz"/>
    <n v="8.1250000000000003E-3"/>
    <n v="32.5"/>
    <x v="4"/>
    <x v="13"/>
  </r>
  <r>
    <x v="873"/>
    <x v="873"/>
    <s v="Fall in love with &quot;The Dreamer&quot;, new original music from trumpeter Freddie Dunn!"/>
    <n v="3500"/>
    <n v="45"/>
    <x v="2"/>
    <x v="0"/>
    <s v="USD"/>
    <n v="1352610040"/>
    <n v="1349150440"/>
    <b v="0"/>
    <n v="5"/>
    <b v="0"/>
    <s v="music/jazz"/>
    <n v="1.2857142857142857E-2"/>
    <n v="9"/>
    <x v="4"/>
    <x v="13"/>
  </r>
  <r>
    <x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x v="875"/>
    <s v="IJD coincides with the Columbus Day. The musicians are Italian-American and they'll showcase music from the Italian American songbook."/>
    <n v="5000"/>
    <n v="0"/>
    <x v="2"/>
    <x v="0"/>
    <s v="USD"/>
    <n v="1442856131"/>
    <n v="1441128131"/>
    <b v="0"/>
    <n v="0"/>
    <b v="0"/>
    <s v="music/jazz"/>
    <n v="0"/>
    <n v="0"/>
    <x v="4"/>
    <x v="13"/>
  </r>
  <r>
    <x v="876"/>
    <x v="876"/>
    <s v="What was the greatest record shop ever?  DOBELLS!"/>
    <n v="3152"/>
    <n v="1286"/>
    <x v="2"/>
    <x v="1"/>
    <s v="GBP"/>
    <n v="1359978927"/>
    <n v="1357127727"/>
    <b v="0"/>
    <n v="45"/>
    <b v="0"/>
    <s v="music/jazz"/>
    <n v="0.40799492385786801"/>
    <n v="28.577777777777779"/>
    <x v="4"/>
    <x v="13"/>
  </r>
  <r>
    <x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x v="878"/>
    <s v="Join in and help me make my first jazz album. I would really like to make a Christmas album and a smooth jazz CD. Want a FREE CD?"/>
    <n v="5000"/>
    <n v="65"/>
    <x v="2"/>
    <x v="0"/>
    <s v="USD"/>
    <n v="1293082524"/>
    <n v="1290490524"/>
    <b v="0"/>
    <n v="2"/>
    <b v="0"/>
    <s v="music/jazz"/>
    <n v="1.2999999999999999E-2"/>
    <n v="32.5"/>
    <x v="4"/>
    <x v="13"/>
  </r>
  <r>
    <x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x v="881"/>
    <s v="To raise funds to finish the latest album by Chris Reed and the Anime Raiders, called &quot;Deep City Diving&quot;"/>
    <n v="3750"/>
    <n v="30"/>
    <x v="2"/>
    <x v="0"/>
    <s v="USD"/>
    <n v="1326520886"/>
    <n v="1322632886"/>
    <b v="0"/>
    <n v="1"/>
    <b v="0"/>
    <s v="music/indie rock"/>
    <n v="8.0000000000000002E-3"/>
    <n v="30"/>
    <x v="4"/>
    <x v="14"/>
  </r>
  <r>
    <x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x v="883"/>
    <s v="Seeking supporters to help me break the 15 year streak since my last record.  Dana Lawrence Music is ready to go back into the studio!"/>
    <n v="5000"/>
    <n v="2001"/>
    <x v="2"/>
    <x v="0"/>
    <s v="USD"/>
    <n v="1456957635"/>
    <n v="1451773635"/>
    <b v="0"/>
    <n v="24"/>
    <b v="0"/>
    <s v="music/indie rock"/>
    <n v="0.4002"/>
    <n v="83.375"/>
    <x v="4"/>
    <x v="14"/>
  </r>
  <r>
    <x v="884"/>
    <x v="884"/>
    <s v="We need to hire an animal trainer to have a chimpanzee actor perform in our music video with us!"/>
    <n v="2000"/>
    <n v="20"/>
    <x v="2"/>
    <x v="0"/>
    <s v="USD"/>
    <n v="1336789860"/>
    <n v="1331666146"/>
    <b v="0"/>
    <n v="2"/>
    <b v="0"/>
    <s v="music/indie rock"/>
    <n v="0.01"/>
    <n v="10"/>
    <x v="4"/>
    <x v="14"/>
  </r>
  <r>
    <x v="885"/>
    <x v="885"/>
    <s v="Cobrette Bardole's widely anticipated sophomore release is ready for tracking and he needs your help to make it a reality!"/>
    <n v="1000"/>
    <n v="750"/>
    <x v="2"/>
    <x v="0"/>
    <s v="USD"/>
    <n v="1483137311"/>
    <n v="1481322911"/>
    <b v="0"/>
    <n v="21"/>
    <b v="0"/>
    <s v="music/indie rock"/>
    <n v="0.75"/>
    <n v="35.714285714285715"/>
    <x v="4"/>
    <x v="14"/>
  </r>
  <r>
    <x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x v="887"/>
    <x v="887"/>
    <s v="Mortimer Nova is attempting to raise enough money to record their new album, Terrible the Fish has Drowned, to release it to the public"/>
    <n v="1000"/>
    <n v="0"/>
    <x v="2"/>
    <x v="0"/>
    <s v="USD"/>
    <n v="1338159655"/>
    <n v="1335567655"/>
    <b v="0"/>
    <n v="0"/>
    <b v="0"/>
    <s v="music/indie rock"/>
    <n v="0"/>
    <n v="0"/>
    <x v="4"/>
    <x v="14"/>
  </r>
  <r>
    <x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x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x v="893"/>
    <s v="The Philly music scene is full of amazing talent. This annual music festival is to celebrate those gems within that scene!"/>
    <n v="2000"/>
    <n v="200"/>
    <x v="2"/>
    <x v="0"/>
    <s v="USD"/>
    <n v="1427920363"/>
    <n v="1425331963"/>
    <b v="0"/>
    <n v="5"/>
    <b v="0"/>
    <s v="music/indie rock"/>
    <n v="0.1"/>
    <n v="40"/>
    <x v="4"/>
    <x v="14"/>
  </r>
  <r>
    <x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x v="896"/>
    <s v="The people have spoken...the stars have aligned...Hardsoul Poets are making a new record and we want our fans on the front lines."/>
    <n v="8000"/>
    <n v="3200"/>
    <x v="2"/>
    <x v="0"/>
    <s v="USD"/>
    <n v="1440734400"/>
    <n v="1438549026"/>
    <b v="0"/>
    <n v="72"/>
    <b v="0"/>
    <s v="music/indie rock"/>
    <n v="0.4"/>
    <n v="44.444444444444443"/>
    <x v="4"/>
    <x v="14"/>
  </r>
  <r>
    <x v="897"/>
    <x v="897"/>
    <s v="Park XXVII is putting together an album of up and coming Georgia bands. We need money to fund the recording/production costs of this cd"/>
    <n v="3000"/>
    <n v="0"/>
    <x v="2"/>
    <x v="0"/>
    <s v="USD"/>
    <n v="1354123908"/>
    <n v="1351528308"/>
    <b v="0"/>
    <n v="0"/>
    <b v="0"/>
    <s v="music/indie rock"/>
    <n v="0"/>
    <n v="0"/>
    <x v="4"/>
    <x v="14"/>
  </r>
  <r>
    <x v="898"/>
    <x v="898"/>
    <s v="For each month in 2012, Sonnet will be releasing a Jesus-celebrating, grave-shattering, ear-tickling, mind-provoking song!"/>
    <n v="2500"/>
    <n v="70"/>
    <x v="2"/>
    <x v="0"/>
    <s v="USD"/>
    <n v="1326651110"/>
    <n v="1322763110"/>
    <b v="0"/>
    <n v="2"/>
    <b v="0"/>
    <s v="music/indie rock"/>
    <n v="2.8000000000000001E-2"/>
    <n v="35"/>
    <x v="4"/>
    <x v="14"/>
  </r>
  <r>
    <x v="899"/>
    <x v="899"/>
    <s v="Lets get 48/14 pressed and in your cd players,ipods,blogs, and facebook status'. Lets get it everywhere!"/>
    <n v="750"/>
    <n v="280"/>
    <x v="2"/>
    <x v="0"/>
    <s v="USD"/>
    <n v="1306549362"/>
    <n v="1302661362"/>
    <b v="0"/>
    <n v="8"/>
    <b v="0"/>
    <s v="music/indie rock"/>
    <n v="0.37333333333333335"/>
    <n v="35"/>
    <x v="4"/>
    <x v="14"/>
  </r>
  <r>
    <x v="900"/>
    <x v="900"/>
    <s v="With Project Revive, I aim to protect and nurture the creative impulse through music."/>
    <n v="5000"/>
    <n v="21"/>
    <x v="2"/>
    <x v="0"/>
    <s v="USD"/>
    <n v="1459365802"/>
    <n v="1456777402"/>
    <b v="0"/>
    <n v="2"/>
    <b v="0"/>
    <s v="music/jazz"/>
    <n v="4.1999999999999997E-3"/>
    <n v="10.5"/>
    <x v="4"/>
    <x v="13"/>
  </r>
  <r>
    <x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x v="902"/>
    <x v="902"/>
    <s v="I'VE STARTED A BRAND NEW ALBUM THAT WILL FEATURE ACID JAZZ, FUNK, ROCK, AND DANCE WITH THE PROMISE OF TOURING NEXT YEAR IN THE USA"/>
    <n v="30000"/>
    <n v="90"/>
    <x v="2"/>
    <x v="0"/>
    <s v="USD"/>
    <n v="1409412600"/>
    <n v="1404947422"/>
    <b v="0"/>
    <n v="3"/>
    <b v="0"/>
    <s v="music/jazz"/>
    <n v="3.0000000000000001E-3"/>
    <n v="30"/>
    <x v="4"/>
    <x v="13"/>
  </r>
  <r>
    <x v="903"/>
    <x v="903"/>
    <s v="The U City Jazz Festival is offered for free to the community and features the best jazz talent from the midwest."/>
    <n v="5000"/>
    <n v="160"/>
    <x v="2"/>
    <x v="0"/>
    <s v="USD"/>
    <n v="1348367100"/>
    <n v="1346180780"/>
    <b v="0"/>
    <n v="4"/>
    <b v="0"/>
    <s v="music/jazz"/>
    <n v="3.2000000000000001E-2"/>
    <n v="40"/>
    <x v="4"/>
    <x v="13"/>
  </r>
  <r>
    <x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x v="905"/>
    <s v="Working hard to get into the studio to record, produce, and edit my break out CD. I hope to realize my vision!"/>
    <n v="6500"/>
    <n v="196"/>
    <x v="2"/>
    <x v="0"/>
    <s v="USD"/>
    <n v="1295847926"/>
    <n v="1290663926"/>
    <b v="0"/>
    <n v="6"/>
    <b v="0"/>
    <s v="music/jazz"/>
    <n v="3.0153846153846153E-2"/>
    <n v="32.666666666666664"/>
    <x v="4"/>
    <x v="13"/>
  </r>
  <r>
    <x v="906"/>
    <x v="906"/>
    <s v="The DMV's most respected saxophonist pay tribute to Motown."/>
    <n v="15000"/>
    <n v="0"/>
    <x v="2"/>
    <x v="0"/>
    <s v="USD"/>
    <n v="1394681590"/>
    <n v="1392093190"/>
    <b v="0"/>
    <n v="0"/>
    <b v="0"/>
    <s v="music/jazz"/>
    <n v="0"/>
    <n v="0"/>
    <x v="4"/>
    <x v="13"/>
  </r>
  <r>
    <x v="907"/>
    <x v="907"/>
    <s v="Greg Chambers' self-titled CD needs support for post production, replication, and promotion."/>
    <n v="2900"/>
    <n v="0"/>
    <x v="2"/>
    <x v="0"/>
    <s v="USD"/>
    <n v="1315715823"/>
    <n v="1313123823"/>
    <b v="0"/>
    <n v="0"/>
    <b v="0"/>
    <s v="music/jazz"/>
    <n v="0"/>
    <n v="0"/>
    <x v="4"/>
    <x v="13"/>
  </r>
  <r>
    <x v="908"/>
    <x v="908"/>
    <s v="This project is designed to help protect the environment by using Eco-friendly product packaging."/>
    <n v="2500"/>
    <n v="0"/>
    <x v="2"/>
    <x v="0"/>
    <s v="USD"/>
    <n v="1280206740"/>
    <n v="1276283655"/>
    <b v="0"/>
    <n v="0"/>
    <b v="0"/>
    <s v="music/jazz"/>
    <n v="0"/>
    <n v="0"/>
    <x v="4"/>
    <x v="13"/>
  </r>
  <r>
    <x v="909"/>
    <x v="909"/>
    <s v="Woody Woodland and Carol Stone, are back on the scene presenting Philly Jazz Fest â€œRemembering Groverâ€ September 22, 2012."/>
    <n v="16000"/>
    <n v="520"/>
    <x v="2"/>
    <x v="0"/>
    <s v="USD"/>
    <n v="1343016000"/>
    <n v="1340296440"/>
    <b v="0"/>
    <n v="8"/>
    <b v="0"/>
    <s v="music/jazz"/>
    <n v="3.2500000000000001E-2"/>
    <n v="65"/>
    <x v="4"/>
    <x v="13"/>
  </r>
  <r>
    <x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x v="911"/>
    <x v="911"/>
    <s v="Promoting an &quot;over the top&quot; all inclusive jazz experience featuring top notch performers in a luxurious Latin setting in Lima, Peru."/>
    <n v="100000"/>
    <n v="0"/>
    <x v="2"/>
    <x v="0"/>
    <s v="USD"/>
    <n v="1390522045"/>
    <n v="1388707645"/>
    <b v="0"/>
    <n v="0"/>
    <b v="0"/>
    <s v="music/jazz"/>
    <n v="0"/>
    <n v="0"/>
    <x v="4"/>
    <x v="13"/>
  </r>
  <r>
    <x v="912"/>
    <x v="912"/>
    <s v="My new album will be called Triad, an album of original music performed by me &amp; guest musical artists."/>
    <n v="3500"/>
    <n v="30"/>
    <x v="2"/>
    <x v="0"/>
    <s v="USD"/>
    <n v="1355197047"/>
    <n v="1350009447"/>
    <b v="0"/>
    <n v="2"/>
    <b v="0"/>
    <s v="music/jazz"/>
    <n v="8.5714285714285719E-3"/>
    <n v="15"/>
    <x v="4"/>
    <x v="13"/>
  </r>
  <r>
    <x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x v="914"/>
    <s v="This project is for the making of a music video. All funds will go towards production costs for this event only."/>
    <n v="1500"/>
    <n v="0"/>
    <x v="2"/>
    <x v="0"/>
    <s v="USD"/>
    <n v="1345918747"/>
    <n v="1343326747"/>
    <b v="0"/>
    <n v="0"/>
    <b v="0"/>
    <s v="music/jazz"/>
    <n v="0"/>
    <n v="0"/>
    <x v="4"/>
    <x v="13"/>
  </r>
  <r>
    <x v="915"/>
    <x v="915"/>
    <s v="â€œThe Deep Brooklyn Suiteâ€ is a series of musical impressions about living and surviving in Brooklyn."/>
    <n v="6500"/>
    <n v="375"/>
    <x v="2"/>
    <x v="0"/>
    <s v="USD"/>
    <n v="1330577940"/>
    <n v="1327853914"/>
    <b v="0"/>
    <n v="9"/>
    <b v="0"/>
    <s v="music/jazz"/>
    <n v="5.7692307692307696E-2"/>
    <n v="41.666666666666664"/>
    <x v="4"/>
    <x v="13"/>
  </r>
  <r>
    <x v="916"/>
    <x v="916"/>
    <s v="Our next audio recording projects are scheduled for November 1 to 3, 2010 here in Kansas City, Missouri! "/>
    <n v="3300"/>
    <n v="0"/>
    <x v="2"/>
    <x v="0"/>
    <s v="USD"/>
    <n v="1287723600"/>
    <n v="1284409734"/>
    <b v="0"/>
    <n v="0"/>
    <b v="0"/>
    <s v="music/jazz"/>
    <n v="0"/>
    <n v="0"/>
    <x v="4"/>
    <x v="13"/>
  </r>
  <r>
    <x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x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x v="919"/>
    <s v="Cool jazz with a New Orleans flavor."/>
    <n v="20000"/>
    <n v="100"/>
    <x v="2"/>
    <x v="0"/>
    <s v="USD"/>
    <n v="1355930645"/>
    <n v="1352906645"/>
    <b v="0"/>
    <n v="1"/>
    <b v="0"/>
    <s v="music/jazz"/>
    <n v="5.0000000000000001E-3"/>
    <n v="100"/>
    <x v="4"/>
    <x v="13"/>
  </r>
  <r>
    <x v="920"/>
    <x v="920"/>
    <s v="Miami club band records powerhouse fusion album. You don't have to be a musician to understand the sound of jazz."/>
    <n v="5500"/>
    <n v="0"/>
    <x v="2"/>
    <x v="0"/>
    <s v="USD"/>
    <n v="1384448822"/>
    <n v="1381853222"/>
    <b v="0"/>
    <n v="0"/>
    <b v="0"/>
    <s v="music/jazz"/>
    <n v="0"/>
    <n v="0"/>
    <x v="4"/>
    <x v="13"/>
  </r>
  <r>
    <x v="921"/>
    <x v="921"/>
    <s v="I'm recording the music of my uncle, Legendary trumpeter Clifford Brown. Had uncle Cliff lived, how might he revisit his music today?"/>
    <n v="15000"/>
    <n v="4635"/>
    <x v="2"/>
    <x v="0"/>
    <s v="USD"/>
    <n v="1323666376"/>
    <n v="1320033976"/>
    <b v="0"/>
    <n v="20"/>
    <b v="0"/>
    <s v="music/jazz"/>
    <n v="0.309"/>
    <n v="231.75"/>
    <x v="4"/>
    <x v="13"/>
  </r>
  <r>
    <x v="922"/>
    <x v="922"/>
    <s v="Our goal is to help educate the world about jazz and its components; how it relates to love, romance, and success."/>
    <n v="27000"/>
    <n v="5680"/>
    <x v="2"/>
    <x v="0"/>
    <s v="USD"/>
    <n v="1412167393"/>
    <n v="1409143393"/>
    <b v="0"/>
    <n v="30"/>
    <b v="0"/>
    <s v="music/jazz"/>
    <n v="0.21037037037037037"/>
    <n v="189.33333333333334"/>
    <x v="4"/>
    <x v="13"/>
  </r>
  <r>
    <x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x v="924"/>
    <s v="Cultural and jazz instructional classes for youth at Preservation Hall. Preserving traditional New Orleans jazz and it's African roots."/>
    <n v="3000"/>
    <n v="327"/>
    <x v="2"/>
    <x v="0"/>
    <s v="USD"/>
    <n v="1360795069"/>
    <n v="1358203069"/>
    <b v="0"/>
    <n v="15"/>
    <b v="0"/>
    <s v="music/jazz"/>
    <n v="0.109"/>
    <n v="21.8"/>
    <x v="4"/>
    <x v="13"/>
  </r>
  <r>
    <x v="925"/>
    <x v="925"/>
    <s v="This project is a mix of original &amp; standard song selections.  This phase covers recording and package design expenses."/>
    <n v="6000"/>
    <n v="160"/>
    <x v="2"/>
    <x v="0"/>
    <s v="USD"/>
    <n v="1385590111"/>
    <n v="1382994511"/>
    <b v="0"/>
    <n v="5"/>
    <b v="0"/>
    <s v="music/jazz"/>
    <n v="2.6666666666666668E-2"/>
    <n v="32"/>
    <x v="4"/>
    <x v="13"/>
  </r>
  <r>
    <x v="926"/>
    <x v="926"/>
    <s v="we are an ambitious collective of brooklynites striving to fuse a concept album/fim into a multimedia musical theate.Inspired by the 2012shif"/>
    <n v="7000"/>
    <n v="0"/>
    <x v="2"/>
    <x v="0"/>
    <s v="USD"/>
    <n v="1278628800"/>
    <n v="1276043330"/>
    <b v="0"/>
    <n v="0"/>
    <b v="0"/>
    <s v="music/jazz"/>
    <n v="0"/>
    <n v="0"/>
    <x v="4"/>
    <x v="13"/>
  </r>
  <r>
    <x v="927"/>
    <x v="927"/>
    <s v="Studio CD/DVD Solo project of Pianist &amp; Keyboardist Jetro da Silva"/>
    <n v="20000"/>
    <n v="0"/>
    <x v="2"/>
    <x v="0"/>
    <s v="USD"/>
    <n v="1337024695"/>
    <n v="1334432695"/>
    <b v="0"/>
    <n v="0"/>
    <b v="0"/>
    <s v="music/jazz"/>
    <n v="0"/>
    <n v="0"/>
    <x v="4"/>
    <x v="13"/>
  </r>
  <r>
    <x v="928"/>
    <x v="928"/>
    <s v="A real Motown Backup singer on 22 gold and platinum albums headlines her own Jazz CD of Motown songs."/>
    <n v="14500"/>
    <n v="1575"/>
    <x v="2"/>
    <x v="0"/>
    <s v="USD"/>
    <n v="1353196800"/>
    <n v="1348864913"/>
    <b v="0"/>
    <n v="28"/>
    <b v="0"/>
    <s v="music/jazz"/>
    <n v="0.10862068965517241"/>
    <n v="56.25"/>
    <x v="4"/>
    <x v="13"/>
  </r>
  <r>
    <x v="929"/>
    <x v="929"/>
    <s v="I am searching for monetary funding to go into a good recording studio and record experimental intuitive improv jazz."/>
    <n v="500"/>
    <n v="0"/>
    <x v="2"/>
    <x v="0"/>
    <s v="USD"/>
    <n v="1333946569"/>
    <n v="1331358169"/>
    <b v="0"/>
    <n v="0"/>
    <b v="0"/>
    <s v="music/jazz"/>
    <n v="0"/>
    <n v="0"/>
    <x v="4"/>
    <x v="13"/>
  </r>
  <r>
    <x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x v="932"/>
    <x v="932"/>
    <s v="Help me to create my 3rd album, a Christmas CD with 16 Holiday/Original favorites!"/>
    <n v="9500"/>
    <n v="1381"/>
    <x v="2"/>
    <x v="0"/>
    <s v="USD"/>
    <n v="1363990545"/>
    <n v="1360106145"/>
    <b v="0"/>
    <n v="30"/>
    <b v="0"/>
    <s v="music/jazz"/>
    <n v="0.14536842105263159"/>
    <n v="46.033333333333331"/>
    <x v="4"/>
    <x v="13"/>
  </r>
  <r>
    <x v="933"/>
    <x v="933"/>
    <s v="I've only been able to release 7/10 songs for this album. I'd like to get into a professional studio and record them all properly."/>
    <n v="2000"/>
    <n v="120"/>
    <x v="2"/>
    <x v="0"/>
    <s v="USD"/>
    <n v="1399867409"/>
    <n v="1394683409"/>
    <b v="0"/>
    <n v="2"/>
    <b v="0"/>
    <s v="music/jazz"/>
    <n v="0.06"/>
    <n v="60"/>
    <x v="4"/>
    <x v="13"/>
  </r>
  <r>
    <x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x v="936"/>
    <x v="936"/>
    <s v="A CD of a live Jazz concert featuring Marti Mendenhall, George Mitchell, Scott Steed and Todd Strait."/>
    <n v="1400"/>
    <n v="0"/>
    <x v="2"/>
    <x v="0"/>
    <s v="USD"/>
    <n v="1326916800"/>
    <n v="1323131689"/>
    <b v="0"/>
    <n v="0"/>
    <b v="0"/>
    <s v="music/jazz"/>
    <n v="0"/>
    <n v="0"/>
    <x v="4"/>
    <x v="13"/>
  </r>
  <r>
    <x v="937"/>
    <x v="937"/>
    <s v="We've been invited to perform at Jazz Festival 2013. We must request funding to successfully manage this special invitation"/>
    <n v="3500"/>
    <n v="40"/>
    <x v="2"/>
    <x v="0"/>
    <s v="USD"/>
    <n v="1383509357"/>
    <n v="1380913757"/>
    <b v="0"/>
    <n v="2"/>
    <b v="0"/>
    <s v="music/jazz"/>
    <n v="1.1428571428571429E-2"/>
    <n v="20"/>
    <x v="4"/>
    <x v="13"/>
  </r>
  <r>
    <x v="938"/>
    <x v="938"/>
    <s v="Creating new avenues of exposure for young Jazz &amp; Soul artists_x000a_to express their Art of Music."/>
    <n v="7000"/>
    <n v="25"/>
    <x v="2"/>
    <x v="0"/>
    <s v="USD"/>
    <n v="1346585448"/>
    <n v="1343993448"/>
    <b v="0"/>
    <n v="1"/>
    <b v="0"/>
    <s v="music/jazz"/>
    <n v="3.5714285714285713E-3"/>
    <n v="25"/>
    <x v="4"/>
    <x v="13"/>
  </r>
  <r>
    <x v="939"/>
    <x v="939"/>
    <s v="Jazz to jazz, New York to France, a piano trio of cutting-edge French jazzmen and a NY-based Japanese jazz pianist. Superbly different!"/>
    <n v="2750"/>
    <n v="40"/>
    <x v="2"/>
    <x v="0"/>
    <s v="USD"/>
    <n v="1372622280"/>
    <n v="1369246738"/>
    <b v="0"/>
    <n v="2"/>
    <b v="0"/>
    <s v="music/jazz"/>
    <n v="1.4545454545454545E-2"/>
    <n v="20"/>
    <x v="4"/>
    <x v="13"/>
  </r>
  <r>
    <x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x v="943"/>
    <s v="A mask for home or travel that will give you the best, undisturbed sleep of your life."/>
    <n v="3000"/>
    <n v="289"/>
    <x v="2"/>
    <x v="0"/>
    <s v="USD"/>
    <n v="1480438905"/>
    <n v="1477843305"/>
    <b v="0"/>
    <n v="12"/>
    <b v="0"/>
    <s v="technology/wearables"/>
    <n v="9.633333333333334E-2"/>
    <n v="24.083333333333332"/>
    <x v="2"/>
    <x v="8"/>
  </r>
  <r>
    <x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x v="945"/>
    <x v="945"/>
    <s v="Make your watch Smart ! CT Band is an ultra-thin, high-tech smart watch-strap awarded twice at CES 2017 las vegas"/>
    <n v="100000"/>
    <n v="2484"/>
    <x v="2"/>
    <x v="6"/>
    <s v="EUR"/>
    <n v="1487462340"/>
    <n v="1482958626"/>
    <b v="0"/>
    <n v="16"/>
    <b v="0"/>
    <s v="technology/wearables"/>
    <n v="2.4840000000000001E-2"/>
    <n v="155.25"/>
    <x v="2"/>
    <x v="8"/>
  </r>
  <r>
    <x v="946"/>
    <x v="946"/>
    <s v="Soft edged-Hard working. The perfect wearable organization for the home and professional shop."/>
    <n v="15000"/>
    <n v="286"/>
    <x v="2"/>
    <x v="0"/>
    <s v="USD"/>
    <n v="1473444048"/>
    <n v="1470852048"/>
    <b v="0"/>
    <n v="5"/>
    <b v="0"/>
    <s v="technology/wearables"/>
    <n v="1.9066666666666666E-2"/>
    <n v="57.2"/>
    <x v="2"/>
    <x v="8"/>
  </r>
  <r>
    <x v="947"/>
    <x v="947"/>
    <s v="The CCP Pack is a bag that charges your smartphones and tablets on the go! Also holds small important items. &quot;Never Without Power&quot;."/>
    <n v="850"/>
    <n v="0"/>
    <x v="2"/>
    <x v="0"/>
    <s v="USD"/>
    <n v="1467312306"/>
    <n v="1462128306"/>
    <b v="0"/>
    <n v="0"/>
    <b v="0"/>
    <s v="technology/wearables"/>
    <n v="0"/>
    <n v="0"/>
    <x v="2"/>
    <x v="8"/>
  </r>
  <r>
    <x v="948"/>
    <x v="948"/>
    <s v="T-Shirt with Led panel controlled by Android app over WiFi. _x000a_Multiple shirts, games, text, video effects support,"/>
    <n v="4000"/>
    <n v="480"/>
    <x v="2"/>
    <x v="9"/>
    <s v="EUR"/>
    <n v="1457812364"/>
    <n v="1455220364"/>
    <b v="0"/>
    <n v="8"/>
    <b v="0"/>
    <s v="technology/wearables"/>
    <n v="0.12"/>
    <n v="60"/>
    <x v="2"/>
    <x v="8"/>
  </r>
  <r>
    <x v="949"/>
    <x v="949"/>
    <s v="Der INBED ist ein innovatives Multisensor-Wearable fÃ¼r die SturzprÃ¤vention motorisch eingeschrÃ¤nkter Personen."/>
    <n v="20000"/>
    <n v="273"/>
    <x v="2"/>
    <x v="12"/>
    <s v="EUR"/>
    <n v="1456016576"/>
    <n v="1450832576"/>
    <b v="0"/>
    <n v="7"/>
    <b v="0"/>
    <s v="technology/wearables"/>
    <n v="1.3650000000000001E-2"/>
    <n v="39"/>
    <x v="2"/>
    <x v="8"/>
  </r>
  <r>
    <x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x v="951"/>
    <x v="951"/>
    <s v="Revolutionizing the way we walk our dogs!"/>
    <n v="50000"/>
    <n v="19195"/>
    <x v="2"/>
    <x v="0"/>
    <s v="USD"/>
    <n v="1465054872"/>
    <n v="1461166872"/>
    <b v="0"/>
    <n v="121"/>
    <b v="0"/>
    <s v="technology/wearables"/>
    <n v="0.38390000000000002"/>
    <n v="158.63636363636363"/>
    <x v="2"/>
    <x v="8"/>
  </r>
  <r>
    <x v="952"/>
    <x v="952"/>
    <s v="Audionoggin: Wireless personal surround sound for the athlete in everyone."/>
    <n v="49000"/>
    <n v="19572"/>
    <x v="2"/>
    <x v="0"/>
    <s v="USD"/>
    <n v="1479483812"/>
    <n v="1476888212"/>
    <b v="0"/>
    <n v="196"/>
    <b v="0"/>
    <s v="technology/wearables"/>
    <n v="0.39942857142857141"/>
    <n v="99.857142857142861"/>
    <x v="2"/>
    <x v="8"/>
  </r>
  <r>
    <x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x v="957"/>
    <s v="A Leather Smart watch Band, that NEVER needs to be charged for only $37!"/>
    <n v="12000"/>
    <n v="233"/>
    <x v="2"/>
    <x v="0"/>
    <s v="USD"/>
    <n v="1479392133"/>
    <n v="1476710133"/>
    <b v="0"/>
    <n v="7"/>
    <b v="0"/>
    <s v="technology/wearables"/>
    <n v="1.9416666666666665E-2"/>
    <n v="33.285714285714285"/>
    <x v="2"/>
    <x v="8"/>
  </r>
  <r>
    <x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x v="961"/>
    <s v="Active, happy &amp; healthy together! _x000a_Thatâ€™s our mission for all dogs and their parents."/>
    <n v="95000"/>
    <n v="40079"/>
    <x v="2"/>
    <x v="0"/>
    <s v="USD"/>
    <n v="1487617200"/>
    <n v="1483634335"/>
    <b v="0"/>
    <n v="110"/>
    <b v="0"/>
    <s v="technology/wearables"/>
    <n v="0.42188421052631581"/>
    <n v="364.35454545454547"/>
    <x v="2"/>
    <x v="8"/>
  </r>
  <r>
    <x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x v="963"/>
    <s v="WE are molding an educated, motivated, non violent GENERATION!"/>
    <n v="35000"/>
    <n v="377"/>
    <x v="2"/>
    <x v="0"/>
    <s v="USD"/>
    <n v="1476717319"/>
    <n v="1473693319"/>
    <b v="0"/>
    <n v="9"/>
    <b v="0"/>
    <s v="technology/wearables"/>
    <n v="1.0771428571428571E-2"/>
    <n v="41.888888888888886"/>
    <x v="2"/>
    <x v="8"/>
  </r>
  <r>
    <x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x v="966"/>
    <s v="ICE SHIRT; running, multi-sport, cycling, &amp; athletic wear shirts that hold melting ice to cool you on hot days."/>
    <n v="12000"/>
    <n v="1776"/>
    <x v="2"/>
    <x v="0"/>
    <s v="USD"/>
    <n v="1475766932"/>
    <n v="1473174932"/>
    <b v="0"/>
    <n v="30"/>
    <b v="0"/>
    <s v="technology/wearables"/>
    <n v="0.14799999999999999"/>
    <n v="59.2"/>
    <x v="2"/>
    <x v="8"/>
  </r>
  <r>
    <x v="967"/>
    <x v="967"/>
    <s v="Better Beanie is the new therapeutic wearable designed to assist you while keeping your hands free."/>
    <n v="20000"/>
    <n v="3562"/>
    <x v="2"/>
    <x v="0"/>
    <s v="USD"/>
    <n v="1461301574"/>
    <n v="1456121174"/>
    <b v="0"/>
    <n v="81"/>
    <b v="0"/>
    <s v="technology/wearables"/>
    <n v="0.17810000000000001"/>
    <n v="43.97530864197531"/>
    <x v="2"/>
    <x v="8"/>
  </r>
  <r>
    <x v="968"/>
    <x v="968"/>
    <s v="Anyone who want to support of this will be credited. This will be my ultimate build. Full animatronics, from arms, legs, H.U.D, etc"/>
    <n v="8000"/>
    <n v="106"/>
    <x v="2"/>
    <x v="0"/>
    <s v="USD"/>
    <n v="1408134034"/>
    <n v="1405542034"/>
    <b v="0"/>
    <n v="4"/>
    <b v="0"/>
    <s v="technology/wearables"/>
    <n v="1.325E-2"/>
    <n v="26.5"/>
    <x v="2"/>
    <x v="8"/>
  </r>
  <r>
    <x v="969"/>
    <x v="969"/>
    <s v="Geek &amp; Chic Smart Jewelry Collection, Wearables Meet Style!"/>
    <n v="30000"/>
    <n v="14000"/>
    <x v="2"/>
    <x v="14"/>
    <s v="MXN"/>
    <n v="1486624607"/>
    <n v="1483773407"/>
    <b v="0"/>
    <n v="11"/>
    <b v="0"/>
    <s v="technology/wearables"/>
    <n v="0.46666666666666667"/>
    <n v="1272.7272727272727"/>
    <x v="2"/>
    <x v="8"/>
  </r>
  <r>
    <x v="970"/>
    <x v="970"/>
    <s v="Stainless Steel Modular Ring with screw on bezels for WiFi + Bluetooth + NFC Wireless modules with open source IOS and Android Apps"/>
    <n v="5000"/>
    <n v="2296"/>
    <x v="2"/>
    <x v="5"/>
    <s v="CAD"/>
    <n v="1485147540"/>
    <n v="1481951853"/>
    <b v="0"/>
    <n v="14"/>
    <b v="0"/>
    <s v="technology/wearables"/>
    <n v="0.4592"/>
    <n v="164"/>
    <x v="2"/>
    <x v="8"/>
  </r>
  <r>
    <x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x v="972"/>
    <x v="972"/>
    <s v="Slackers Patent-Pending Magnetic Clip and Cable System, Amazing Sound, Durability and Value Can't Be Beat...AT ANY PRICE!!"/>
    <n v="20000"/>
    <n v="6925"/>
    <x v="2"/>
    <x v="0"/>
    <s v="USD"/>
    <n v="1409813940"/>
    <n v="1407271598"/>
    <b v="0"/>
    <n v="45"/>
    <b v="0"/>
    <s v="technology/wearables"/>
    <n v="0.34625"/>
    <n v="153.88888888888889"/>
    <x v="2"/>
    <x v="8"/>
  </r>
  <r>
    <x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x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x v="982"/>
    <s v="revolutonary ultra-slim 2-in-1 Smart  2-in-1 I-PHONE handle/WALLETtm with 360 rotatiion"/>
    <n v="17500"/>
    <n v="3"/>
    <x v="2"/>
    <x v="0"/>
    <s v="USD"/>
    <n v="1475431486"/>
    <n v="1472839486"/>
    <b v="0"/>
    <n v="3"/>
    <b v="0"/>
    <s v="technology/wearables"/>
    <n v="1.7142857142857143E-4"/>
    <n v="1"/>
    <x v="2"/>
    <x v="8"/>
  </r>
  <r>
    <x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x v="988"/>
    <s v="Itâ€™s original, fashion and unique, Ohyear is the first cover for your earphones that wears your style._x000a_Designed and made in Italy"/>
    <n v="5000"/>
    <n v="0"/>
    <x v="2"/>
    <x v="13"/>
    <s v="EUR"/>
    <n v="1475310825"/>
    <n v="1472718825"/>
    <b v="0"/>
    <n v="0"/>
    <b v="0"/>
    <s v="technology/wearables"/>
    <n v="0"/>
    <n v="0"/>
    <x v="2"/>
    <x v="8"/>
  </r>
  <r>
    <x v="989"/>
    <x v="989"/>
    <s v="The most useful phone charger you will ever buy"/>
    <n v="10000"/>
    <n v="1677"/>
    <x v="2"/>
    <x v="0"/>
    <s v="USD"/>
    <n v="1475101495"/>
    <n v="1472509495"/>
    <b v="0"/>
    <n v="32"/>
    <b v="0"/>
    <s v="technology/wearables"/>
    <n v="0.16769999999999999"/>
    <n v="52.40625"/>
    <x v="2"/>
    <x v="8"/>
  </r>
  <r>
    <x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x v="992"/>
    <s v="The HOTTEST and COOLEST thing yet! WairConditioning... an entirely new level of comfortability!"/>
    <n v="100000"/>
    <n v="467"/>
    <x v="2"/>
    <x v="0"/>
    <s v="USD"/>
    <n v="1462655519"/>
    <n v="1457475119"/>
    <b v="0"/>
    <n v="4"/>
    <b v="0"/>
    <s v="technology/wearables"/>
    <n v="4.6699999999999997E-3"/>
    <n v="116.75"/>
    <x v="2"/>
    <x v="8"/>
  </r>
  <r>
    <x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x v="996"/>
    <s v="Study the behaviour of technical communities by tracking their movement  through wearables"/>
    <n v="4000"/>
    <n v="65"/>
    <x v="2"/>
    <x v="0"/>
    <s v="USD"/>
    <n v="1406474820"/>
    <n v="1403902060"/>
    <b v="0"/>
    <n v="5"/>
    <b v="0"/>
    <s v="technology/wearables"/>
    <n v="1.6250000000000001E-2"/>
    <n v="13"/>
    <x v="2"/>
    <x v="8"/>
  </r>
  <r>
    <x v="997"/>
    <x v="997"/>
    <s v="The iPhanny keeps your iPhone 6 safe from bending in those dangerous pants pockets."/>
    <n v="5000"/>
    <n v="65"/>
    <x v="2"/>
    <x v="0"/>
    <s v="USD"/>
    <n v="1417145297"/>
    <n v="1414549697"/>
    <b v="0"/>
    <n v="8"/>
    <b v="0"/>
    <s v="technology/wearables"/>
    <n v="1.2999999999999999E-2"/>
    <n v="8.125"/>
    <x v="2"/>
    <x v="8"/>
  </r>
  <r>
    <x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x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x v="1000"/>
    <x v="1000"/>
    <s v="Ristola watches made in La Chaux de-Fonds, Switzerland. A new brand of COSC and ISO Certified Professional watches."/>
    <n v="894700"/>
    <n v="19824"/>
    <x v="1"/>
    <x v="0"/>
    <s v="USD"/>
    <n v="1489537560"/>
    <n v="1484357160"/>
    <b v="0"/>
    <n v="6"/>
    <b v="0"/>
    <s v="technology/wearables"/>
    <n v="2.2157147647256063E-2"/>
    <n v="3304"/>
    <x v="2"/>
    <x v="8"/>
  </r>
  <r>
    <x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x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x v="1003"/>
    <s v="Connected, heating, premium quality and comfortable leather sneakers - hand-crafted in France."/>
    <n v="20000"/>
    <n v="3211"/>
    <x v="1"/>
    <x v="6"/>
    <s v="EUR"/>
    <n v="1489680061"/>
    <n v="1487091661"/>
    <b v="0"/>
    <n v="15"/>
    <b v="0"/>
    <s v="technology/wearables"/>
    <n v="0.16055"/>
    <n v="214.06666666666666"/>
    <x v="2"/>
    <x v="8"/>
  </r>
  <r>
    <x v="1004"/>
    <x v="1004"/>
    <s v="Harnessing wearable technology as a powerful defense for food-allergy children."/>
    <n v="25000"/>
    <n v="20552"/>
    <x v="1"/>
    <x v="0"/>
    <s v="USD"/>
    <n v="1455814827"/>
    <n v="1453222827"/>
    <b v="0"/>
    <n v="95"/>
    <b v="0"/>
    <s v="technology/wearables"/>
    <n v="0.82208000000000003"/>
    <n v="216.33684210526314"/>
    <x v="2"/>
    <x v="8"/>
  </r>
  <r>
    <x v="1005"/>
    <x v="1005"/>
    <s v="The Forcite Alpine helmet records 4K footage and keeps you connected all in one sleek design."/>
    <n v="200000"/>
    <n v="150102"/>
    <x v="1"/>
    <x v="0"/>
    <s v="USD"/>
    <n v="1446217183"/>
    <n v="1443538783"/>
    <b v="0"/>
    <n v="161"/>
    <b v="0"/>
    <s v="technology/wearables"/>
    <n v="0.75051000000000001"/>
    <n v="932.31055900621118"/>
    <x v="2"/>
    <x v="8"/>
  </r>
  <r>
    <x v="1006"/>
    <x v="1006"/>
    <s v="Sweat resistant, colorful, durable, CUSTOMIZABLE, watch bands &amp; protector bands that fit the Moto360 smartwatch."/>
    <n v="4000"/>
    <n v="234"/>
    <x v="1"/>
    <x v="0"/>
    <s v="USD"/>
    <n v="1418368260"/>
    <n v="1417654672"/>
    <b v="0"/>
    <n v="8"/>
    <b v="0"/>
    <s v="technology/wearables"/>
    <n v="5.8500000000000003E-2"/>
    <n v="29.25"/>
    <x v="2"/>
    <x v="8"/>
  </r>
  <r>
    <x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x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x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x v="1011"/>
    <s v="The first action sports training sleeve/leg protector of its kind to offer an unduplicated level of targeted protection!"/>
    <n v="20000"/>
    <n v="75"/>
    <x v="1"/>
    <x v="0"/>
    <s v="USD"/>
    <n v="1418938395"/>
    <n v="1415050395"/>
    <b v="0"/>
    <n v="1"/>
    <b v="0"/>
    <s v="technology/wearables"/>
    <n v="3.7499999999999999E-3"/>
    <n v="75"/>
    <x v="2"/>
    <x v="8"/>
  </r>
  <r>
    <x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x v="1014"/>
    <s v="CHEMION is an eyewear device that lets you show your creativity to the world."/>
    <n v="10000"/>
    <n v="3060"/>
    <x v="1"/>
    <x v="0"/>
    <s v="USD"/>
    <n v="1420070615"/>
    <n v="1415750615"/>
    <b v="0"/>
    <n v="16"/>
    <b v="0"/>
    <s v="technology/wearables"/>
    <n v="0.30599999999999999"/>
    <n v="191.25"/>
    <x v="2"/>
    <x v="8"/>
  </r>
  <r>
    <x v="1015"/>
    <x v="1015"/>
    <s v="SKIN - The wearable music remote control which makes your fitness lifestyle a bit easier"/>
    <n v="9000"/>
    <n v="240"/>
    <x v="1"/>
    <x v="16"/>
    <s v="CHF"/>
    <n v="1448489095"/>
    <n v="1445893495"/>
    <b v="0"/>
    <n v="6"/>
    <b v="0"/>
    <s v="technology/wearables"/>
    <n v="2.6666666666666668E-2"/>
    <n v="40"/>
    <x v="2"/>
    <x v="8"/>
  </r>
  <r>
    <x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x v="1019"/>
    <x v="1019"/>
    <s v="Tempi Is a Wearable Bluetooth Device That Gives Accurate Temperature and Humidity Readings."/>
    <n v="45000"/>
    <n v="21300"/>
    <x v="1"/>
    <x v="0"/>
    <s v="USD"/>
    <n v="1423092149"/>
    <n v="1420500149"/>
    <b v="0"/>
    <n v="400"/>
    <b v="0"/>
    <s v="technology/wearables"/>
    <n v="0.47333333333333333"/>
    <n v="53.25"/>
    <x v="2"/>
    <x v="8"/>
  </r>
  <r>
    <x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x v="1021"/>
    <s v="Rick and Morty concept album written by Allie Goertz + music video directed by Paul B. Cummings!"/>
    <n v="3000"/>
    <n v="10554.11"/>
    <x v="0"/>
    <x v="0"/>
    <s v="USD"/>
    <n v="1445054400"/>
    <n v="1443074571"/>
    <b v="1"/>
    <n v="478"/>
    <b v="1"/>
    <s v="music/electronic music"/>
    <n v="3.5180366666666667"/>
    <n v="22.079728033472804"/>
    <x v="4"/>
    <x v="15"/>
  </r>
  <r>
    <x v="1022"/>
    <x v="1022"/>
    <s v="Help get four new bootlegs onto vinyl in the second installment of my series!"/>
    <n v="2000"/>
    <n v="2298"/>
    <x v="0"/>
    <x v="0"/>
    <s v="USD"/>
    <n v="1431876677"/>
    <n v="1429284677"/>
    <b v="1"/>
    <n v="74"/>
    <b v="1"/>
    <s v="music/electronic music"/>
    <n v="1.149"/>
    <n v="31.054054054054053"/>
    <x v="4"/>
    <x v="15"/>
  </r>
  <r>
    <x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x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x v="1025"/>
    <s v="Jake Kaufman and Jessie Seely present THE WORLD'S FIRST VIRTUAL REALITY ROCK OPERA."/>
    <n v="70000"/>
    <n v="76949.820000000007"/>
    <x v="0"/>
    <x v="0"/>
    <s v="USD"/>
    <n v="1426532437"/>
    <n v="1423944037"/>
    <b v="1"/>
    <n v="1071"/>
    <b v="1"/>
    <s v="music/electronic music"/>
    <n v="1.099283142857143"/>
    <n v="71.848571428571432"/>
    <x v="4"/>
    <x v="15"/>
  </r>
  <r>
    <x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x v="1029"/>
    <s v="We want to recreate last years massive Valborgparty in Lund but this time even bigger!"/>
    <n v="10000"/>
    <n v="11176"/>
    <x v="0"/>
    <x v="11"/>
    <s v="SEK"/>
    <n v="1428184740"/>
    <n v="1423501507"/>
    <b v="0"/>
    <n v="141"/>
    <b v="1"/>
    <s v="music/electronic music"/>
    <n v="1.1175999999999999"/>
    <n v="79.262411347517727"/>
    <x v="4"/>
    <x v="15"/>
  </r>
  <r>
    <x v="1030"/>
    <x v="1030"/>
    <s v="Help fund the latest Gothsicles mega-album, I FEEL SICLE!"/>
    <n v="2000"/>
    <n v="6842"/>
    <x v="0"/>
    <x v="0"/>
    <s v="USD"/>
    <n v="1473680149"/>
    <n v="1472470549"/>
    <b v="0"/>
    <n v="159"/>
    <b v="1"/>
    <s v="music/electronic music"/>
    <n v="3.4209999999999998"/>
    <n v="43.031446540880502"/>
    <x v="4"/>
    <x v="15"/>
  </r>
  <r>
    <x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x v="1032"/>
    <s v="Ideal for living rooms and open spaces."/>
    <n v="5400"/>
    <n v="5858.84"/>
    <x v="0"/>
    <x v="0"/>
    <s v="USD"/>
    <n v="1466697625"/>
    <n v="1464105625"/>
    <b v="0"/>
    <n v="96"/>
    <b v="1"/>
    <s v="music/electronic music"/>
    <n v="1.0849703703703704"/>
    <n v="61.029583333333335"/>
    <x v="4"/>
    <x v="15"/>
  </r>
  <r>
    <x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x v="1036"/>
    <s v="Help this Soulful &amp; Cinematic Glitch-Pop Songwriter Bring her Music to the World!  (And your Ears:)"/>
    <n v="4500"/>
    <n v="5056.22"/>
    <x v="0"/>
    <x v="0"/>
    <s v="USD"/>
    <n v="1357545600"/>
    <n v="1354790790"/>
    <b v="0"/>
    <n v="211"/>
    <b v="1"/>
    <s v="music/electronic music"/>
    <n v="1.1236044444444444"/>
    <n v="23.963127962085309"/>
    <x v="4"/>
    <x v="15"/>
  </r>
  <r>
    <x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x v="1041"/>
    <x v="1041"/>
    <s v="I am trying to document what it is like to plunge head first into the music/audio industry as an intern."/>
    <n v="50"/>
    <n v="0"/>
    <x v="1"/>
    <x v="0"/>
    <s v="USD"/>
    <n v="1406769992"/>
    <n v="1405041992"/>
    <b v="0"/>
    <n v="0"/>
    <b v="0"/>
    <s v="journalism/audio"/>
    <n v="0"/>
    <n v="0"/>
    <x v="5"/>
    <x v="16"/>
  </r>
  <r>
    <x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x v="1043"/>
    <x v="1043"/>
    <s v="We're seeking funding for a special 10th Anniversary PRINT EDITION! Receive your own copy for only $8"/>
    <n v="100000"/>
    <n v="8537"/>
    <x v="1"/>
    <x v="0"/>
    <s v="USD"/>
    <n v="1432101855"/>
    <n v="1429509855"/>
    <b v="0"/>
    <n v="292"/>
    <b v="0"/>
    <s v="journalism/audio"/>
    <n v="8.5370000000000001E-2"/>
    <n v="29.236301369863014"/>
    <x v="5"/>
    <x v="16"/>
  </r>
  <r>
    <x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x v="1045"/>
    <x v="1045"/>
    <s v="In Case Of Emergency is a radio talk show for preppers, beginning preppers, and with preparedness in mind."/>
    <n v="10000"/>
    <n v="266"/>
    <x v="1"/>
    <x v="0"/>
    <s v="USD"/>
    <n v="1408827550"/>
    <n v="1406235550"/>
    <b v="0"/>
    <n v="8"/>
    <b v="0"/>
    <s v="journalism/audio"/>
    <n v="2.6599999999999999E-2"/>
    <n v="33.25"/>
    <x v="5"/>
    <x v="16"/>
  </r>
  <r>
    <x v="1046"/>
    <x v="1046"/>
    <s v="All Things Horses is slowly becoming the greatest podcast on the internet and we are looking to upgrade the studio and software."/>
    <n v="3000"/>
    <n v="0"/>
    <x v="1"/>
    <x v="12"/>
    <s v="EUR"/>
    <n v="1451161560"/>
    <n v="1447273560"/>
    <b v="0"/>
    <n v="0"/>
    <b v="0"/>
    <s v="journalism/audio"/>
    <n v="0"/>
    <n v="0"/>
    <x v="5"/>
    <x v="16"/>
  </r>
  <r>
    <x v="1047"/>
    <x v="1047"/>
    <s v="I wish to start a new podcast called Voices of Texas, and I want to interview interesting people of Texas each week."/>
    <n v="2000"/>
    <n v="1"/>
    <x v="1"/>
    <x v="0"/>
    <s v="USD"/>
    <n v="1415219915"/>
    <n v="1412624315"/>
    <b v="0"/>
    <n v="1"/>
    <b v="0"/>
    <s v="journalism/audio"/>
    <n v="5.0000000000000001E-4"/>
    <n v="1"/>
    <x v="5"/>
    <x v="16"/>
  </r>
  <r>
    <x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x v="1049"/>
    <x v="1049"/>
    <s v="------"/>
    <n v="12000"/>
    <n v="0"/>
    <x v="1"/>
    <x v="0"/>
    <s v="USD"/>
    <n v="1455272445"/>
    <n v="1452680445"/>
    <b v="0"/>
    <n v="0"/>
    <b v="0"/>
    <s v="journalism/audio"/>
    <n v="0"/>
    <n v="0"/>
    <x v="5"/>
    <x v="16"/>
  </r>
  <r>
    <x v="1050"/>
    <x v="1050"/>
    <s v="Secularism is on the rise and I hear you.Talk to me."/>
    <n v="2500"/>
    <n v="0"/>
    <x v="1"/>
    <x v="0"/>
    <s v="USD"/>
    <n v="1442257677"/>
    <n v="1439665677"/>
    <b v="0"/>
    <n v="0"/>
    <b v="0"/>
    <s v="journalism/audio"/>
    <n v="0"/>
    <n v="0"/>
    <x v="5"/>
    <x v="16"/>
  </r>
  <r>
    <x v="1051"/>
    <x v="1051"/>
    <s v="Inspired by some great podcasters as well as my desire to learn from many people about many topics, plus just to inform people."/>
    <n v="500"/>
    <n v="0"/>
    <x v="1"/>
    <x v="0"/>
    <s v="USD"/>
    <n v="1409098825"/>
    <n v="1406679625"/>
    <b v="0"/>
    <n v="0"/>
    <b v="0"/>
    <s v="journalism/audio"/>
    <n v="0"/>
    <n v="0"/>
    <x v="5"/>
    <x v="16"/>
  </r>
  <r>
    <x v="1052"/>
    <x v="1052"/>
    <s v="Production costs for middle aged comics sharing cross USA country road trip experience via www.bigdaddyroadshow.com Podcasts.ComedySHOW"/>
    <n v="4336"/>
    <n v="0"/>
    <x v="1"/>
    <x v="0"/>
    <s v="USD"/>
    <n v="1465243740"/>
    <n v="1461438495"/>
    <b v="0"/>
    <n v="0"/>
    <b v="0"/>
    <s v="journalism/audio"/>
    <n v="0"/>
    <n v="0"/>
    <x v="5"/>
    <x v="16"/>
  </r>
  <r>
    <x v="1053"/>
    <x v="1053"/>
    <s v="How well do you know the stranger walking past you or the neighbor up the street? Extraordinary stories told by everyday people."/>
    <n v="1500"/>
    <n v="15"/>
    <x v="1"/>
    <x v="0"/>
    <s v="USD"/>
    <n v="1488773332"/>
    <n v="1486613332"/>
    <b v="0"/>
    <n v="1"/>
    <b v="0"/>
    <s v="journalism/audio"/>
    <n v="0.01"/>
    <n v="15"/>
    <x v="5"/>
    <x v="16"/>
  </r>
  <r>
    <x v="1054"/>
    <x v="1054"/>
    <s v="Drawing on the momentum created by his &quot;Radio Deadly&quot; program, Michale Graves has created a new pop-culture talk radio show on WVNJ"/>
    <n v="2500"/>
    <n v="0"/>
    <x v="1"/>
    <x v="0"/>
    <s v="USD"/>
    <n v="1407708000"/>
    <n v="1405110399"/>
    <b v="0"/>
    <n v="0"/>
    <b v="0"/>
    <s v="journalism/audio"/>
    <n v="0"/>
    <n v="0"/>
    <x v="5"/>
    <x v="16"/>
  </r>
  <r>
    <x v="1055"/>
    <x v="1055"/>
    <s v="This project is to fund Season 3 of the SHPC.  Our plan is to produce 24 more spectacular episodes to share with the world."/>
    <n v="3500"/>
    <n v="0"/>
    <x v="1"/>
    <x v="0"/>
    <s v="USD"/>
    <n v="1457394545"/>
    <n v="1454802545"/>
    <b v="0"/>
    <n v="0"/>
    <b v="0"/>
    <s v="journalism/audio"/>
    <n v="0"/>
    <n v="0"/>
    <x v="5"/>
    <x v="16"/>
  </r>
  <r>
    <x v="1056"/>
    <x v="1056"/>
    <s v="a podcast about everyday life, friends talking about music, movies, tv, relationships. conversations we have all had and can relate to"/>
    <n v="10000"/>
    <n v="0"/>
    <x v="1"/>
    <x v="0"/>
    <s v="USD"/>
    <n v="1429892177"/>
    <n v="1424711777"/>
    <b v="0"/>
    <n v="0"/>
    <b v="0"/>
    <s v="journalism/audio"/>
    <n v="0"/>
    <n v="0"/>
    <x v="5"/>
    <x v="16"/>
  </r>
  <r>
    <x v="1057"/>
    <x v="1057"/>
    <s v="Sayin it Plain is a Independent Radio Show created to inform the public and empower the community."/>
    <n v="10000"/>
    <n v="0"/>
    <x v="1"/>
    <x v="0"/>
    <s v="USD"/>
    <n v="1480888483"/>
    <n v="1478292883"/>
    <b v="0"/>
    <n v="0"/>
    <b v="0"/>
    <s v="journalism/audio"/>
    <n v="0"/>
    <n v="0"/>
    <x v="5"/>
    <x v="16"/>
  </r>
  <r>
    <x v="1058"/>
    <x v="1058"/>
    <s v="An investigative series on 790 KABC Radio on the ravages of addiction and what options millions of people have for hopeful recovery."/>
    <n v="40000"/>
    <n v="0"/>
    <x v="1"/>
    <x v="0"/>
    <s v="USD"/>
    <n v="1427328000"/>
    <n v="1423777043"/>
    <b v="0"/>
    <n v="0"/>
    <b v="0"/>
    <s v="journalism/audio"/>
    <n v="0"/>
    <n v="0"/>
    <x v="5"/>
    <x v="16"/>
  </r>
  <r>
    <x v="1059"/>
    <x v="1059"/>
    <s v="Turning myself into a vocal artist."/>
    <n v="1100"/>
    <n v="0"/>
    <x v="1"/>
    <x v="0"/>
    <s v="USD"/>
    <n v="1426269456"/>
    <n v="1423681056"/>
    <b v="0"/>
    <n v="0"/>
    <b v="0"/>
    <s v="journalism/audio"/>
    <n v="0"/>
    <n v="0"/>
    <x v="5"/>
    <x v="16"/>
  </r>
  <r>
    <x v="1060"/>
    <x v="1060"/>
    <s v="Reality Check is a weekly Internet Radio Show. Along with my co-host and engineer we discuss the issues of the day relevant to you!."/>
    <n v="5000"/>
    <n v="50"/>
    <x v="1"/>
    <x v="0"/>
    <s v="USD"/>
    <n v="1429134893"/>
    <n v="1426542893"/>
    <b v="0"/>
    <n v="1"/>
    <b v="0"/>
    <s v="journalism/audio"/>
    <n v="0.01"/>
    <n v="50"/>
    <x v="5"/>
    <x v="16"/>
  </r>
  <r>
    <x v="1061"/>
    <x v="1061"/>
    <s v="T.O., Adi &amp; Mercedes discuss their point of views, women's issues &amp; Hollywood Hotties."/>
    <n v="4000"/>
    <n v="0"/>
    <x v="1"/>
    <x v="0"/>
    <s v="USD"/>
    <n v="1462150800"/>
    <n v="1456987108"/>
    <b v="0"/>
    <n v="0"/>
    <b v="0"/>
    <s v="journalism/audio"/>
    <n v="0"/>
    <n v="0"/>
    <x v="5"/>
    <x v="16"/>
  </r>
  <r>
    <x v="1062"/>
    <x v="1062"/>
    <s v="SEE US ON PATREON www.badgirlartwork.com"/>
    <n v="199"/>
    <n v="190"/>
    <x v="1"/>
    <x v="0"/>
    <s v="USD"/>
    <n v="1468351341"/>
    <n v="1467746541"/>
    <b v="0"/>
    <n v="4"/>
    <b v="0"/>
    <s v="journalism/audio"/>
    <n v="0.95477386934673369"/>
    <n v="47.5"/>
    <x v="5"/>
    <x v="16"/>
  </r>
  <r>
    <x v="1063"/>
    <x v="1063"/>
    <s v="Now on audiobook! The truth about Benghazi is revealed with this historical epic courtroom drama performed by professional voice actors"/>
    <n v="1000"/>
    <n v="0"/>
    <x v="1"/>
    <x v="0"/>
    <s v="USD"/>
    <n v="1472604262"/>
    <n v="1470012262"/>
    <b v="0"/>
    <n v="0"/>
    <b v="0"/>
    <s v="journalism/audio"/>
    <n v="0"/>
    <n v="0"/>
    <x v="5"/>
    <x v="16"/>
  </r>
  <r>
    <x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x v="1065"/>
    <s v="Need funds for an Australian fps mp shooter pc game called Diggers Fall were china invades Aus, cost for advertising and settings menu."/>
    <n v="3000"/>
    <n v="81"/>
    <x v="2"/>
    <x v="2"/>
    <s v="AUD"/>
    <n v="1392800922"/>
    <n v="1390381722"/>
    <b v="0"/>
    <n v="5"/>
    <b v="0"/>
    <s v="games/video games"/>
    <n v="2.7E-2"/>
    <n v="16.2"/>
    <x v="6"/>
    <x v="17"/>
  </r>
  <r>
    <x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x v="1067"/>
    <s v="Canâ€™t make up your mind about something? Simply type in your two options and let the fighters of fate decide for you!"/>
    <n v="500"/>
    <n v="130"/>
    <x v="2"/>
    <x v="0"/>
    <s v="USD"/>
    <n v="1387657931"/>
    <n v="1385065931"/>
    <b v="0"/>
    <n v="10"/>
    <b v="0"/>
    <s v="games/video games"/>
    <n v="0.26"/>
    <n v="13"/>
    <x v="6"/>
    <x v="17"/>
  </r>
  <r>
    <x v="1068"/>
    <x v="1068"/>
    <s v="THE QUEST TO SAVE HIP HOP is an old school beat em up st game that has a focus on old school hip hop and new age hip hop coming to pc."/>
    <n v="30000"/>
    <n v="45"/>
    <x v="2"/>
    <x v="0"/>
    <s v="USD"/>
    <n v="1460274864"/>
    <n v="1457686464"/>
    <b v="0"/>
    <n v="4"/>
    <b v="0"/>
    <s v="games/video games"/>
    <n v="1.5E-3"/>
    <n v="11.25"/>
    <x v="6"/>
    <x v="17"/>
  </r>
  <r>
    <x v="1069"/>
    <x v="1069"/>
    <s v="A run-n-gun zombie survival game where you scavenge for items to make the night a little less scary."/>
    <n v="2200"/>
    <n v="850"/>
    <x v="2"/>
    <x v="0"/>
    <s v="USD"/>
    <n v="1385447459"/>
    <n v="1382679059"/>
    <b v="0"/>
    <n v="21"/>
    <b v="0"/>
    <s v="games/video games"/>
    <n v="0.38636363636363635"/>
    <n v="40.476190476190474"/>
    <x v="6"/>
    <x v="17"/>
  </r>
  <r>
    <x v="1070"/>
    <x v="1070"/>
    <s v="A deck building game where you build your campaign plans, raise cash and gain power in a drive to win the White House."/>
    <n v="10000"/>
    <n v="70"/>
    <x v="2"/>
    <x v="0"/>
    <s v="USD"/>
    <n v="1349050622"/>
    <n v="1347322622"/>
    <b v="0"/>
    <n v="2"/>
    <b v="0"/>
    <s v="games/video games"/>
    <n v="7.0000000000000001E-3"/>
    <n v="35"/>
    <x v="6"/>
    <x v="17"/>
  </r>
  <r>
    <x v="1071"/>
    <x v="1071"/>
    <s v="I'm making a game where you choose how you want to kill the DJ, so you yourself can decide what music will be played at the party."/>
    <n v="100"/>
    <n v="0"/>
    <x v="2"/>
    <x v="10"/>
    <s v="NOK"/>
    <n v="1447787093"/>
    <n v="1445191493"/>
    <b v="0"/>
    <n v="0"/>
    <b v="0"/>
    <s v="games/video games"/>
    <n v="0"/>
    <n v="0"/>
    <x v="6"/>
    <x v="17"/>
  </r>
  <r>
    <x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x v="1073"/>
    <s v="We want to bring our Game Rainbow Ball to the iphone and to do that we need a little help"/>
    <n v="750"/>
    <n v="10"/>
    <x v="2"/>
    <x v="0"/>
    <s v="USD"/>
    <n v="1318806541"/>
    <n v="1316214541"/>
    <b v="0"/>
    <n v="1"/>
    <b v="0"/>
    <s v="games/video games"/>
    <n v="1.3333333333333334E-2"/>
    <n v="10"/>
    <x v="6"/>
    <x v="17"/>
  </r>
  <r>
    <x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x v="1075"/>
    <s v="Fully 3D, post Apocalyptic themed tower defense video game. New take on the genre."/>
    <n v="1000"/>
    <n v="45"/>
    <x v="2"/>
    <x v="0"/>
    <s v="USD"/>
    <n v="1336340516"/>
    <n v="1333748516"/>
    <b v="0"/>
    <n v="3"/>
    <b v="0"/>
    <s v="games/video games"/>
    <n v="4.4999999999999998E-2"/>
    <n v="15"/>
    <x v="6"/>
    <x v="17"/>
  </r>
  <r>
    <x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x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x v="1080"/>
    <s v="A fantasy action RPG which follows an elven ex-slave on a journey of magic, revenge, intrigue, and deceit."/>
    <n v="20000"/>
    <n v="1821"/>
    <x v="2"/>
    <x v="0"/>
    <s v="USD"/>
    <n v="1399778333"/>
    <n v="1397186333"/>
    <b v="0"/>
    <n v="98"/>
    <b v="0"/>
    <s v="games/video games"/>
    <n v="9.1050000000000006E-2"/>
    <n v="18.581632653061224"/>
    <x v="6"/>
    <x v="17"/>
  </r>
  <r>
    <x v="1081"/>
    <x v="1081"/>
    <s v="Finishing your last job before you retire until a disaster strikes the cargo ship can you survive The Creature?"/>
    <n v="68000"/>
    <n v="12"/>
    <x v="2"/>
    <x v="0"/>
    <s v="USD"/>
    <n v="1422483292"/>
    <n v="1419891292"/>
    <b v="0"/>
    <n v="4"/>
    <b v="0"/>
    <s v="games/video games"/>
    <n v="1.7647058823529413E-4"/>
    <n v="3"/>
    <x v="6"/>
    <x v="17"/>
  </r>
  <r>
    <x v="1082"/>
    <x v="1082"/>
    <s v="Challenge your trivia skills in this action oriented game against several opponents across time."/>
    <n v="10000"/>
    <n v="56"/>
    <x v="2"/>
    <x v="0"/>
    <s v="USD"/>
    <n v="1344635088"/>
    <n v="1342043088"/>
    <b v="0"/>
    <n v="3"/>
    <b v="0"/>
    <s v="games/video games"/>
    <n v="5.5999999999999999E-3"/>
    <n v="18.666666666666668"/>
    <x v="6"/>
    <x v="17"/>
  </r>
  <r>
    <x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x v="1084"/>
    <s v="I want to start my own channel for gaming"/>
    <n v="550"/>
    <n v="0"/>
    <x v="2"/>
    <x v="0"/>
    <s v="USD"/>
    <n v="1407534804"/>
    <n v="1404942804"/>
    <b v="0"/>
    <n v="0"/>
    <b v="0"/>
    <s v="games/video games"/>
    <n v="0"/>
    <n v="0"/>
    <x v="6"/>
    <x v="17"/>
  </r>
  <r>
    <x v="1085"/>
    <x v="1085"/>
    <s v="The new kid on the block. Re-imagining old games and creating new ones. Ship, Lazer, Rock is first."/>
    <n v="30000"/>
    <n v="1026"/>
    <x v="2"/>
    <x v="5"/>
    <s v="CAD"/>
    <n v="1457967975"/>
    <n v="1455379575"/>
    <b v="0"/>
    <n v="9"/>
    <b v="0"/>
    <s v="games/video games"/>
    <n v="3.4200000000000001E-2"/>
    <n v="114"/>
    <x v="6"/>
    <x v="17"/>
  </r>
  <r>
    <x v="1086"/>
    <x v="1086"/>
    <s v="Humanity's future in the Galaxy"/>
    <n v="18000"/>
    <n v="15"/>
    <x v="2"/>
    <x v="0"/>
    <s v="USD"/>
    <n v="1408913291"/>
    <n v="1406321291"/>
    <b v="0"/>
    <n v="2"/>
    <b v="0"/>
    <s v="games/video games"/>
    <n v="8.3333333333333339E-4"/>
    <n v="7.5"/>
    <x v="6"/>
    <x v="17"/>
  </r>
  <r>
    <x v="1087"/>
    <x v="1087"/>
    <s v="Idle gamers are the group of gamers worth watching play video games. We have a back log of video ideas and want to entertain you."/>
    <n v="1100"/>
    <n v="0"/>
    <x v="2"/>
    <x v="0"/>
    <s v="USD"/>
    <n v="1402852087"/>
    <n v="1400260087"/>
    <b v="0"/>
    <n v="0"/>
    <b v="0"/>
    <s v="games/video games"/>
    <n v="0"/>
    <n v="0"/>
    <x v="6"/>
    <x v="17"/>
  </r>
  <r>
    <x v="1088"/>
    <x v="1088"/>
    <s v="A fresh twist on survival games. Intense, high-stakes 30 minute rounds for up to 10 players."/>
    <n v="45000"/>
    <n v="6382.34"/>
    <x v="2"/>
    <x v="0"/>
    <s v="USD"/>
    <n v="1398366667"/>
    <n v="1395774667"/>
    <b v="0"/>
    <n v="147"/>
    <b v="0"/>
    <s v="games/video games"/>
    <n v="0.14182977777777778"/>
    <n v="43.41727891156463"/>
    <x v="6"/>
    <x v="17"/>
  </r>
  <r>
    <x v="1089"/>
    <x v="1089"/>
    <s v="Farabel is a single player turn-based fantasy strategy game for Mac/PC/Linux"/>
    <n v="15000"/>
    <n v="1174"/>
    <x v="2"/>
    <x v="6"/>
    <s v="EUR"/>
    <n v="1435293175"/>
    <n v="1432701175"/>
    <b v="0"/>
    <n v="49"/>
    <b v="0"/>
    <s v="games/video games"/>
    <n v="7.8266666666666665E-2"/>
    <n v="23.959183673469386"/>
    <x v="6"/>
    <x v="17"/>
  </r>
  <r>
    <x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x v="1091"/>
    <x v="1091"/>
    <s v="London Revolution is a Minecraft server in development. This is an open world RPG FPS server with questing and ruthless gangs."/>
    <n v="200"/>
    <n v="25"/>
    <x v="2"/>
    <x v="1"/>
    <s v="GBP"/>
    <n v="1460313672"/>
    <n v="1457725272"/>
    <b v="0"/>
    <n v="2"/>
    <b v="0"/>
    <s v="games/video games"/>
    <n v="0.125"/>
    <n v="12.5"/>
    <x v="6"/>
    <x v="17"/>
  </r>
  <r>
    <x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x v="1098"/>
    <s v="Kick, Punch... Fireball is an FPS type arena game set inside the fantasy world."/>
    <n v="25000"/>
    <n v="1803"/>
    <x v="2"/>
    <x v="0"/>
    <s v="USD"/>
    <n v="1397413095"/>
    <n v="1394821095"/>
    <b v="0"/>
    <n v="22"/>
    <b v="0"/>
    <s v="games/video games"/>
    <n v="7.2120000000000004E-2"/>
    <n v="81.954545454545453"/>
    <x v="6"/>
    <x v="17"/>
  </r>
  <r>
    <x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x v="1100"/>
    <s v="A retro style puzzle rpg with a dark story. Your decisions will influence the world and decide the outcome of the story."/>
    <n v="4000"/>
    <n v="100"/>
    <x v="2"/>
    <x v="12"/>
    <s v="EUR"/>
    <n v="1455417571"/>
    <n v="1452825571"/>
    <b v="0"/>
    <n v="10"/>
    <b v="0"/>
    <s v="games/video games"/>
    <n v="2.5000000000000001E-2"/>
    <n v="10"/>
    <x v="6"/>
    <x v="17"/>
  </r>
  <r>
    <x v="1101"/>
    <x v="1101"/>
    <s v="Different strains of marijuana leafs battling to the death to see which one is the top strain."/>
    <n v="100000"/>
    <n v="41"/>
    <x v="2"/>
    <x v="0"/>
    <s v="USD"/>
    <n v="1468519920"/>
    <n v="1466188338"/>
    <b v="0"/>
    <n v="6"/>
    <b v="0"/>
    <s v="games/video games"/>
    <n v="4.0999999999999999E-4"/>
    <n v="6.833333333333333"/>
    <x v="6"/>
    <x v="17"/>
  </r>
  <r>
    <x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x v="1103"/>
    <s v="&quot;I go to work... I classify the bodies and store them accordingly... Sometimes I here noises... Other times is see her..."/>
    <n v="15000"/>
    <n v="243"/>
    <x v="2"/>
    <x v="0"/>
    <s v="USD"/>
    <n v="1466227190"/>
    <n v="1461043190"/>
    <b v="0"/>
    <n v="15"/>
    <b v="0"/>
    <s v="games/video games"/>
    <n v="1.6199999999999999E-2"/>
    <n v="16.2"/>
    <x v="6"/>
    <x v="17"/>
  </r>
  <r>
    <x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x v="1107"/>
    <x v="1107"/>
    <s v="Enjoy video games, online surfing, and communications in privacy with Kid Cade, from Crestview, Florida. Our company has created a comp"/>
    <n v="10000"/>
    <n v="0"/>
    <x v="2"/>
    <x v="0"/>
    <s v="USD"/>
    <n v="1406148024"/>
    <n v="1403556024"/>
    <b v="0"/>
    <n v="0"/>
    <b v="0"/>
    <s v="games/video games"/>
    <n v="0"/>
    <n v="0"/>
    <x v="6"/>
    <x v="17"/>
  </r>
  <r>
    <x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x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x v="1113"/>
    <x v="1113"/>
    <s v="A start up YouTube PC Gaming channel named ''Jeansie''. Comprised of witty banter and slightly above average  gaming skills :)"/>
    <n v="1000"/>
    <n v="5"/>
    <x v="2"/>
    <x v="1"/>
    <s v="GBP"/>
    <n v="1408058820"/>
    <n v="1405466820"/>
    <b v="0"/>
    <n v="1"/>
    <b v="0"/>
    <s v="games/video games"/>
    <n v="5.0000000000000001E-3"/>
    <n v="5"/>
    <x v="6"/>
    <x v="17"/>
  </r>
  <r>
    <x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x v="1115"/>
    <s v="Explore the protagonist's mind. Remember. Understand. Plan ahead. Stay ahead of threats. Nurture relations. Earn the fate you choose."/>
    <n v="40000"/>
    <n v="53"/>
    <x v="2"/>
    <x v="0"/>
    <s v="USD"/>
    <n v="1459352495"/>
    <n v="1456764095"/>
    <b v="0"/>
    <n v="4"/>
    <b v="0"/>
    <s v="games/video games"/>
    <n v="1.325E-3"/>
    <n v="13.25"/>
    <x v="6"/>
    <x v="17"/>
  </r>
  <r>
    <x v="1116"/>
    <x v="1116"/>
    <s v="A medieval, post apocolyptic, Online, MMORPG. Class morphing, character customization game."/>
    <n v="500000"/>
    <n v="178.52"/>
    <x v="2"/>
    <x v="0"/>
    <s v="USD"/>
    <n v="1339273208"/>
    <n v="1334089208"/>
    <b v="0"/>
    <n v="10"/>
    <b v="0"/>
    <s v="games/video games"/>
    <n v="3.5704000000000004E-4"/>
    <n v="17.852"/>
    <x v="6"/>
    <x v="17"/>
  </r>
  <r>
    <x v="1117"/>
    <x v="1117"/>
    <s v="Experience the Medieval in your own village. Increase your village into a city and walk through the streets."/>
    <n v="1000"/>
    <n v="83"/>
    <x v="2"/>
    <x v="12"/>
    <s v="EUR"/>
    <n v="1451053313"/>
    <n v="1448461313"/>
    <b v="0"/>
    <n v="8"/>
    <b v="0"/>
    <s v="games/video games"/>
    <n v="8.3000000000000004E-2"/>
    <n v="10.375"/>
    <x v="6"/>
    <x v="17"/>
  </r>
  <r>
    <x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x v="1120"/>
    <x v="1120"/>
    <s v="Planet Ninjahwah is a highly anticipated futuristic action adventure game that will blow your mind!!"/>
    <n v="25000"/>
    <n v="0"/>
    <x v="2"/>
    <x v="0"/>
    <s v="USD"/>
    <n v="1319835400"/>
    <n v="1315947400"/>
    <b v="0"/>
    <n v="0"/>
    <b v="0"/>
    <s v="games/video games"/>
    <n v="0"/>
    <n v="0"/>
    <x v="6"/>
    <x v="17"/>
  </r>
  <r>
    <x v="1121"/>
    <x v="1121"/>
    <s v="An action packed, side scrolling, platform jumping, laser shooting ADVENTURE that will be fun for everyone."/>
    <n v="250000"/>
    <n v="29"/>
    <x v="2"/>
    <x v="0"/>
    <s v="USD"/>
    <n v="1457904316"/>
    <n v="1455315916"/>
    <b v="0"/>
    <n v="5"/>
    <b v="0"/>
    <s v="games/video games"/>
    <n v="1.16E-4"/>
    <n v="5.8"/>
    <x v="6"/>
    <x v="17"/>
  </r>
  <r>
    <x v="1122"/>
    <x v="1122"/>
    <s v="Mobile game featuring lots of funny little monsters on the run from their mad creator. Lots of gameplay elements will keep user bussy."/>
    <n v="3200"/>
    <n v="0"/>
    <x v="2"/>
    <x v="1"/>
    <s v="GBP"/>
    <n v="1369932825"/>
    <n v="1368723225"/>
    <b v="0"/>
    <n v="0"/>
    <b v="0"/>
    <s v="games/video games"/>
    <n v="0"/>
    <n v="0"/>
    <x v="6"/>
    <x v="17"/>
  </r>
  <r>
    <x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x v="1125"/>
    <s v="Ultimate Supremacy will be the ultimate in mobile gaming, if you love fighting and strategy games, you will love Ultimate Supremacy."/>
    <n v="3000"/>
    <n v="0"/>
    <x v="2"/>
    <x v="1"/>
    <s v="GBP"/>
    <n v="1443193130"/>
    <n v="1438009130"/>
    <b v="0"/>
    <n v="0"/>
    <b v="0"/>
    <s v="games/mobile games"/>
    <n v="0"/>
    <n v="0"/>
    <x v="6"/>
    <x v="18"/>
  </r>
  <r>
    <x v="1126"/>
    <x v="1126"/>
    <s v="Imagine a science class where the teacher walks in a says &quot;Take out your cell phone and play a game.&quot;"/>
    <n v="2000"/>
    <n v="10"/>
    <x v="2"/>
    <x v="0"/>
    <s v="USD"/>
    <n v="1468482694"/>
    <n v="1465890694"/>
    <b v="0"/>
    <n v="2"/>
    <b v="0"/>
    <s v="games/mobile games"/>
    <n v="5.0000000000000001E-3"/>
    <n v="5"/>
    <x v="6"/>
    <x v="18"/>
  </r>
  <r>
    <x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x v="1128"/>
    <s v="#havingfunFTW"/>
    <n v="1000"/>
    <n v="1"/>
    <x v="2"/>
    <x v="1"/>
    <s v="GBP"/>
    <n v="1407425717"/>
    <n v="1404833717"/>
    <b v="0"/>
    <n v="1"/>
    <b v="0"/>
    <s v="games/mobile games"/>
    <n v="1E-3"/>
    <n v="1"/>
    <x v="6"/>
    <x v="18"/>
  </r>
  <r>
    <x v="1129"/>
    <x v="1129"/>
    <s v="This app will provide you with the ability to use your most favorite profanities while playing a game with your friends."/>
    <n v="20000"/>
    <n v="21"/>
    <x v="2"/>
    <x v="0"/>
    <s v="USD"/>
    <n v="1465107693"/>
    <n v="1462515693"/>
    <b v="0"/>
    <n v="2"/>
    <b v="0"/>
    <s v="games/mobile games"/>
    <n v="1.0499999999999999E-3"/>
    <n v="10.5"/>
    <x v="6"/>
    <x v="18"/>
  </r>
  <r>
    <x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x v="1131"/>
    <s v="Don't drop it like it's hot..Hot Potato is a battle between friends. Compete to keep Mr Potato off the ground. Who will drop him first?"/>
    <n v="40000"/>
    <n v="0"/>
    <x v="2"/>
    <x v="2"/>
    <s v="AUD"/>
    <n v="1450993668"/>
    <n v="1448401668"/>
    <b v="0"/>
    <n v="0"/>
    <b v="0"/>
    <s v="games/mobile games"/>
    <n v="0"/>
    <n v="0"/>
    <x v="6"/>
    <x v="18"/>
  </r>
  <r>
    <x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x v="1134"/>
    <s v="We are creating a new Mario Bro's style game called KFK:Original. It's challenging, fun and totally awesome!!!"/>
    <n v="25000"/>
    <n v="1"/>
    <x v="2"/>
    <x v="2"/>
    <s v="AUD"/>
    <n v="1417235580"/>
    <n v="1416034228"/>
    <b v="0"/>
    <n v="1"/>
    <b v="0"/>
    <s v="games/mobile games"/>
    <n v="4.0000000000000003E-5"/>
    <n v="1"/>
    <x v="6"/>
    <x v="18"/>
  </r>
  <r>
    <x v="1135"/>
    <x v="1135"/>
    <s v="&quot;Trumperama&quot; ist ein Jump 'n' Run Spiel im 8-Bit Stil fÃ¼r Android._x000a_Donald Trump gewinnt die Wahlen und muss gestoppt werden!"/>
    <n v="1000"/>
    <n v="50"/>
    <x v="2"/>
    <x v="12"/>
    <s v="EUR"/>
    <n v="1470527094"/>
    <n v="1467935094"/>
    <b v="0"/>
    <n v="1"/>
    <b v="0"/>
    <s v="games/mobile games"/>
    <n v="0.05"/>
    <n v="50"/>
    <x v="6"/>
    <x v="18"/>
  </r>
  <r>
    <x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x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x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x v="1140"/>
    <s v="We are creating the next epic Massive Multiplayer Online-Real Time Strategy game and we want you to be a part of it!"/>
    <n v="5000"/>
    <n v="0"/>
    <x v="2"/>
    <x v="1"/>
    <s v="GBP"/>
    <n v="1438859121"/>
    <n v="1436267121"/>
    <b v="0"/>
    <n v="0"/>
    <b v="0"/>
    <s v="games/mobile games"/>
    <n v="0"/>
    <n v="0"/>
    <x v="6"/>
    <x v="18"/>
  </r>
  <r>
    <x v="1141"/>
    <x v="1141"/>
    <s v="I think this will be a great game!"/>
    <n v="500"/>
    <n v="0"/>
    <x v="2"/>
    <x v="12"/>
    <s v="EUR"/>
    <n v="1436460450"/>
    <n v="1433868450"/>
    <b v="0"/>
    <n v="0"/>
    <b v="0"/>
    <s v="games/mobile games"/>
    <n v="0"/>
    <n v="0"/>
    <x v="6"/>
    <x v="18"/>
  </r>
  <r>
    <x v="1142"/>
    <x v="1142"/>
    <s v="If only you could help choose and/or create the Top Chart apps with your ideas..._x000a_Want that to come true? Well here we are."/>
    <n v="4000"/>
    <n v="0"/>
    <x v="2"/>
    <x v="0"/>
    <s v="USD"/>
    <n v="1424131727"/>
    <n v="1421539727"/>
    <b v="0"/>
    <n v="0"/>
    <b v="0"/>
    <s v="games/mobile games"/>
    <n v="0"/>
    <n v="0"/>
    <x v="6"/>
    <x v="18"/>
  </r>
  <r>
    <x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x v="1144"/>
    <s v="We need your help to finish our food truck. We are building a BBQ Food Truck to serve competition style BBQ."/>
    <n v="9300"/>
    <n v="0"/>
    <x v="2"/>
    <x v="0"/>
    <s v="USD"/>
    <n v="1430281320"/>
    <n v="1427689320"/>
    <b v="0"/>
    <n v="0"/>
    <b v="0"/>
    <s v="food/food trucks"/>
    <n v="0"/>
    <n v="0"/>
    <x v="7"/>
    <x v="19"/>
  </r>
  <r>
    <x v="1145"/>
    <x v="1145"/>
    <s v="Emphasizing locally and responsibly raised ingredients, serving delicious food! I need your help."/>
    <n v="80000"/>
    <n v="100"/>
    <x v="2"/>
    <x v="0"/>
    <s v="USD"/>
    <n v="1412272592"/>
    <n v="1407088592"/>
    <b v="0"/>
    <n v="1"/>
    <b v="0"/>
    <s v="food/food trucks"/>
    <n v="1.25E-3"/>
    <n v="100"/>
    <x v="7"/>
    <x v="19"/>
  </r>
  <r>
    <x v="1146"/>
    <x v="1146"/>
    <s v="Bringing the flavor of competition BBQ to small town Auburn with the ease of a big city food truck."/>
    <n v="6000"/>
    <n v="530"/>
    <x v="2"/>
    <x v="0"/>
    <s v="USD"/>
    <n v="1399071173"/>
    <n v="1395787973"/>
    <b v="0"/>
    <n v="12"/>
    <b v="0"/>
    <s v="food/food trucks"/>
    <n v="8.8333333333333333E-2"/>
    <n v="44.166666666666664"/>
    <x v="7"/>
    <x v="19"/>
  </r>
  <r>
    <x v="1147"/>
    <x v="1147"/>
    <s v="amazing gourmet baked potato truck with variable options for everyone, its always been my dream, help me make it come true :)."/>
    <n v="25000"/>
    <n v="0"/>
    <x v="2"/>
    <x v="5"/>
    <s v="CAD"/>
    <n v="1413760783"/>
    <n v="1408576783"/>
    <b v="0"/>
    <n v="0"/>
    <b v="0"/>
    <s v="food/food trucks"/>
    <n v="0"/>
    <n v="0"/>
    <x v="7"/>
    <x v="19"/>
  </r>
  <r>
    <x v="1148"/>
    <x v="1148"/>
    <s v="New local (Louisville, KY.) food truck with a refreshing spin on rolling kitchens."/>
    <n v="15000"/>
    <n v="73"/>
    <x v="2"/>
    <x v="0"/>
    <s v="USD"/>
    <n v="1480568781"/>
    <n v="1477973181"/>
    <b v="0"/>
    <n v="3"/>
    <b v="0"/>
    <s v="food/food trucks"/>
    <n v="4.8666666666666667E-3"/>
    <n v="24.333333333333332"/>
    <x v="7"/>
    <x v="19"/>
  </r>
  <r>
    <x v="1149"/>
    <x v="1149"/>
    <s v="Bringing culturally diverse Floridian cuisine to the people!"/>
    <n v="50000"/>
    <n v="75"/>
    <x v="2"/>
    <x v="0"/>
    <s v="USD"/>
    <n v="1466096566"/>
    <n v="1463504566"/>
    <b v="0"/>
    <n v="2"/>
    <b v="0"/>
    <s v="food/food trucks"/>
    <n v="1.5E-3"/>
    <n v="37.5"/>
    <x v="7"/>
    <x v="19"/>
  </r>
  <r>
    <x v="1150"/>
    <x v="1150"/>
    <s v="Bringing delicious authentic and fusion Taiwanese Food to the West Coast."/>
    <n v="2500"/>
    <n v="252"/>
    <x v="2"/>
    <x v="0"/>
    <s v="USD"/>
    <n v="1452293675"/>
    <n v="1447109675"/>
    <b v="0"/>
    <n v="6"/>
    <b v="0"/>
    <s v="food/food trucks"/>
    <n v="0.1008"/>
    <n v="42"/>
    <x v="7"/>
    <x v="19"/>
  </r>
  <r>
    <x v="1151"/>
    <x v="1151"/>
    <s v="Basically home style foods as huge sandwiches, burgers, and apps. Limitited to NOTHING. Irish,Mexican, cajÃ£n, southern bqq even veggies"/>
    <n v="25000"/>
    <n v="0"/>
    <x v="2"/>
    <x v="0"/>
    <s v="USD"/>
    <n v="1441592863"/>
    <n v="1439000863"/>
    <b v="0"/>
    <n v="0"/>
    <b v="0"/>
    <s v="food/food trucks"/>
    <n v="0"/>
    <n v="0"/>
    <x v="7"/>
    <x v="19"/>
  </r>
  <r>
    <x v="1152"/>
    <x v="1152"/>
    <s v="Peruvian food truck with an LA twist."/>
    <n v="16000"/>
    <n v="911"/>
    <x v="2"/>
    <x v="0"/>
    <s v="USD"/>
    <n v="1431709312"/>
    <n v="1429117312"/>
    <b v="0"/>
    <n v="15"/>
    <b v="0"/>
    <s v="food/food trucks"/>
    <n v="5.6937500000000002E-2"/>
    <n v="60.733333333333334"/>
    <x v="7"/>
    <x v="19"/>
  </r>
  <r>
    <x v="1153"/>
    <x v="1153"/>
    <s v="A mobile concession trailer for snow cones, ice cream, smoothies and more"/>
    <n v="8000"/>
    <n v="50"/>
    <x v="2"/>
    <x v="0"/>
    <s v="USD"/>
    <n v="1434647305"/>
    <n v="1432055305"/>
    <b v="0"/>
    <n v="1"/>
    <b v="0"/>
    <s v="food/food trucks"/>
    <n v="6.2500000000000003E-3"/>
    <n v="50"/>
    <x v="7"/>
    <x v="19"/>
  </r>
  <r>
    <x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x v="1156"/>
    <s v="A Food Truck featuring Deep Fried Natural Casing Beef/Pork mix Hot Dogs, New York Style Rippers. Also serving Fresh Cut Fries."/>
    <n v="6500"/>
    <n v="0"/>
    <x v="2"/>
    <x v="0"/>
    <s v="USD"/>
    <n v="1424742162"/>
    <n v="1422150162"/>
    <b v="0"/>
    <n v="0"/>
    <b v="0"/>
    <s v="food/food trucks"/>
    <n v="0"/>
    <n v="0"/>
    <x v="7"/>
    <x v="19"/>
  </r>
  <r>
    <x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x v="1159"/>
    <s v="Skewed Up food truck is my dream and need help getting it started, presenting some to the bank for my loan, spice up logo, etc."/>
    <n v="6750"/>
    <n v="0"/>
    <x v="2"/>
    <x v="0"/>
    <s v="USD"/>
    <n v="1435679100"/>
    <n v="1433006765"/>
    <b v="0"/>
    <n v="0"/>
    <b v="0"/>
    <s v="food/food trucks"/>
    <n v="0"/>
    <n v="0"/>
    <x v="7"/>
    <x v="19"/>
  </r>
  <r>
    <x v="1160"/>
    <x v="1160"/>
    <s v="Food is a lifestyle...the art, the challenge, and the happiness is the wealth I seek....join me on my journey to success."/>
    <n v="30000"/>
    <n v="1155"/>
    <x v="2"/>
    <x v="0"/>
    <s v="USD"/>
    <n v="1427510586"/>
    <n v="1424922186"/>
    <b v="0"/>
    <n v="19"/>
    <b v="0"/>
    <s v="food/food trucks"/>
    <n v="3.85E-2"/>
    <n v="60.789473684210527"/>
    <x v="7"/>
    <x v="19"/>
  </r>
  <r>
    <x v="1161"/>
    <x v="1161"/>
    <s v="Amazing delicious pizza a real hit a true niche that has not been explored ground floor opportunity in food trucks done by a real chef"/>
    <n v="18000"/>
    <n v="0"/>
    <x v="2"/>
    <x v="0"/>
    <s v="USD"/>
    <n v="1432047989"/>
    <n v="1430233589"/>
    <b v="0"/>
    <n v="0"/>
    <b v="0"/>
    <s v="food/food trucks"/>
    <n v="0"/>
    <n v="0"/>
    <x v="7"/>
    <x v="19"/>
  </r>
  <r>
    <x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x v="1163"/>
    <s v="Cooking is my passion.Lets take my passion to another level,by sending me to a culinary school, I WILL be one of the best chefs ever!"/>
    <n v="5200"/>
    <n v="0"/>
    <x v="2"/>
    <x v="0"/>
    <s v="USD"/>
    <n v="1407604920"/>
    <n v="1405012920"/>
    <b v="0"/>
    <n v="0"/>
    <b v="0"/>
    <s v="food/food trucks"/>
    <n v="0"/>
    <n v="0"/>
    <x v="7"/>
    <x v="19"/>
  </r>
  <r>
    <x v="1164"/>
    <x v="1164"/>
    <s v="Bayou Classic BBQ will be  Mansura,LA _x000a_newest and best mobile food truck_x000a_serving delicious BBQ Georgia style slow_x000a_smoke BBQ!"/>
    <n v="10000"/>
    <n v="0"/>
    <x v="2"/>
    <x v="0"/>
    <s v="USD"/>
    <n v="1466270582"/>
    <n v="1463678582"/>
    <b v="0"/>
    <n v="0"/>
    <b v="0"/>
    <s v="food/food trucks"/>
    <n v="0"/>
    <n v="0"/>
    <x v="7"/>
    <x v="19"/>
  </r>
  <r>
    <x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x v="1167"/>
    <s v="A mobile food truck serving up a Latino-inspired fusion cuisine using fresh, local, &amp; organic ingredients!"/>
    <n v="60000"/>
    <n v="979"/>
    <x v="2"/>
    <x v="0"/>
    <s v="USD"/>
    <n v="1410543495"/>
    <n v="1407865095"/>
    <b v="0"/>
    <n v="16"/>
    <b v="0"/>
    <s v="food/food trucks"/>
    <n v="1.6316666666666667E-2"/>
    <n v="61.1875"/>
    <x v="7"/>
    <x v="19"/>
  </r>
  <r>
    <x v="1168"/>
    <x v="1168"/>
    <s v="Simply fresh farm to table on wheels working close with local farms to ensure the highest of quality of product ."/>
    <n v="18000"/>
    <n v="1020"/>
    <x v="2"/>
    <x v="0"/>
    <s v="USD"/>
    <n v="1474507065"/>
    <n v="1471915065"/>
    <b v="0"/>
    <n v="3"/>
    <b v="0"/>
    <s v="food/food trucks"/>
    <n v="5.6666666666666664E-2"/>
    <n v="340"/>
    <x v="7"/>
    <x v="19"/>
  </r>
  <r>
    <x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x v="1171"/>
    <x v="1171"/>
    <s v="Tulsa's first true biodiesel, alternative energy powered food truck! Oh yeah, and delicious food!"/>
    <n v="25000"/>
    <n v="25"/>
    <x v="2"/>
    <x v="0"/>
    <s v="USD"/>
    <n v="1415909927"/>
    <n v="1414351127"/>
    <b v="0"/>
    <n v="1"/>
    <b v="0"/>
    <s v="food/food trucks"/>
    <n v="1E-3"/>
    <n v="25"/>
    <x v="7"/>
    <x v="19"/>
  </r>
  <r>
    <x v="1172"/>
    <x v="1172"/>
    <s v="Bringing YOUR favorite dog recipes to the streets."/>
    <n v="9000"/>
    <n v="0"/>
    <x v="2"/>
    <x v="0"/>
    <s v="USD"/>
    <n v="1408551752"/>
    <n v="1405959752"/>
    <b v="0"/>
    <n v="0"/>
    <b v="0"/>
    <s v="food/food trucks"/>
    <n v="0"/>
    <n v="0"/>
    <x v="7"/>
    <x v="19"/>
  </r>
  <r>
    <x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x v="1174"/>
    <s v="Help me purchase a parking space to be the Burro's permanant home, I need your help to raise $15,000!"/>
    <n v="15000"/>
    <n v="886"/>
    <x v="2"/>
    <x v="0"/>
    <s v="USD"/>
    <n v="1462738327"/>
    <n v="1460146327"/>
    <b v="0"/>
    <n v="19"/>
    <b v="0"/>
    <s v="food/food trucks"/>
    <n v="5.906666666666667E-2"/>
    <n v="46.631578947368418"/>
    <x v="7"/>
    <x v="19"/>
  </r>
  <r>
    <x v="1175"/>
    <x v="1175"/>
    <s v="&quot;Create-Your-Cone&quot;. Freshly made waffle cones stuffed with your choice of yummy ingredients, or frozen yogurt!"/>
    <n v="20000"/>
    <n v="585"/>
    <x v="2"/>
    <x v="0"/>
    <s v="USD"/>
    <n v="1436981339"/>
    <n v="1434389339"/>
    <b v="0"/>
    <n v="9"/>
    <b v="0"/>
    <s v="food/food trucks"/>
    <n v="2.9250000000000002E-2"/>
    <n v="65"/>
    <x v="7"/>
    <x v="19"/>
  </r>
  <r>
    <x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x v="1177"/>
    <s v="Its CRAZY the UK is still in the dark about funnel cakes! We want to convert a trailer and show the country what they've been missing!"/>
    <n v="6000"/>
    <n v="0"/>
    <x v="2"/>
    <x v="1"/>
    <s v="GBP"/>
    <n v="1413388296"/>
    <n v="1410796296"/>
    <b v="0"/>
    <n v="0"/>
    <b v="0"/>
    <s v="food/food trucks"/>
    <n v="0"/>
    <n v="0"/>
    <x v="7"/>
    <x v="19"/>
  </r>
  <r>
    <x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x v="1179"/>
    <x v="1179"/>
    <s v="Mexican Style Food Truck, run by a Red Seal Chef, in a town with NO MEXICAN FOOD! That is a culinary emergency situation!"/>
    <n v="60000"/>
    <n v="3200"/>
    <x v="2"/>
    <x v="5"/>
    <s v="CAD"/>
    <n v="1446052627"/>
    <n v="1443460627"/>
    <b v="0"/>
    <n v="5"/>
    <b v="0"/>
    <s v="food/food trucks"/>
    <n v="5.3333333333333337E-2"/>
    <n v="640"/>
    <x v="7"/>
    <x v="19"/>
  </r>
  <r>
    <x v="1180"/>
    <x v="1180"/>
    <s v="We would like to start a military-themed food truck to serve the Battle Creek/Kalamazoo area."/>
    <n v="50000"/>
    <n v="5875"/>
    <x v="2"/>
    <x v="0"/>
    <s v="USD"/>
    <n v="1403983314"/>
    <n v="1400786514"/>
    <b v="0"/>
    <n v="85"/>
    <b v="0"/>
    <s v="food/food trucks"/>
    <n v="0.11749999999999999"/>
    <n v="69.117647058823536"/>
    <x v="7"/>
    <x v="19"/>
  </r>
  <r>
    <x v="1181"/>
    <x v="1181"/>
    <s v="Bringing the best tacos to the streets of Chicago!"/>
    <n v="50000"/>
    <n v="4"/>
    <x v="2"/>
    <x v="0"/>
    <s v="USD"/>
    <n v="1425197321"/>
    <n v="1422605321"/>
    <b v="0"/>
    <n v="3"/>
    <b v="0"/>
    <s v="food/food trucks"/>
    <n v="8.0000000000000007E-5"/>
    <n v="1.3333333333333333"/>
    <x v="7"/>
    <x v="19"/>
  </r>
  <r>
    <x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x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x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x v="1190"/>
    <s v="A pairing of self portraiture and writing to shed light on the reality of life with chronic illness."/>
    <n v="500"/>
    <n v="675"/>
    <x v="0"/>
    <x v="0"/>
    <s v="USD"/>
    <n v="1409500725"/>
    <n v="1406908725"/>
    <b v="0"/>
    <n v="13"/>
    <b v="1"/>
    <s v="photography/photobooks"/>
    <n v="1.35"/>
    <n v="51.92307692307692"/>
    <x v="8"/>
    <x v="20"/>
  </r>
  <r>
    <x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x v="1192"/>
    <s v="A macro landscape photography art book &amp; limited edition prints. A Make 100 project."/>
    <n v="100"/>
    <n v="290"/>
    <x v="0"/>
    <x v="1"/>
    <s v="GBP"/>
    <n v="1486814978"/>
    <n v="1484222978"/>
    <b v="0"/>
    <n v="15"/>
    <b v="1"/>
    <s v="photography/photobooks"/>
    <n v="2.9"/>
    <n v="19.333333333333332"/>
    <x v="8"/>
    <x v="20"/>
  </r>
  <r>
    <x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x v="1196"/>
    <s v="A book of male nudes photographed on location in Ibiza over the last 4 years."/>
    <n v="14500"/>
    <n v="39137"/>
    <x v="0"/>
    <x v="1"/>
    <s v="GBP"/>
    <n v="1450467539"/>
    <n v="1447875539"/>
    <b v="0"/>
    <n v="512"/>
    <b v="1"/>
    <s v="photography/photobooks"/>
    <n v="2.6991034482758622"/>
    <n v="76.439453125"/>
    <x v="8"/>
    <x v="20"/>
  </r>
  <r>
    <x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x v="1207"/>
    <s v="A humanistic photo book about ancestral &amp; post-modern Italy."/>
    <n v="16700"/>
    <n v="17396"/>
    <x v="0"/>
    <x v="13"/>
    <s v="EUR"/>
    <n v="1459418400"/>
    <n v="1456827573"/>
    <b v="0"/>
    <n v="141"/>
    <b v="1"/>
    <s v="photography/photobooks"/>
    <n v="1.0416766467065868"/>
    <n v="123.37588652482269"/>
    <x v="8"/>
    <x v="20"/>
  </r>
  <r>
    <x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x v="1210"/>
    <x v="1210"/>
    <s v="En fotobok om livet i det enda andra GÃ¶teborg i vÃ¤rlden"/>
    <n v="20000"/>
    <n v="50863"/>
    <x v="0"/>
    <x v="11"/>
    <s v="SEK"/>
    <n v="1433106000"/>
    <n v="1431124572"/>
    <b v="0"/>
    <n v="103"/>
    <b v="1"/>
    <s v="photography/photobooks"/>
    <n v="2.5431499999999998"/>
    <n v="493.81553398058253"/>
    <x v="8"/>
    <x v="20"/>
  </r>
  <r>
    <x v="1211"/>
    <x v="1211"/>
    <s v="From 2010 to 2015, I took over 15 000 photos in Japan. Here's 500 of them. Landscape, city view, people and so much more!"/>
    <n v="1000"/>
    <n v="1011"/>
    <x v="0"/>
    <x v="5"/>
    <s v="CAD"/>
    <n v="1465505261"/>
    <n v="1464209261"/>
    <b v="0"/>
    <n v="6"/>
    <b v="1"/>
    <s v="photography/photobooks"/>
    <n v="1.0109999999999999"/>
    <n v="168.5"/>
    <x v="8"/>
    <x v="20"/>
  </r>
  <r>
    <x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x v="1216"/>
    <s v="A fine art photography book taking a new look at the art of bonsai."/>
    <n v="14000"/>
    <n v="20398"/>
    <x v="0"/>
    <x v="0"/>
    <s v="USD"/>
    <n v="1443826980"/>
    <n v="1441032457"/>
    <b v="0"/>
    <n v="222"/>
    <b v="1"/>
    <s v="photography/photobooks"/>
    <n v="1.4570000000000001"/>
    <n v="91.882882882882882"/>
    <x v="8"/>
    <x v="20"/>
  </r>
  <r>
    <x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x v="1219"/>
    <s v="The Box is a fine art book of Ron Amato's innovative and seductive photography project."/>
    <n v="16350"/>
    <n v="26024"/>
    <x v="0"/>
    <x v="0"/>
    <s v="USD"/>
    <n v="1476961513"/>
    <n v="1474369513"/>
    <b v="0"/>
    <n v="253"/>
    <b v="1"/>
    <s v="photography/photobooks"/>
    <n v="1.5916819571865444"/>
    <n v="102.86166007905139"/>
    <x v="8"/>
    <x v="20"/>
  </r>
  <r>
    <x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x v="1222"/>
    <s v="Project Pilgrim is my effort to work towards normalizing mental health."/>
    <n v="4000"/>
    <n v="11215"/>
    <x v="0"/>
    <x v="5"/>
    <s v="CAD"/>
    <n v="1459483200"/>
    <n v="1456852647"/>
    <b v="0"/>
    <n v="138"/>
    <b v="1"/>
    <s v="photography/photobooks"/>
    <n v="2.80375"/>
    <n v="81.268115942028984"/>
    <x v="8"/>
    <x v="20"/>
  </r>
  <r>
    <x v="1223"/>
    <x v="1223"/>
    <s v="A photography book focusing on the people rather than the nature at Yosemite National Park."/>
    <n v="19800"/>
    <n v="22197"/>
    <x v="0"/>
    <x v="0"/>
    <s v="USD"/>
    <n v="1478754909"/>
    <n v="1476159309"/>
    <b v="0"/>
    <n v="191"/>
    <b v="1"/>
    <s v="photography/photobooks"/>
    <n v="1.1210606060606061"/>
    <n v="116.21465968586388"/>
    <x v="8"/>
    <x v="20"/>
  </r>
  <r>
    <x v="1224"/>
    <x v="1224"/>
    <s v="Modern Celtic influenced CD.  Help me finish what I started before the stroke."/>
    <n v="15000"/>
    <n v="1060"/>
    <x v="1"/>
    <x v="0"/>
    <s v="USD"/>
    <n v="1402060302"/>
    <n v="1396876302"/>
    <b v="0"/>
    <n v="18"/>
    <b v="0"/>
    <s v="music/world music"/>
    <n v="7.0666666666666669E-2"/>
    <n v="58.888888888888886"/>
    <x v="4"/>
    <x v="21"/>
  </r>
  <r>
    <x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x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x v="1227"/>
    <s v="After winning the iStandard Phoenix Producer Showcase (6/25/14)  I have been invited to Beast of the Beats VIII in New York Nov. 6-9"/>
    <n v="2000"/>
    <n v="0"/>
    <x v="1"/>
    <x v="0"/>
    <s v="USD"/>
    <n v="1407394800"/>
    <n v="1404770616"/>
    <b v="0"/>
    <n v="0"/>
    <b v="0"/>
    <s v="music/world music"/>
    <n v="0"/>
    <n v="0"/>
    <x v="4"/>
    <x v="21"/>
  </r>
  <r>
    <x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x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x v="1230"/>
    <s v="It has been close to a decade since DC Talk began their &quot;Intermission&quot;.  It is time for A Live Concert Tribute &amp; DVD Movie!"/>
    <n v="500000"/>
    <n v="0"/>
    <x v="1"/>
    <x v="0"/>
    <s v="USD"/>
    <n v="1298589630"/>
    <n v="1295997630"/>
    <b v="0"/>
    <n v="0"/>
    <b v="0"/>
    <s v="music/world music"/>
    <n v="0"/>
    <n v="0"/>
    <x v="4"/>
    <x v="21"/>
  </r>
  <r>
    <x v="1231"/>
    <x v="1231"/>
    <s v="a non-profit, free, all-day, all-ages music &amp; arts festival dedicated to promoting non-violent spaces for community engagement"/>
    <n v="5000"/>
    <n v="0"/>
    <x v="1"/>
    <x v="0"/>
    <s v="USD"/>
    <n v="1440723600"/>
    <n v="1436394968"/>
    <b v="0"/>
    <n v="0"/>
    <b v="0"/>
    <s v="music/world music"/>
    <n v="0"/>
    <n v="0"/>
    <x v="4"/>
    <x v="21"/>
  </r>
  <r>
    <x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x v="1234"/>
    <s v="We have been offered shows all over the world, to reach places and people with our music, for the experience of just doing it!"/>
    <n v="50000"/>
    <n v="0"/>
    <x v="1"/>
    <x v="1"/>
    <s v="GBP"/>
    <n v="1422903342"/>
    <n v="1420311342"/>
    <b v="0"/>
    <n v="0"/>
    <b v="0"/>
    <s v="music/world music"/>
    <n v="0"/>
    <n v="0"/>
    <x v="4"/>
    <x v="21"/>
  </r>
  <r>
    <x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x v="1236"/>
    <s v="Raising money to give the musicians their due."/>
    <n v="2500"/>
    <n v="0"/>
    <x v="1"/>
    <x v="0"/>
    <s v="USD"/>
    <n v="1343491200"/>
    <n v="1342801164"/>
    <b v="0"/>
    <n v="0"/>
    <b v="0"/>
    <s v="music/world music"/>
    <n v="0"/>
    <n v="0"/>
    <x v="4"/>
    <x v="21"/>
  </r>
  <r>
    <x v="1237"/>
    <x v="1237"/>
    <s v="We have the songs, concept, need to add songs and mix/package for shows in Hawaii, book dates outside of Maui and advance his message"/>
    <n v="25000"/>
    <n v="0"/>
    <x v="1"/>
    <x v="0"/>
    <s v="USD"/>
    <n v="1345790865"/>
    <n v="1344062865"/>
    <b v="0"/>
    <n v="0"/>
    <b v="0"/>
    <s v="music/world music"/>
    <n v="0"/>
    <n v="0"/>
    <x v="4"/>
    <x v="21"/>
  </r>
  <r>
    <x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x v="1239"/>
    <s v="Please consider helping us with our new CD and Riverdance Tour"/>
    <n v="2500"/>
    <n v="0"/>
    <x v="1"/>
    <x v="0"/>
    <s v="USD"/>
    <n v="1325804767"/>
    <n v="1323212767"/>
    <b v="0"/>
    <n v="0"/>
    <b v="0"/>
    <s v="music/world music"/>
    <n v="0"/>
    <n v="0"/>
    <x v="4"/>
    <x v="21"/>
  </r>
  <r>
    <x v="1240"/>
    <x v="1240"/>
    <s v="Sharing positive vibes of Peace, Love &amp; Unity with the World through conscious Reggae Music!"/>
    <n v="8000"/>
    <n v="241"/>
    <x v="1"/>
    <x v="0"/>
    <s v="USD"/>
    <n v="1373665860"/>
    <n v="1368579457"/>
    <b v="0"/>
    <n v="8"/>
    <b v="0"/>
    <s v="music/world music"/>
    <n v="3.0124999999999999E-2"/>
    <n v="30.125"/>
    <x v="4"/>
    <x v="21"/>
  </r>
  <r>
    <x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x v="1242"/>
    <s v="Cellphonia 9/11 (http://cellphonia.org/911/) is one of the performance pieces in the Music After marathon concert on 9.11.11"/>
    <n v="911"/>
    <n v="5"/>
    <x v="1"/>
    <x v="0"/>
    <s v="USD"/>
    <n v="1315747080"/>
    <n v="1314417502"/>
    <b v="0"/>
    <n v="1"/>
    <b v="0"/>
    <s v="music/world music"/>
    <n v="5.4884742041712408E-3"/>
    <n v="5"/>
    <x v="4"/>
    <x v="21"/>
  </r>
  <r>
    <x v="1243"/>
    <x v="1243"/>
    <s v="California's premier Latino cultural festival - music, theatre, film, workshops, visual arts, cuisine and more!"/>
    <n v="12000"/>
    <n v="1691"/>
    <x v="1"/>
    <x v="0"/>
    <s v="USD"/>
    <n v="1310158800"/>
    <n v="1304888771"/>
    <b v="0"/>
    <n v="38"/>
    <b v="0"/>
    <s v="music/world music"/>
    <n v="0.14091666666666666"/>
    <n v="44.5"/>
    <x v="4"/>
    <x v="21"/>
  </r>
  <r>
    <x v="1244"/>
    <x v="1244"/>
    <s v="THEATRUM MUNDI releases DEBUT ALBUM! Pre-order &quot;The Eyes of the Realm&quot; and help make it happen!"/>
    <n v="2000"/>
    <n v="2076"/>
    <x v="0"/>
    <x v="0"/>
    <s v="USD"/>
    <n v="1366664400"/>
    <n v="1363981723"/>
    <b v="1"/>
    <n v="45"/>
    <b v="1"/>
    <s v="music/rock"/>
    <n v="1.038"/>
    <n v="46.133333333333333"/>
    <x v="4"/>
    <x v="11"/>
  </r>
  <r>
    <x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x v="1246"/>
    <s v="Candy Warpop, Las Vegas' female-fronted alt-punk rock monster, is raising money to fund the production of their first music video."/>
    <n v="2000"/>
    <n v="2340"/>
    <x v="0"/>
    <x v="0"/>
    <s v="USD"/>
    <n v="1323136949"/>
    <n v="1319245349"/>
    <b v="1"/>
    <n v="31"/>
    <b v="1"/>
    <s v="music/rock"/>
    <n v="1.17"/>
    <n v="75.483870967741936"/>
    <x v="4"/>
    <x v="11"/>
  </r>
  <r>
    <x v="1247"/>
    <x v="1247"/>
    <s v="BRAIN DEAD is going to record their debut EP and they need your help, Bozos!"/>
    <n v="3500"/>
    <n v="4275"/>
    <x v="0"/>
    <x v="0"/>
    <s v="USD"/>
    <n v="1367823655"/>
    <n v="1365231655"/>
    <b v="1"/>
    <n v="50"/>
    <b v="1"/>
    <s v="music/rock"/>
    <n v="1.2214285714285715"/>
    <n v="85.5"/>
    <x v="4"/>
    <x v="11"/>
  </r>
  <r>
    <x v="1248"/>
    <x v="1248"/>
    <s v="The Vandies make pop rock in glorious Portland, Oregon. Help us fund our first full length album!"/>
    <n v="2500"/>
    <n v="3791"/>
    <x v="0"/>
    <x v="0"/>
    <s v="USD"/>
    <n v="1402642740"/>
    <n v="1399563953"/>
    <b v="1"/>
    <n v="59"/>
    <b v="1"/>
    <s v="music/rock"/>
    <n v="1.5164"/>
    <n v="64.254237288135599"/>
    <x v="4"/>
    <x v="11"/>
  </r>
  <r>
    <x v="1249"/>
    <x v="1249"/>
    <s v="&quot;Let's Brighten It Up&quot; will be a seven song EP of originals heavily inspired by music from the 50s and 60s"/>
    <n v="5000"/>
    <n v="5222"/>
    <x v="0"/>
    <x v="0"/>
    <s v="USD"/>
    <n v="1341683211"/>
    <n v="1339091211"/>
    <b v="1"/>
    <n v="81"/>
    <b v="1"/>
    <s v="music/rock"/>
    <n v="1.0444"/>
    <n v="64.46913580246914"/>
    <x v="4"/>
    <x v="11"/>
  </r>
  <r>
    <x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x v="1251"/>
    <s v="A tour of europe with 3 memphis artist, Jack Oblivian, Harlan T Bobo and Shawn Cripps."/>
    <n v="6000"/>
    <n v="6108"/>
    <x v="0"/>
    <x v="0"/>
    <s v="USD"/>
    <n v="1316979167"/>
    <n v="1311795167"/>
    <b v="1"/>
    <n v="74"/>
    <b v="1"/>
    <s v="music/rock"/>
    <n v="1.018"/>
    <n v="82.540540540540547"/>
    <x v="4"/>
    <x v="11"/>
  </r>
  <r>
    <x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x v="1255"/>
    <s v="Let the Space Bards abduct you on a quirky musical journey about two aliens struggling to fit in on planet Earth."/>
    <n v="3000"/>
    <n v="6071"/>
    <x v="0"/>
    <x v="0"/>
    <s v="USD"/>
    <n v="1385932652"/>
    <n v="1383337052"/>
    <b v="1"/>
    <n v="109"/>
    <b v="1"/>
    <s v="music/rock"/>
    <n v="2.0236666666666667"/>
    <n v="55.697247706422019"/>
    <x v="4"/>
    <x v="11"/>
  </r>
  <r>
    <x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x v="1259"/>
    <x v="1259"/>
    <s v="Falling From One is currently in the studio recording their first CD and they need your help!"/>
    <n v="2500"/>
    <n v="2606"/>
    <x v="0"/>
    <x v="0"/>
    <s v="USD"/>
    <n v="1402286340"/>
    <n v="1399504664"/>
    <b v="1"/>
    <n v="96"/>
    <b v="1"/>
    <s v="music/rock"/>
    <n v="1.0424"/>
    <n v="27.145833333333332"/>
    <x v="4"/>
    <x v="11"/>
  </r>
  <r>
    <x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x v="1261"/>
    <s v="We just recorded a stellar EP and we're trying to put it out on vinyl.  Can you help these punx out?"/>
    <n v="2000"/>
    <n v="2025"/>
    <x v="0"/>
    <x v="0"/>
    <s v="USD"/>
    <n v="1390983227"/>
    <n v="1388391227"/>
    <b v="1"/>
    <n v="52"/>
    <b v="1"/>
    <s v="music/rock"/>
    <n v="1.0125"/>
    <n v="38.942307692307693"/>
    <x v="4"/>
    <x v="11"/>
  </r>
  <r>
    <x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x v="1263"/>
    <s v="A fresh batch of chaos from Toledo, Ohio's reggae-rockers, Tropic Bombs!"/>
    <n v="1500"/>
    <n v="1785"/>
    <x v="0"/>
    <x v="0"/>
    <s v="USD"/>
    <n v="1396054800"/>
    <n v="1393034470"/>
    <b v="1"/>
    <n v="41"/>
    <b v="1"/>
    <s v="music/rock"/>
    <n v="1.19"/>
    <n v="43.536585365853661"/>
    <x v="4"/>
    <x v="11"/>
  </r>
  <r>
    <x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x v="1266"/>
    <s v="We are looking to record our first EP produced by Aaron Harris (ISIS/Palms) at Studio West."/>
    <n v="9500"/>
    <n v="9545"/>
    <x v="0"/>
    <x v="0"/>
    <s v="USD"/>
    <n v="1389474145"/>
    <n v="1386882145"/>
    <b v="1"/>
    <n v="50"/>
    <b v="1"/>
    <s v="music/rock"/>
    <n v="1.0047368421052632"/>
    <n v="190.9"/>
    <x v="4"/>
    <x v="11"/>
  </r>
  <r>
    <x v="1267"/>
    <x v="1267"/>
    <s v="A Rock 'n Roll album with plenty of indie guitar swagger. Fresh tunes that are a continuation of my early '90s shoegaze daze."/>
    <n v="22000"/>
    <n v="22396"/>
    <x v="0"/>
    <x v="0"/>
    <s v="USD"/>
    <n v="1374674558"/>
    <n v="1372082558"/>
    <b v="1"/>
    <n v="159"/>
    <b v="1"/>
    <s v="music/rock"/>
    <n v="1.018"/>
    <n v="140.85534591194968"/>
    <x v="4"/>
    <x v="11"/>
  </r>
  <r>
    <x v="1268"/>
    <x v="1268"/>
    <s v="Full Devil Jacket Is releasing their first record in over 12 yrs and we want you to be a part of it!"/>
    <n v="12000"/>
    <n v="14000"/>
    <x v="0"/>
    <x v="0"/>
    <s v="USD"/>
    <n v="1379708247"/>
    <n v="1377116247"/>
    <b v="1"/>
    <n v="182"/>
    <b v="1"/>
    <s v="music/rock"/>
    <n v="1.1666666666666667"/>
    <n v="76.92307692307692"/>
    <x v="4"/>
    <x v="11"/>
  </r>
  <r>
    <x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x v="1270"/>
    <s v="We make awake metal using violins in place of guitars and want to record a full length album."/>
    <n v="10000"/>
    <n v="11472"/>
    <x v="0"/>
    <x v="0"/>
    <s v="USD"/>
    <n v="1332704042"/>
    <n v="1327523642"/>
    <b v="1"/>
    <n v="169"/>
    <b v="1"/>
    <s v="music/rock"/>
    <n v="1.1472"/>
    <n v="67.881656804733723"/>
    <x v="4"/>
    <x v="11"/>
  </r>
  <r>
    <x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x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x v="1273"/>
    <s v="Run Coyote is raising funds to produce their debut album - &quot;Youth Haunts&quot; - on vinyl LP and CD"/>
    <n v="4000"/>
    <n v="4140"/>
    <x v="0"/>
    <x v="5"/>
    <s v="CAD"/>
    <n v="1409506291"/>
    <n v="1406914291"/>
    <b v="1"/>
    <n v="54"/>
    <b v="1"/>
    <s v="music/rock"/>
    <n v="1.0349999999999999"/>
    <n v="76.666666666666671"/>
    <x v="4"/>
    <x v="11"/>
  </r>
  <r>
    <x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x v="1276"/>
    <x v="1276"/>
    <s v="Sponsor this Brooklyn punk band's debut seven-inch, MR. DREAM GOES TO JAIL."/>
    <n v="3000"/>
    <n v="3132.63"/>
    <x v="0"/>
    <x v="0"/>
    <s v="USD"/>
    <n v="1251777600"/>
    <n v="1247504047"/>
    <b v="1"/>
    <n v="68"/>
    <b v="1"/>
    <s v="music/rock"/>
    <n v="1.0442100000000001"/>
    <n v="46.06808823529412"/>
    <x v="4"/>
    <x v="11"/>
  </r>
  <r>
    <x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x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x v="1283"/>
    <s v="Our 3rd album is halfway complete, but we need your help to record, mix and master the final product!"/>
    <n v="1000"/>
    <n v="2110.5"/>
    <x v="0"/>
    <x v="0"/>
    <s v="USD"/>
    <n v="1362974400"/>
    <n v="1360948389"/>
    <b v="1"/>
    <n v="22"/>
    <b v="1"/>
    <s v="music/rock"/>
    <n v="2.1105"/>
    <n v="95.931818181818187"/>
    <x v="4"/>
    <x v="11"/>
  </r>
  <r>
    <x v="1284"/>
    <x v="1284"/>
    <s v="â€œFree Jujube Brownâ€ by Psalmayene 24 is coming home to NYC and we need YOUR support of this moving and inspiring piece"/>
    <n v="2000"/>
    <n v="2020"/>
    <x v="0"/>
    <x v="0"/>
    <s v="USD"/>
    <n v="1483203540"/>
    <n v="1481175482"/>
    <b v="0"/>
    <n v="31"/>
    <b v="1"/>
    <s v="theater/plays"/>
    <n v="1.01"/>
    <n v="65.161290322580641"/>
    <x v="1"/>
    <x v="6"/>
  </r>
  <r>
    <x v="1285"/>
    <x v="1285"/>
    <s v="The world premiere of hysterically funny and heartbreaking story about family, unconditional love and facing the unfaceable"/>
    <n v="2000"/>
    <n v="2033"/>
    <x v="0"/>
    <x v="1"/>
    <s v="GBP"/>
    <n v="1434808775"/>
    <n v="1433512775"/>
    <b v="0"/>
    <n v="63"/>
    <b v="1"/>
    <s v="theater/plays"/>
    <n v="1.0165"/>
    <n v="32.269841269841272"/>
    <x v="1"/>
    <x v="6"/>
  </r>
  <r>
    <x v="1286"/>
    <x v="1286"/>
    <s v="A touring production of FRED's modern adaptation of the classic Victorian comic novel, reaching out to new audiences."/>
    <n v="1500"/>
    <n v="1625"/>
    <x v="0"/>
    <x v="1"/>
    <s v="GBP"/>
    <n v="1424181600"/>
    <n v="1423041227"/>
    <b v="0"/>
    <n v="20"/>
    <b v="1"/>
    <s v="theater/plays"/>
    <n v="1.0833333333333333"/>
    <n v="81.25"/>
    <x v="1"/>
    <x v="6"/>
  </r>
  <r>
    <x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x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x v="1289"/>
    <s v="A chilling original Edwardian Comedy of errors and foolishness made for the Patrick Henry College stage."/>
    <n v="1500"/>
    <n v="1876"/>
    <x v="0"/>
    <x v="0"/>
    <s v="USD"/>
    <n v="1483499645"/>
    <n v="1480907645"/>
    <b v="0"/>
    <n v="52"/>
    <b v="1"/>
    <s v="theater/plays"/>
    <n v="1.2506666666666666"/>
    <n v="36.07692307692308"/>
    <x v="1"/>
    <x v="6"/>
  </r>
  <r>
    <x v="1290"/>
    <x v="1290"/>
    <s v="Sometimes your Heart has to STOP for your Life to START."/>
    <n v="3500"/>
    <n v="3800"/>
    <x v="0"/>
    <x v="0"/>
    <s v="USD"/>
    <n v="1429772340"/>
    <n v="1427121931"/>
    <b v="0"/>
    <n v="86"/>
    <b v="1"/>
    <s v="theater/plays"/>
    <n v="1.0857142857142856"/>
    <n v="44.186046511627907"/>
    <x v="1"/>
    <x v="6"/>
  </r>
  <r>
    <x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x v="1294"/>
    <s v="We have an award-winning Danish play, now we just need a bathroom set to perform it in. Spend a penny to help us build the set!"/>
    <n v="500"/>
    <n v="610"/>
    <x v="0"/>
    <x v="1"/>
    <s v="GBP"/>
    <n v="1445252400"/>
    <n v="1443696797"/>
    <b v="0"/>
    <n v="22"/>
    <b v="1"/>
    <s v="theater/plays"/>
    <n v="1.22"/>
    <n v="27.727272727272727"/>
    <x v="1"/>
    <x v="6"/>
  </r>
  <r>
    <x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x v="1298"/>
    <s v="A play that raises awareness for mental health and explores the psychological effects childhood abuse can have on an adult."/>
    <n v="2000"/>
    <n v="2093"/>
    <x v="0"/>
    <x v="1"/>
    <s v="GBP"/>
    <n v="1461860432"/>
    <n v="1459268432"/>
    <b v="0"/>
    <n v="33"/>
    <b v="1"/>
    <s v="theater/plays"/>
    <n v="1.0465"/>
    <n v="63.424242424242422"/>
    <x v="1"/>
    <x v="6"/>
  </r>
  <r>
    <x v="1299"/>
    <x v="1299"/>
    <s v="A new work inspired by the classic novel and created by Dallas teens under the direction of professional artists."/>
    <n v="3500"/>
    <n v="4340"/>
    <x v="0"/>
    <x v="0"/>
    <s v="USD"/>
    <n v="1436902359"/>
    <n v="1434310359"/>
    <b v="0"/>
    <n v="32"/>
    <b v="1"/>
    <s v="theater/plays"/>
    <n v="1.24"/>
    <n v="135.625"/>
    <x v="1"/>
    <x v="6"/>
  </r>
  <r>
    <x v="1300"/>
    <x v="1300"/>
    <s v="What would you do with the time ticking and the pressure building to make a choice?! Find out what happens in this hilarious new play!!"/>
    <n v="3000"/>
    <n v="4050"/>
    <x v="0"/>
    <x v="0"/>
    <s v="USD"/>
    <n v="1464807420"/>
    <n v="1461427938"/>
    <b v="0"/>
    <n v="24"/>
    <b v="1"/>
    <s v="theater/plays"/>
    <n v="1.35"/>
    <n v="168.75"/>
    <x v="1"/>
    <x v="6"/>
  </r>
  <r>
    <x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x v="1302"/>
    <s v="Boys of a Certain Age is a unique and special show that we're trying to remount in New York City in 2017."/>
    <n v="2500"/>
    <n v="2500"/>
    <x v="0"/>
    <x v="0"/>
    <s v="USD"/>
    <n v="1480559011"/>
    <n v="1477963411"/>
    <b v="0"/>
    <n v="50"/>
    <b v="1"/>
    <s v="theater/plays"/>
    <n v="1"/>
    <n v="50"/>
    <x v="1"/>
    <x v="6"/>
  </r>
  <r>
    <x v="1303"/>
    <x v="1303"/>
    <s v="Groundbreaking queer theatre."/>
    <n v="3500"/>
    <n v="4559.13"/>
    <x v="0"/>
    <x v="1"/>
    <s v="GBP"/>
    <n v="1469962800"/>
    <n v="1468578920"/>
    <b v="0"/>
    <n v="108"/>
    <b v="1"/>
    <s v="theater/plays"/>
    <n v="1.3026085714285716"/>
    <n v="42.214166666666671"/>
    <x v="1"/>
    <x v="6"/>
  </r>
  <r>
    <x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x v="1307"/>
    <s v="Get VR to Everyone with Mailable, Ready to Use Viewers"/>
    <n v="50000"/>
    <n v="5757"/>
    <x v="1"/>
    <x v="0"/>
    <s v="USD"/>
    <n v="1455710679"/>
    <n v="1453118679"/>
    <b v="0"/>
    <n v="45"/>
    <b v="0"/>
    <s v="technology/wearables"/>
    <n v="0.11514000000000001"/>
    <n v="127.93333333333334"/>
    <x v="2"/>
    <x v="8"/>
  </r>
  <r>
    <x v="1308"/>
    <x v="1308"/>
    <s v="Boost Band, a wristband that charges any device"/>
    <n v="10000"/>
    <n v="1136"/>
    <x v="1"/>
    <x v="0"/>
    <s v="USD"/>
    <n v="1475937812"/>
    <n v="1472481812"/>
    <b v="0"/>
    <n v="38"/>
    <b v="0"/>
    <s v="technology/wearables"/>
    <n v="0.11360000000000001"/>
    <n v="29.894736842105264"/>
    <x v="2"/>
    <x v="8"/>
  </r>
  <r>
    <x v="1309"/>
    <x v="1309"/>
    <s v="Wicked fun and built for excitement, CORE is the safest and most versatile speaker you've ever worn."/>
    <n v="11500"/>
    <n v="12879"/>
    <x v="1"/>
    <x v="0"/>
    <s v="USD"/>
    <n v="1444943468"/>
    <n v="1441919468"/>
    <b v="0"/>
    <n v="35"/>
    <b v="0"/>
    <s v="technology/wearables"/>
    <n v="1.1199130434782609"/>
    <n v="367.97142857142859"/>
    <x v="2"/>
    <x v="8"/>
  </r>
  <r>
    <x v="1310"/>
    <x v="1310"/>
    <s v="An essential hoodie that holds all sized smart phones and keep your headphone wires tangle free."/>
    <n v="20000"/>
    <n v="3100"/>
    <x v="1"/>
    <x v="0"/>
    <s v="USD"/>
    <n v="1471622450"/>
    <n v="1467734450"/>
    <b v="0"/>
    <n v="24"/>
    <b v="0"/>
    <s v="technology/wearables"/>
    <n v="0.155"/>
    <n v="129.16666666666666"/>
    <x v="2"/>
    <x v="8"/>
  </r>
  <r>
    <x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x v="1312"/>
    <s v="People loved the original Black and Gray GoSolo hats and asked for more. So we received sample for 3 more colors!"/>
    <n v="4600"/>
    <n v="28"/>
    <x v="1"/>
    <x v="0"/>
    <s v="USD"/>
    <n v="1429375922"/>
    <n v="1426783922"/>
    <b v="0"/>
    <n v="1"/>
    <b v="0"/>
    <s v="technology/wearables"/>
    <n v="6.0869565217391303E-3"/>
    <n v="28"/>
    <x v="2"/>
    <x v="8"/>
  </r>
  <r>
    <x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x v="1315"/>
    <s v="Zoom will happen - THANK YOU! Received outside funding due amazing early success!"/>
    <n v="100000"/>
    <n v="40404"/>
    <x v="1"/>
    <x v="0"/>
    <s v="USD"/>
    <n v="1446771600"/>
    <n v="1443700648"/>
    <b v="0"/>
    <n v="248"/>
    <b v="0"/>
    <s v="technology/wearables"/>
    <n v="0.40404000000000001"/>
    <n v="162.91935483870967"/>
    <x v="2"/>
    <x v="8"/>
  </r>
  <r>
    <x v="1316"/>
    <x v="1316"/>
    <s v="Future Belt comes in just 3 sizes, but yet, is designed to fit waists ranging from 25-55 inches. No batteries, no gimmicks."/>
    <n v="75000"/>
    <n v="1"/>
    <x v="1"/>
    <x v="0"/>
    <s v="USD"/>
    <n v="1456700709"/>
    <n v="1453676709"/>
    <b v="0"/>
    <n v="1"/>
    <b v="0"/>
    <s v="technology/wearables"/>
    <n v="1.3333333333333333E-5"/>
    <n v="1"/>
    <x v="2"/>
    <x v="8"/>
  </r>
  <r>
    <x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x v="1318"/>
    <s v="Your Dog's Best Friend._x000a_Revolutionize the way you care about your pups and brings you peace of mind."/>
    <n v="40000"/>
    <n v="6130"/>
    <x v="1"/>
    <x v="0"/>
    <s v="USD"/>
    <n v="1420938172"/>
    <n v="1418346172"/>
    <b v="0"/>
    <n v="135"/>
    <b v="0"/>
    <s v="technology/wearables"/>
    <n v="0.15325"/>
    <n v="45.407407407407405"/>
    <x v="2"/>
    <x v="8"/>
  </r>
  <r>
    <x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x v="1330"/>
    <s v="Outdoor play is essential. Wanderwatch helps to make it fun and safe! Fun for kids, great for parents. Time to Play!"/>
    <n v="35000"/>
    <n v="7873"/>
    <x v="1"/>
    <x v="0"/>
    <s v="USD"/>
    <n v="1467432000"/>
    <n v="1464763109"/>
    <b v="0"/>
    <n v="50"/>
    <b v="0"/>
    <s v="technology/wearables"/>
    <n v="0.22494285714285714"/>
    <n v="157.46"/>
    <x v="2"/>
    <x v="8"/>
  </r>
  <r>
    <x v="1331"/>
    <x v="1331"/>
    <s v="The World's First Wearable Battery Backup - wireless, modular, flexible, and ultra-lightweight! Click, charge, go!!!"/>
    <n v="250000"/>
    <n v="3417"/>
    <x v="1"/>
    <x v="0"/>
    <s v="USD"/>
    <n v="1471435554"/>
    <n v="1468843554"/>
    <b v="0"/>
    <n v="34"/>
    <b v="0"/>
    <s v="technology/wearables"/>
    <n v="1.3668E-2"/>
    <n v="100.5"/>
    <x v="2"/>
    <x v="8"/>
  </r>
  <r>
    <x v="1332"/>
    <x v="1332"/>
    <s v="Long bus queue and no seats around? This light weight seating device can be worn anywhere and at anytime! Belt that converts into seat."/>
    <n v="10115"/>
    <n v="0"/>
    <x v="1"/>
    <x v="16"/>
    <s v="CHF"/>
    <n v="1485480408"/>
    <n v="1482888408"/>
    <b v="0"/>
    <n v="0"/>
    <b v="0"/>
    <s v="technology/wearables"/>
    <n v="0"/>
    <n v="0"/>
    <x v="2"/>
    <x v="8"/>
  </r>
  <r>
    <x v="1333"/>
    <x v="1333"/>
    <s v="Im in the process of creating a biohazard suit that can be worn like an extra layer, unlike these bulky units that are currently in use"/>
    <n v="2500"/>
    <n v="0"/>
    <x v="1"/>
    <x v="2"/>
    <s v="AUD"/>
    <n v="1405478025"/>
    <n v="1402886025"/>
    <b v="0"/>
    <n v="0"/>
    <b v="0"/>
    <s v="technology/wearables"/>
    <n v="0"/>
    <n v="0"/>
    <x v="2"/>
    <x v="8"/>
  </r>
  <r>
    <x v="1334"/>
    <x v="1334"/>
    <s v="A wearable device that allows you to dock and operate your phone hands-free anywhere and everywhere!"/>
    <n v="133000"/>
    <n v="14303"/>
    <x v="1"/>
    <x v="0"/>
    <s v="USD"/>
    <n v="1457721287"/>
    <n v="1455129287"/>
    <b v="0"/>
    <n v="276"/>
    <b v="0"/>
    <s v="technology/wearables"/>
    <n v="0.10754135338345865"/>
    <n v="51.822463768115945"/>
    <x v="2"/>
    <x v="8"/>
  </r>
  <r>
    <x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x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x v="1339"/>
    <s v="World's Smallest customizable Phone &amp; GPS Watch for kids !"/>
    <n v="50000"/>
    <n v="3317"/>
    <x v="1"/>
    <x v="0"/>
    <s v="USD"/>
    <n v="1418056315"/>
    <n v="1414164715"/>
    <b v="0"/>
    <n v="37"/>
    <b v="0"/>
    <s v="technology/wearables"/>
    <n v="6.6339999999999996E-2"/>
    <n v="89.648648648648646"/>
    <x v="2"/>
    <x v="8"/>
  </r>
  <r>
    <x v="1340"/>
    <x v="1340"/>
    <s v="I would like to make nicer, more stylish looking frames for the Google Glass using 3D printing technology."/>
    <n v="1680"/>
    <n v="0"/>
    <x v="1"/>
    <x v="0"/>
    <s v="USD"/>
    <n v="1408112253"/>
    <n v="1405520253"/>
    <b v="0"/>
    <n v="0"/>
    <b v="0"/>
    <s v="technology/wearables"/>
    <n v="0"/>
    <n v="0"/>
    <x v="2"/>
    <x v="8"/>
  </r>
  <r>
    <x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x v="1342"/>
    <s v="Method50 aims to prototype a revolutionary true heads up display to create a new way of living in, playing in, and viewing the world."/>
    <n v="50000"/>
    <n v="100"/>
    <x v="1"/>
    <x v="0"/>
    <s v="USD"/>
    <n v="1437161739"/>
    <n v="1434569739"/>
    <b v="0"/>
    <n v="1"/>
    <b v="0"/>
    <s v="technology/wearables"/>
    <n v="2E-3"/>
    <n v="100"/>
    <x v="2"/>
    <x v="8"/>
  </r>
  <r>
    <x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x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x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x v="1351"/>
    <s v="Discover your purpose, live a more fulfilling life, leave a positive footprint on society."/>
    <n v="20000"/>
    <n v="20253"/>
    <x v="0"/>
    <x v="0"/>
    <s v="USD"/>
    <n v="1455299144"/>
    <n v="1452707144"/>
    <b v="0"/>
    <n v="120"/>
    <b v="1"/>
    <s v="publishing/nonfiction"/>
    <n v="1.0126500000000001"/>
    <n v="168.77500000000001"/>
    <x v="3"/>
    <x v="9"/>
  </r>
  <r>
    <x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x v="1353"/>
    <s v="A book that teaches aspiring writers how to get from a basic idea to a fully rewritten screenplay."/>
    <n v="1000"/>
    <n v="1336"/>
    <x v="0"/>
    <x v="0"/>
    <s v="USD"/>
    <n v="1362960000"/>
    <n v="1359946188"/>
    <b v="0"/>
    <n v="42"/>
    <b v="1"/>
    <s v="publishing/nonfiction"/>
    <n v="1.3360000000000001"/>
    <n v="31.80952380952381"/>
    <x v="3"/>
    <x v="9"/>
  </r>
  <r>
    <x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x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x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x v="1360"/>
    <s v="So Bad, It's Good! is a guide to finding the best films for your bad movie night."/>
    <n v="1500"/>
    <n v="2598"/>
    <x v="0"/>
    <x v="0"/>
    <s v="USD"/>
    <n v="1343943420"/>
    <n v="1341524220"/>
    <b v="0"/>
    <n v="81"/>
    <b v="1"/>
    <s v="publishing/nonfiction"/>
    <n v="1.732"/>
    <n v="32.074074074074076"/>
    <x v="3"/>
    <x v="9"/>
  </r>
  <r>
    <x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x v="1362"/>
    <s v="The never-before-told story of Karl Barth's (first and only) journey to the United States in 1962."/>
    <n v="1000"/>
    <n v="1091"/>
    <x v="0"/>
    <x v="0"/>
    <s v="USD"/>
    <n v="1378592731"/>
    <n v="1373408731"/>
    <b v="0"/>
    <n v="25"/>
    <b v="1"/>
    <s v="publishing/nonfiction"/>
    <n v="1.091"/>
    <n v="43.64"/>
    <x v="3"/>
    <x v="9"/>
  </r>
  <r>
    <x v="1363"/>
    <x v="1363"/>
    <s v="Identifying cancer and disease products we use everyday and are totally unaware of. Then substituting them with healthy alternatives"/>
    <n v="200"/>
    <n v="200"/>
    <x v="0"/>
    <x v="0"/>
    <s v="USD"/>
    <n v="1455523140"/>
    <n v="1453925727"/>
    <b v="0"/>
    <n v="5"/>
    <b v="1"/>
    <s v="publishing/nonfiction"/>
    <n v="1"/>
    <n v="40"/>
    <x v="3"/>
    <x v="9"/>
  </r>
  <r>
    <x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x v="1366"/>
    <s v="A musical memorial for Alexi Petersen."/>
    <n v="7500"/>
    <n v="9486.69"/>
    <x v="0"/>
    <x v="0"/>
    <s v="USD"/>
    <n v="1417049663"/>
    <n v="1413158063"/>
    <b v="0"/>
    <n v="147"/>
    <b v="1"/>
    <s v="music/rock"/>
    <n v="1.2648920000000001"/>
    <n v="64.535306122448986"/>
    <x v="4"/>
    <x v="11"/>
  </r>
  <r>
    <x v="1367"/>
    <x v="1367"/>
    <s v="House of Rabbits are recording our full-length, debut album! Support independent music, receive great rewards!"/>
    <n v="5000"/>
    <n v="5713"/>
    <x v="0"/>
    <x v="0"/>
    <s v="USD"/>
    <n v="1447463050"/>
    <n v="1444867450"/>
    <b v="0"/>
    <n v="90"/>
    <b v="1"/>
    <s v="music/rock"/>
    <n v="1.1426000000000001"/>
    <n v="63.477777777777774"/>
    <x v="4"/>
    <x v="11"/>
  </r>
  <r>
    <x v="1368"/>
    <x v="1368"/>
    <s v="We are in the final stages of the creation of our 4th record, The Separation Effect. our most passionate record to date."/>
    <n v="5000"/>
    <n v="5535"/>
    <x v="0"/>
    <x v="0"/>
    <s v="USD"/>
    <n v="1434342894"/>
    <n v="1432269294"/>
    <b v="0"/>
    <n v="87"/>
    <b v="1"/>
    <s v="music/rock"/>
    <n v="1.107"/>
    <n v="63.620689655172413"/>
    <x v="4"/>
    <x v="11"/>
  </r>
  <r>
    <x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x v="1370"/>
    <s v="Songs about the first year of parenthood, often inappropriate for children"/>
    <n v="1500"/>
    <n v="1555"/>
    <x v="0"/>
    <x v="0"/>
    <s v="USD"/>
    <n v="1381881890"/>
    <n v="1380585890"/>
    <b v="0"/>
    <n v="20"/>
    <b v="1"/>
    <s v="music/rock"/>
    <n v="1.0366666666666666"/>
    <n v="77.75"/>
    <x v="4"/>
    <x v="11"/>
  </r>
  <r>
    <x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x v="1372"/>
    <s v="Please help us raise funds to press our new CD!"/>
    <n v="500"/>
    <n v="620"/>
    <x v="0"/>
    <x v="0"/>
    <s v="USD"/>
    <n v="1342115132"/>
    <n v="1339523132"/>
    <b v="0"/>
    <n v="16"/>
    <b v="1"/>
    <s v="music/rock"/>
    <n v="1.24"/>
    <n v="38.75"/>
    <x v="4"/>
    <x v="11"/>
  </r>
  <r>
    <x v="1373"/>
    <x v="1373"/>
    <s v="Help Broccoli Samurai raise money to get a new van and continue bringing you the jams!"/>
    <n v="10000"/>
    <n v="10501"/>
    <x v="0"/>
    <x v="0"/>
    <s v="USD"/>
    <n v="1483138233"/>
    <n v="1480546233"/>
    <b v="0"/>
    <n v="52"/>
    <b v="1"/>
    <s v="music/rock"/>
    <n v="1.0501"/>
    <n v="201.94230769230768"/>
    <x v="4"/>
    <x v="11"/>
  </r>
  <r>
    <x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x v="1376"/>
    <s v="Dead Pirates are planning a second pressing of HIGHMARE LP, who wants one ?"/>
    <n v="3700"/>
    <n v="9342"/>
    <x v="0"/>
    <x v="1"/>
    <s v="GBP"/>
    <n v="1480784606"/>
    <n v="1478189006"/>
    <b v="0"/>
    <n v="168"/>
    <b v="1"/>
    <s v="music/rock"/>
    <n v="2.5248648648648651"/>
    <n v="55.607142857142854"/>
    <x v="4"/>
    <x v="11"/>
  </r>
  <r>
    <x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x v="1378"/>
    <s v="A psychedelic post rock masterpiece!"/>
    <n v="2000"/>
    <n v="4067"/>
    <x v="0"/>
    <x v="1"/>
    <s v="GBP"/>
    <n v="1470075210"/>
    <n v="1468779210"/>
    <b v="0"/>
    <n v="133"/>
    <b v="1"/>
    <s v="music/rock"/>
    <n v="2.0335000000000001"/>
    <n v="30.578947368421051"/>
    <x v="4"/>
    <x v="11"/>
  </r>
  <r>
    <x v="1379"/>
    <x v="1379"/>
    <s v="---------The long-awaited debut full-length from Justin Ruddy--------"/>
    <n v="10000"/>
    <n v="11160"/>
    <x v="0"/>
    <x v="0"/>
    <s v="USD"/>
    <n v="1433504876"/>
    <n v="1430912876"/>
    <b v="0"/>
    <n v="151"/>
    <b v="1"/>
    <s v="music/rock"/>
    <n v="1.1160000000000001"/>
    <n v="73.907284768211923"/>
    <x v="4"/>
    <x v="11"/>
  </r>
  <r>
    <x v="1380"/>
    <x v="1380"/>
    <s v="A DIY MUSIC FESTIVAL FROM ST. LOUIS MO! Bands make their own festival, help make it legit!"/>
    <n v="25"/>
    <n v="106"/>
    <x v="0"/>
    <x v="0"/>
    <s v="USD"/>
    <n v="1433815200"/>
    <n v="1431886706"/>
    <b v="0"/>
    <n v="5"/>
    <b v="1"/>
    <s v="music/rock"/>
    <n v="4.24"/>
    <n v="21.2"/>
    <x v="4"/>
    <x v="11"/>
  </r>
  <r>
    <x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x v="1382"/>
    <s v="We're making a new record -- independently! We've got some great new songs we're really excited to bring to you!"/>
    <n v="8000"/>
    <n v="8349"/>
    <x v="0"/>
    <x v="0"/>
    <s v="USD"/>
    <n v="1367867536"/>
    <n v="1365275536"/>
    <b v="0"/>
    <n v="148"/>
    <b v="1"/>
    <s v="music/rock"/>
    <n v="1.043625"/>
    <n v="56.412162162162161"/>
    <x v="4"/>
    <x v="11"/>
  </r>
  <r>
    <x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x v="1384"/>
    <s v="Outland Warrior is my first solo musical project, featuring songs written by me and recorded at my home studio."/>
    <n v="3500"/>
    <n v="4343"/>
    <x v="0"/>
    <x v="0"/>
    <s v="USD"/>
    <n v="1436117922"/>
    <n v="1433525922"/>
    <b v="0"/>
    <n v="63"/>
    <b v="1"/>
    <s v="music/rock"/>
    <n v="1.2408571428571429"/>
    <n v="68.936507936507937"/>
    <x v="4"/>
    <x v="11"/>
  </r>
  <r>
    <x v="1385"/>
    <x v="1385"/>
    <s v="Musicians, singers &amp; songwriters from all over the world collaborate via YouTube in order to create an amazing album!"/>
    <n v="8000"/>
    <n v="8832.49"/>
    <x v="0"/>
    <x v="12"/>
    <s v="EUR"/>
    <n v="1461931860"/>
    <n v="1457109121"/>
    <b v="0"/>
    <n v="134"/>
    <b v="1"/>
    <s v="music/rock"/>
    <n v="1.10406125"/>
    <n v="65.914104477611943"/>
    <x v="4"/>
    <x v="11"/>
  </r>
  <r>
    <x v="1386"/>
    <x v="1386"/>
    <s v="We are a classic hard rock/heavy metal band just trying to keep rock alive!"/>
    <n v="400"/>
    <n v="875"/>
    <x v="0"/>
    <x v="0"/>
    <s v="USD"/>
    <n v="1438183889"/>
    <n v="1435591889"/>
    <b v="0"/>
    <n v="14"/>
    <b v="1"/>
    <s v="music/rock"/>
    <n v="2.1875"/>
    <n v="62.5"/>
    <x v="4"/>
    <x v="11"/>
  </r>
  <r>
    <x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x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x v="1389"/>
    <s v="Help fund the pressing of DANCEHALL's first record by pre-ordering it in advance!!!"/>
    <n v="500"/>
    <n v="727"/>
    <x v="0"/>
    <x v="1"/>
    <s v="GBP"/>
    <n v="1471087957"/>
    <n v="1468495957"/>
    <b v="0"/>
    <n v="34"/>
    <b v="1"/>
    <s v="music/rock"/>
    <n v="1.454"/>
    <n v="21.382352941176471"/>
    <x v="4"/>
    <x v="11"/>
  </r>
  <r>
    <x v="1390"/>
    <x v="1390"/>
    <s v="Breakout Artist Management will be working with us on a brand new music video and we need your help!"/>
    <n v="2800"/>
    <n v="3055"/>
    <x v="0"/>
    <x v="0"/>
    <s v="USD"/>
    <n v="1430154720"/>
    <n v="1427224606"/>
    <b v="0"/>
    <n v="19"/>
    <b v="1"/>
    <s v="music/rock"/>
    <n v="1.0910714285714285"/>
    <n v="160.78947368421052"/>
    <x v="4"/>
    <x v="11"/>
  </r>
  <r>
    <x v="1391"/>
    <x v="1391"/>
    <s v="With the money donated through this project we intend on investing in sound equipment for live shows"/>
    <n v="500"/>
    <n v="551"/>
    <x v="0"/>
    <x v="0"/>
    <s v="USD"/>
    <n v="1440219540"/>
    <n v="1436369818"/>
    <b v="0"/>
    <n v="13"/>
    <b v="1"/>
    <s v="music/rock"/>
    <n v="1.1020000000000001"/>
    <n v="42.384615384615387"/>
    <x v="4"/>
    <x v="11"/>
  </r>
  <r>
    <x v="1392"/>
    <x v="1392"/>
    <s v="Telesomniac is a rock band from Provo, UT releasing their debut album Thirty-One Flashes in the Dark."/>
    <n v="2500"/>
    <n v="2841"/>
    <x v="0"/>
    <x v="0"/>
    <s v="USD"/>
    <n v="1456976586"/>
    <n v="1454298186"/>
    <b v="0"/>
    <n v="104"/>
    <b v="1"/>
    <s v="music/rock"/>
    <n v="1.1364000000000001"/>
    <n v="27.317307692307693"/>
    <x v="4"/>
    <x v="11"/>
  </r>
  <r>
    <x v="1393"/>
    <x v="1393"/>
    <s v="Rock n' Roll tales of our times"/>
    <n v="10000"/>
    <n v="10235"/>
    <x v="0"/>
    <x v="0"/>
    <s v="USD"/>
    <n v="1470068523"/>
    <n v="1467476523"/>
    <b v="0"/>
    <n v="52"/>
    <b v="1"/>
    <s v="music/rock"/>
    <n v="1.0235000000000001"/>
    <n v="196.82692307692307"/>
    <x v="4"/>
    <x v="11"/>
  </r>
  <r>
    <x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x v="1395"/>
    <s v="Help Quiet Oaks record their debut album!!!"/>
    <n v="3500"/>
    <n v="3916"/>
    <x v="0"/>
    <x v="0"/>
    <s v="USD"/>
    <n v="1484430481"/>
    <n v="1481838481"/>
    <b v="0"/>
    <n v="82"/>
    <b v="1"/>
    <s v="music/rock"/>
    <n v="1.1188571428571428"/>
    <n v="47.756097560975611"/>
    <x v="4"/>
    <x v="11"/>
  </r>
  <r>
    <x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x v="1398"/>
    <s v="'StonyCold', a Kansas-based 80's Rock Band, is recording their first all-cover tunes CD, 'Back To the 80's With StonyCold!'"/>
    <n v="4400"/>
    <n v="4826"/>
    <x v="0"/>
    <x v="0"/>
    <s v="USD"/>
    <n v="1467752334"/>
    <n v="1465160334"/>
    <b v="0"/>
    <n v="65"/>
    <b v="1"/>
    <s v="music/rock"/>
    <n v="1.0968181818181819"/>
    <n v="74.246153846153845"/>
    <x v="4"/>
    <x v="11"/>
  </r>
  <r>
    <x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x v="1405"/>
    <s v="Will more people read the Bible if it were translated into Emoticons?"/>
    <n v="25000"/>
    <n v="105"/>
    <x v="2"/>
    <x v="0"/>
    <s v="USD"/>
    <n v="1417195201"/>
    <n v="1414599601"/>
    <b v="1"/>
    <n v="17"/>
    <b v="0"/>
    <s v="publishing/translations"/>
    <n v="4.1999999999999997E-3"/>
    <n v="6.1764705882352944"/>
    <x v="3"/>
    <x v="22"/>
  </r>
  <r>
    <x v="1406"/>
    <x v="1406"/>
    <s v="The White coat and the battle dress uniform"/>
    <n v="12000"/>
    <n v="15"/>
    <x v="2"/>
    <x v="13"/>
    <s v="EUR"/>
    <n v="1449914400"/>
    <n v="1445336607"/>
    <b v="0"/>
    <n v="3"/>
    <b v="0"/>
    <s v="publishing/translations"/>
    <n v="1.25E-3"/>
    <n v="5"/>
    <x v="3"/>
    <x v="22"/>
  </r>
  <r>
    <x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x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x v="1409"/>
    <s v="Modern Literal Translation of the 1st Book of the Torah in English and Russian with sub-linear and interlinear layout."/>
    <n v="4000"/>
    <n v="0"/>
    <x v="2"/>
    <x v="0"/>
    <s v="USD"/>
    <n v="1420085535"/>
    <n v="1414897935"/>
    <b v="0"/>
    <n v="0"/>
    <b v="0"/>
    <s v="publishing/translations"/>
    <n v="0"/>
    <n v="0"/>
    <x v="3"/>
    <x v="22"/>
  </r>
  <r>
    <x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x v="1412"/>
    <s v="â€œClimbing Silver!â€- An English translation of the Young Adult Shogi novella"/>
    <n v="7000"/>
    <n v="320"/>
    <x v="2"/>
    <x v="0"/>
    <s v="USD"/>
    <n v="1417656699"/>
    <n v="1415064699"/>
    <b v="0"/>
    <n v="13"/>
    <b v="0"/>
    <s v="publishing/translations"/>
    <n v="4.5714285714285714E-2"/>
    <n v="24.615384615384617"/>
    <x v="3"/>
    <x v="22"/>
  </r>
  <r>
    <x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x v="1414"/>
    <x v="1414"/>
    <s v="Create an open source &quot;interlinear&quot; translation fo the Greek New Testament in re-publishable and open source database format."/>
    <n v="500"/>
    <n v="1"/>
    <x v="2"/>
    <x v="0"/>
    <s v="USD"/>
    <n v="1483423467"/>
    <n v="1480831467"/>
    <b v="0"/>
    <n v="1"/>
    <b v="0"/>
    <s v="publishing/translations"/>
    <n v="2E-3"/>
    <n v="1"/>
    <x v="3"/>
    <x v="22"/>
  </r>
  <r>
    <x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x v="1416"/>
    <s v="glenn's  book of quotes is designed to give the readers a thought for the day , lighten the mood  and put a smile  on their faces."/>
    <n v="50000"/>
    <n v="0"/>
    <x v="2"/>
    <x v="0"/>
    <s v="USD"/>
    <n v="1448147619"/>
    <n v="1445552019"/>
    <b v="0"/>
    <n v="0"/>
    <b v="0"/>
    <s v="publishing/translations"/>
    <n v="0"/>
    <n v="0"/>
    <x v="3"/>
    <x v="22"/>
  </r>
  <r>
    <x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x v="1418"/>
    <s v="Â¿Y si hubiera una camino intermedio entre ciencia y religion?_x000a_Descubre la respuesta ayudando a publicar y traducir este libro."/>
    <n v="3000"/>
    <n v="6"/>
    <x v="2"/>
    <x v="3"/>
    <s v="EUR"/>
    <n v="1456397834"/>
    <n v="1453805834"/>
    <b v="0"/>
    <n v="1"/>
    <b v="0"/>
    <s v="publishing/translations"/>
    <n v="2E-3"/>
    <n v="6"/>
    <x v="3"/>
    <x v="22"/>
  </r>
  <r>
    <x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x v="1420"/>
    <s v="Help me butcher Shakespeare in a satirical fashion."/>
    <n v="110"/>
    <n v="3"/>
    <x v="2"/>
    <x v="0"/>
    <s v="USD"/>
    <n v="1467129686"/>
    <n v="1464969686"/>
    <b v="0"/>
    <n v="3"/>
    <b v="0"/>
    <s v="publishing/translations"/>
    <n v="2.7272727272727271E-2"/>
    <n v="1"/>
    <x v="3"/>
    <x v="22"/>
  </r>
  <r>
    <x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x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x v="1426"/>
    <x v="1426"/>
    <s v="The World of Sharks is an interactive eBook for the iPad and Mac. It shall be translated into english to make it available worldwide."/>
    <n v="1000"/>
    <n v="0"/>
    <x v="2"/>
    <x v="12"/>
    <s v="EUR"/>
    <n v="1440408120"/>
    <n v="1435224120"/>
    <b v="0"/>
    <n v="0"/>
    <b v="0"/>
    <s v="publishing/translations"/>
    <n v="0"/>
    <n v="0"/>
    <x v="3"/>
    <x v="22"/>
  </r>
  <r>
    <x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x v="1429"/>
    <s v="A guy in his 30's tries to live his &quot;American Dream&quot;, but quickly it turns into a nightmare. (A Novel)"/>
    <n v="10000"/>
    <n v="0"/>
    <x v="2"/>
    <x v="0"/>
    <s v="USD"/>
    <n v="1428629242"/>
    <n v="1426037242"/>
    <b v="0"/>
    <n v="0"/>
    <b v="0"/>
    <s v="publishing/translations"/>
    <n v="0"/>
    <n v="0"/>
    <x v="3"/>
    <x v="22"/>
  </r>
  <r>
    <x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x v="1432"/>
    <s v="THE HOLY BIB-EL Translated By Leon Cook. The Creation: CHAPTER 1.  1* In the beginning Gods created The Heavens and The Planet Earth."/>
    <n v="40000"/>
    <n v="0"/>
    <x v="2"/>
    <x v="0"/>
    <s v="USD"/>
    <n v="1437417828"/>
    <n v="1434825828"/>
    <b v="0"/>
    <n v="0"/>
    <b v="0"/>
    <s v="publishing/translations"/>
    <n v="0"/>
    <n v="0"/>
    <x v="3"/>
    <x v="22"/>
  </r>
  <r>
    <x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x v="1435"/>
    <s v="English translation of the first book from a sword and sorcery Fantasy trilogy, by Paolo Parente"/>
    <n v="15000"/>
    <n v="15"/>
    <x v="2"/>
    <x v="13"/>
    <s v="EUR"/>
    <n v="1444589020"/>
    <n v="1441997020"/>
    <b v="0"/>
    <n v="2"/>
    <b v="0"/>
    <s v="publishing/translations"/>
    <n v="1E-3"/>
    <n v="7.5"/>
    <x v="3"/>
    <x v="22"/>
  </r>
  <r>
    <x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x v="1438"/>
    <s v="Feltmaking is an acient yet modern craft using wool in creative ways. Our thorough guides should be for people all over the world."/>
    <n v="20000"/>
    <n v="600"/>
    <x v="2"/>
    <x v="8"/>
    <s v="DKK"/>
    <n v="1461765300"/>
    <n v="1459198499"/>
    <b v="0"/>
    <n v="8"/>
    <b v="0"/>
    <s v="publishing/translations"/>
    <n v="0.03"/>
    <n v="75"/>
    <x v="3"/>
    <x v="22"/>
  </r>
  <r>
    <x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x v="1442"/>
    <s v="If people contribute on Kickstarter, I will be able to give this 159-page e-book anthology away free to libraries and e-bookreaders.  I"/>
    <n v="1500"/>
    <n v="0"/>
    <x v="2"/>
    <x v="0"/>
    <s v="USD"/>
    <n v="1464190158"/>
    <n v="1461598158"/>
    <b v="0"/>
    <n v="0"/>
    <b v="0"/>
    <s v="publishing/translations"/>
    <n v="0"/>
    <n v="0"/>
    <x v="3"/>
    <x v="22"/>
  </r>
  <r>
    <x v="1443"/>
    <x v="1443"/>
    <s v="Hello everyone !_x000a_I need your help for translate my saga Fantasy : Icarus at the school of the gods - Book 1&quot;."/>
    <n v="13000"/>
    <n v="0"/>
    <x v="2"/>
    <x v="6"/>
    <s v="EUR"/>
    <n v="1483395209"/>
    <n v="1480803209"/>
    <b v="0"/>
    <n v="0"/>
    <b v="0"/>
    <s v="publishing/translations"/>
    <n v="0"/>
    <n v="0"/>
    <x v="3"/>
    <x v="22"/>
  </r>
  <r>
    <x v="1444"/>
    <x v="1444"/>
    <s v="We as a successfull german stock market newsletter publisher want expand in the US market!"/>
    <n v="4950"/>
    <n v="0"/>
    <x v="2"/>
    <x v="12"/>
    <s v="EUR"/>
    <n v="1442091462"/>
    <n v="1436907462"/>
    <b v="0"/>
    <n v="0"/>
    <b v="0"/>
    <s v="publishing/translations"/>
    <n v="0"/>
    <n v="0"/>
    <x v="3"/>
    <x v="22"/>
  </r>
  <r>
    <x v="1445"/>
    <x v="1445"/>
    <s v="Erstellung einer deutschen Ãœbersetzung ( Lesbarmachung ) des Buches Finnegans Wake von James Joyce. Die Umsetzung erfolgt 1 zu 1."/>
    <n v="130000"/>
    <n v="0"/>
    <x v="2"/>
    <x v="12"/>
    <s v="EUR"/>
    <n v="1434286855"/>
    <n v="1431694855"/>
    <b v="0"/>
    <n v="0"/>
    <b v="0"/>
    <s v="publishing/translations"/>
    <n v="0"/>
    <n v="0"/>
    <x v="3"/>
    <x v="22"/>
  </r>
  <r>
    <x v="1446"/>
    <x v="1446"/>
    <s v="All backers can help us with 1â‚¬ to create the 1st Italian Manual Kickstarter - Per chi vuole finanziare le proprie idee con successo"/>
    <n v="900"/>
    <n v="0"/>
    <x v="2"/>
    <x v="13"/>
    <s v="EUR"/>
    <n v="1461235478"/>
    <n v="1459507478"/>
    <b v="0"/>
    <n v="0"/>
    <b v="0"/>
    <s v="publishing/translations"/>
    <n v="0"/>
    <n v="0"/>
    <x v="3"/>
    <x v="22"/>
  </r>
  <r>
    <x v="1447"/>
    <x v="1447"/>
    <s v="I'm creating a dictionary of multiple Indian languages."/>
    <n v="500000"/>
    <n v="75"/>
    <x v="2"/>
    <x v="0"/>
    <s v="USD"/>
    <n v="1467999134"/>
    <n v="1465407134"/>
    <b v="0"/>
    <n v="3"/>
    <b v="0"/>
    <s v="publishing/translations"/>
    <n v="1.4999999999999999E-4"/>
    <n v="25"/>
    <x v="3"/>
    <x v="22"/>
  </r>
  <r>
    <x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x v="1449"/>
    <x v="1449"/>
    <s v="Calling out Backers throughout the world. We are here to provide an intermediate channel to offer U.S. products worldwide. PLEASE READ!"/>
    <n v="8888"/>
    <n v="0"/>
    <x v="2"/>
    <x v="0"/>
    <s v="USD"/>
    <n v="1431286105"/>
    <n v="1427138905"/>
    <b v="0"/>
    <n v="0"/>
    <b v="0"/>
    <s v="publishing/translations"/>
    <n v="0"/>
    <n v="0"/>
    <x v="3"/>
    <x v="22"/>
  </r>
  <r>
    <x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x v="1451"/>
    <s v="Modern Literal Translation of the Torah in English and Russian with sub-linear and interlinear layout."/>
    <n v="18950"/>
    <n v="2"/>
    <x v="1"/>
    <x v="0"/>
    <s v="USD"/>
    <n v="1416355259"/>
    <n v="1413759659"/>
    <b v="0"/>
    <n v="2"/>
    <b v="0"/>
    <s v="publishing/translations"/>
    <n v="1.0554089709762533E-4"/>
    <n v="1"/>
    <x v="3"/>
    <x v="22"/>
  </r>
  <r>
    <x v="1452"/>
    <x v="1452"/>
    <s v="I am gathering rare, out-of-print Judo books for preservation, translation and sharing."/>
    <n v="14000"/>
    <n v="0"/>
    <x v="1"/>
    <x v="0"/>
    <s v="USD"/>
    <n v="1406566363"/>
    <n v="1403974363"/>
    <b v="0"/>
    <n v="0"/>
    <b v="0"/>
    <s v="publishing/translations"/>
    <n v="0"/>
    <n v="0"/>
    <x v="3"/>
    <x v="22"/>
  </r>
  <r>
    <x v="1453"/>
    <x v="1453"/>
    <s v="The ambitious translation of one of the most important books in the history of medicine by Charles Estienne, the classmate of Vesalius"/>
    <n v="25000"/>
    <n v="0"/>
    <x v="1"/>
    <x v="6"/>
    <s v="EUR"/>
    <n v="1492270947"/>
    <n v="1488386547"/>
    <b v="0"/>
    <n v="0"/>
    <b v="0"/>
    <s v="publishing/translations"/>
    <n v="0"/>
    <n v="0"/>
    <x v="3"/>
    <x v="22"/>
  </r>
  <r>
    <x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x v="1456"/>
    <x v="1456"/>
    <s v="English Version of my auto-published novel"/>
    <n v="5000"/>
    <n v="145"/>
    <x v="1"/>
    <x v="13"/>
    <s v="EUR"/>
    <n v="1483459365"/>
    <n v="1480867365"/>
    <b v="0"/>
    <n v="3"/>
    <b v="0"/>
    <s v="publishing/translations"/>
    <n v="2.9000000000000001E-2"/>
    <n v="48.333333333333336"/>
    <x v="3"/>
    <x v="22"/>
  </r>
  <r>
    <x v="1457"/>
    <x v="1457"/>
    <s v="Age is more than just a number, I hope your younger than you feel."/>
    <n v="6000"/>
    <n v="0"/>
    <x v="1"/>
    <x v="0"/>
    <s v="USD"/>
    <n v="1447281044"/>
    <n v="1444685444"/>
    <b v="0"/>
    <n v="0"/>
    <b v="0"/>
    <s v="publishing/translations"/>
    <n v="0"/>
    <n v="0"/>
    <x v="3"/>
    <x v="22"/>
  </r>
  <r>
    <x v="1458"/>
    <x v="1458"/>
    <s v="I decided to get help. I respect AA and recognize the value of it's methods but the overwhelming religious language is a big hurdle. ."/>
    <n v="5000"/>
    <n v="0"/>
    <x v="1"/>
    <x v="0"/>
    <s v="USD"/>
    <n v="1407729600"/>
    <n v="1405097760"/>
    <b v="0"/>
    <n v="0"/>
    <b v="0"/>
    <s v="publishing/translations"/>
    <n v="0"/>
    <n v="0"/>
    <x v="3"/>
    <x v="22"/>
  </r>
  <r>
    <x v="1459"/>
    <x v="1459"/>
    <s v="What if you suddenly found out, that your life wasnÂ´t the life you thought you had? What if you were like all the others!"/>
    <n v="37000"/>
    <n v="0"/>
    <x v="1"/>
    <x v="8"/>
    <s v="DKK"/>
    <n v="1449077100"/>
    <n v="1446612896"/>
    <b v="0"/>
    <n v="0"/>
    <b v="0"/>
    <s v="publishing/translations"/>
    <n v="0"/>
    <n v="0"/>
    <x v="3"/>
    <x v="22"/>
  </r>
  <r>
    <x v="1460"/>
    <x v="1460"/>
    <s v="KJV2015 Easier to understand for our kids and family not leaving out one verse or changing a meaning one bit."/>
    <n v="25000000"/>
    <n v="0"/>
    <x v="1"/>
    <x v="0"/>
    <s v="USD"/>
    <n v="1417391100"/>
    <n v="1412371898"/>
    <b v="0"/>
    <n v="0"/>
    <b v="0"/>
    <s v="publishing/translations"/>
    <n v="0"/>
    <n v="0"/>
    <x v="3"/>
    <x v="22"/>
  </r>
  <r>
    <x v="1461"/>
    <x v="1461"/>
    <s v="Series 2 of Relatively Prime, a podcast of stories from the Mathematical Domain"/>
    <n v="15000"/>
    <n v="15186.69"/>
    <x v="0"/>
    <x v="0"/>
    <s v="USD"/>
    <n v="1413849600"/>
    <n v="1410967754"/>
    <b v="1"/>
    <n v="340"/>
    <b v="1"/>
    <s v="publishing/radio &amp; podcasts"/>
    <n v="1.012446"/>
    <n v="44.66673529411765"/>
    <x v="3"/>
    <x v="23"/>
  </r>
  <r>
    <x v="1462"/>
    <x v="1462"/>
    <s v="A new radio show focused on short fiction produced by Louisville Public Media"/>
    <n v="4000"/>
    <n v="4340.7"/>
    <x v="0"/>
    <x v="0"/>
    <s v="USD"/>
    <n v="1365609271"/>
    <n v="1363017271"/>
    <b v="1"/>
    <n v="150"/>
    <b v="1"/>
    <s v="publishing/radio &amp; podcasts"/>
    <n v="1.085175"/>
    <n v="28.937999999999999"/>
    <x v="3"/>
    <x v="23"/>
  </r>
  <r>
    <x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x v="1464"/>
    <s v="The Best Science Media on the Web"/>
    <n v="5000"/>
    <n v="8160"/>
    <x v="0"/>
    <x v="0"/>
    <s v="USD"/>
    <n v="1361029958"/>
    <n v="1358437958"/>
    <b v="1"/>
    <n v="234"/>
    <b v="1"/>
    <s v="publishing/radio &amp; podcasts"/>
    <n v="1.6319999999999999"/>
    <n v="34.871794871794869"/>
    <x v="3"/>
    <x v="23"/>
  </r>
  <r>
    <x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x v="1467"/>
    <s v="We are a new Spanish language podcast telling uniquely Latin American stories."/>
    <n v="40000"/>
    <n v="46032"/>
    <x v="0"/>
    <x v="0"/>
    <s v="USD"/>
    <n v="1332699285"/>
    <n v="1327518885"/>
    <b v="1"/>
    <n v="600"/>
    <b v="1"/>
    <s v="publishing/radio &amp; podcasts"/>
    <n v="1.1508"/>
    <n v="76.72"/>
    <x v="3"/>
    <x v="23"/>
  </r>
  <r>
    <x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x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x v="1473"/>
    <s v="Public Radio Project"/>
    <n v="1500"/>
    <n v="1807.74"/>
    <x v="0"/>
    <x v="0"/>
    <s v="USD"/>
    <n v="1330644639"/>
    <n v="1328052639"/>
    <b v="1"/>
    <n v="47"/>
    <b v="1"/>
    <s v="publishing/radio &amp; podcasts"/>
    <n v="1.20516"/>
    <n v="38.462553191489363"/>
    <x v="3"/>
    <x v="23"/>
  </r>
  <r>
    <x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x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x v="1482"/>
    <s v="Those who believe, call them Gods._x000a_Those who don't believe, call them aliens._x000a_Either way, you can't stop the war."/>
    <n v="5000"/>
    <n v="5"/>
    <x v="2"/>
    <x v="0"/>
    <s v="USD"/>
    <n v="1347004260"/>
    <n v="1345062936"/>
    <b v="0"/>
    <n v="1"/>
    <b v="0"/>
    <s v="publishing/fiction"/>
    <n v="1E-3"/>
    <n v="5"/>
    <x v="3"/>
    <x v="10"/>
  </r>
  <r>
    <x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x v="1484"/>
    <s v="The mussings of an old wizard"/>
    <n v="2000"/>
    <n v="0"/>
    <x v="2"/>
    <x v="0"/>
    <s v="USD"/>
    <n v="1342882260"/>
    <n v="1337834963"/>
    <b v="0"/>
    <n v="0"/>
    <b v="0"/>
    <s v="publishing/fiction"/>
    <n v="0"/>
    <n v="0"/>
    <x v="3"/>
    <x v="10"/>
  </r>
  <r>
    <x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x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x v="1487"/>
    <s v="A lover becomes an enemy when a line has been crossed. Torn between memories and reality, his mask of sanity is slipping."/>
    <n v="10000"/>
    <n v="0"/>
    <x v="2"/>
    <x v="0"/>
    <s v="USD"/>
    <n v="1470175271"/>
    <n v="1467583271"/>
    <b v="0"/>
    <n v="0"/>
    <b v="0"/>
    <s v="publishing/fiction"/>
    <n v="0"/>
    <n v="0"/>
    <x v="3"/>
    <x v="10"/>
  </r>
  <r>
    <x v="1488"/>
    <x v="1488"/>
    <s v="A blockbuster sci-fi adventure. What would you do if one day your life changed to beyond the imaginable?"/>
    <n v="15000"/>
    <n v="360"/>
    <x v="2"/>
    <x v="2"/>
    <s v="AUD"/>
    <n v="1388928660"/>
    <n v="1386336660"/>
    <b v="0"/>
    <n v="6"/>
    <b v="0"/>
    <s v="publishing/fiction"/>
    <n v="2.4E-2"/>
    <n v="60"/>
    <x v="3"/>
    <x v="10"/>
  </r>
  <r>
    <x v="1489"/>
    <x v="1489"/>
    <s v="My project is a novel, QUIET ENJOYMENT. It is a funny and serious story of one friend helping another deal with AIDS."/>
    <n v="5000"/>
    <n v="0"/>
    <x v="2"/>
    <x v="0"/>
    <s v="USD"/>
    <n v="1352994052"/>
    <n v="1350398452"/>
    <b v="0"/>
    <n v="0"/>
    <b v="0"/>
    <s v="publishing/fiction"/>
    <n v="0"/>
    <n v="0"/>
    <x v="3"/>
    <x v="10"/>
  </r>
  <r>
    <x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x v="1491"/>
    <s v="What do you get when you take outlaws, guns, gold and and old beagle in the old west? Adventure!"/>
    <n v="1200"/>
    <n v="100"/>
    <x v="2"/>
    <x v="0"/>
    <s v="USD"/>
    <n v="1424014680"/>
    <n v="1418922443"/>
    <b v="0"/>
    <n v="1"/>
    <b v="0"/>
    <s v="publishing/fiction"/>
    <n v="8.3333333333333329E-2"/>
    <n v="100"/>
    <x v="3"/>
    <x v="10"/>
  </r>
  <r>
    <x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x v="1493"/>
    <s v="Help illustrate the sequel to the bestselling _x000a_The Transylvania Flying Squad of Detectives"/>
    <n v="2400"/>
    <n v="0"/>
    <x v="2"/>
    <x v="0"/>
    <s v="USD"/>
    <n v="1371415675"/>
    <n v="1368823675"/>
    <b v="0"/>
    <n v="0"/>
    <b v="0"/>
    <s v="publishing/fiction"/>
    <n v="0"/>
    <n v="0"/>
    <x v="3"/>
    <x v="10"/>
  </r>
  <r>
    <x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x v="1495"/>
    <s v="The Adventures of Penelope Hawthorne. Part One: The Spellbook of Dracone."/>
    <n v="2000"/>
    <n v="0"/>
    <x v="2"/>
    <x v="0"/>
    <s v="USD"/>
    <n v="1314471431"/>
    <n v="1311879431"/>
    <b v="0"/>
    <n v="0"/>
    <b v="0"/>
    <s v="publishing/fiction"/>
    <n v="0"/>
    <n v="0"/>
    <x v="3"/>
    <x v="10"/>
  </r>
  <r>
    <x v="1496"/>
    <x v="1496"/>
    <s v="Capturing the awe-inspiring magic of the likes of LoTR, Tainted Steel tells the story of one mans' struggle against Destiny."/>
    <n v="1500"/>
    <n v="0"/>
    <x v="2"/>
    <x v="0"/>
    <s v="USD"/>
    <n v="1410866659"/>
    <n v="1405682659"/>
    <b v="0"/>
    <n v="0"/>
    <b v="0"/>
    <s v="publishing/fiction"/>
    <n v="0"/>
    <n v="0"/>
    <x v="3"/>
    <x v="10"/>
  </r>
  <r>
    <x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x v="1498"/>
    <s v="Is a dead body in her bar enough to make this cop return to the force? She tried to retire . . but can she? A page-turning crime novel."/>
    <n v="3000"/>
    <n v="57"/>
    <x v="2"/>
    <x v="0"/>
    <s v="USD"/>
    <n v="1409787378"/>
    <n v="1405899378"/>
    <b v="0"/>
    <n v="3"/>
    <b v="0"/>
    <s v="publishing/fiction"/>
    <n v="1.9E-2"/>
    <n v="19"/>
    <x v="3"/>
    <x v="10"/>
  </r>
  <r>
    <x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x v="1501"/>
    <s v="A hardcover book of surf, outdoor and nature photos from the British Columbia coast."/>
    <n v="52000"/>
    <n v="86492"/>
    <x v="0"/>
    <x v="5"/>
    <s v="CAD"/>
    <n v="1436364023"/>
    <n v="1433772023"/>
    <b v="1"/>
    <n v="885"/>
    <b v="1"/>
    <s v="photography/photobooks"/>
    <n v="1.6633076923076924"/>
    <n v="97.731073446327684"/>
    <x v="8"/>
    <x v="20"/>
  </r>
  <r>
    <x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x v="1504"/>
    <s v="A football photography book like no other about the 2014 World Cup in Brazil, by Ryu Voelkel."/>
    <n v="6500"/>
    <n v="18066"/>
    <x v="0"/>
    <x v="1"/>
    <s v="GBP"/>
    <n v="1402389180"/>
    <n v="1399996024"/>
    <b v="1"/>
    <n v="269"/>
    <b v="1"/>
    <s v="photography/photobooks"/>
    <n v="2.7793846153846156"/>
    <n v="67.159851301115239"/>
    <x v="8"/>
    <x v="20"/>
  </r>
  <r>
    <x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x v="1518"/>
    <s v="A photobook of Robin Schwartz's ongoing series with her daughter Amelia."/>
    <n v="15000"/>
    <n v="30805"/>
    <x v="0"/>
    <x v="0"/>
    <s v="USD"/>
    <n v="1401565252"/>
    <n v="1398973252"/>
    <b v="1"/>
    <n v="236"/>
    <b v="1"/>
    <s v="photography/photobooks"/>
    <n v="2.0536666666666665"/>
    <n v="130.52966101694915"/>
    <x v="8"/>
    <x v="20"/>
  </r>
  <r>
    <x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x v="1520"/>
    <s v="A self-published photography book by Andrew Miksys from his new series about Belarus"/>
    <n v="18000"/>
    <n v="18625"/>
    <x v="0"/>
    <x v="0"/>
    <s v="USD"/>
    <n v="1418961600"/>
    <n v="1415824513"/>
    <b v="1"/>
    <n v="167"/>
    <b v="1"/>
    <s v="photography/photobooks"/>
    <n v="1.0347222222222223"/>
    <n v="111.52694610778443"/>
    <x v="8"/>
    <x v="20"/>
  </r>
  <r>
    <x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x v="1524"/>
    <s v="Limited edition split zine by photographers AdeY and Kersti K. 100 signed and hand numbered copies!"/>
    <n v="3000"/>
    <n v="6210"/>
    <x v="0"/>
    <x v="11"/>
    <s v="SEK"/>
    <n v="1487592090"/>
    <n v="1485000090"/>
    <b v="1"/>
    <n v="28"/>
    <b v="1"/>
    <s v="photography/photobooks"/>
    <n v="2.0699999999999998"/>
    <n v="221.78571428571428"/>
    <x v="8"/>
    <x v="20"/>
  </r>
  <r>
    <x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x v="1528"/>
    <x v="1528"/>
    <s v="A book of street photos from around Shibuya that I've made between 2011-2016."/>
    <n v="3000"/>
    <n v="8447"/>
    <x v="0"/>
    <x v="0"/>
    <s v="USD"/>
    <n v="1485907200"/>
    <n v="1483292122"/>
    <b v="1"/>
    <n v="160"/>
    <b v="1"/>
    <s v="photography/photobooks"/>
    <n v="2.8156666666666665"/>
    <n v="52.793750000000003"/>
    <x v="8"/>
    <x v="20"/>
  </r>
  <r>
    <x v="1529"/>
    <x v="1529"/>
    <s v="An empowering photo book that transforms hurtful experiences into strength and solidarity."/>
    <n v="19000"/>
    <n v="19129"/>
    <x v="0"/>
    <x v="0"/>
    <s v="USD"/>
    <n v="1426773920"/>
    <n v="1424185520"/>
    <b v="1"/>
    <n v="141"/>
    <b v="1"/>
    <s v="photography/photobooks"/>
    <n v="1.0067894736842105"/>
    <n v="135.66666666666666"/>
    <x v="8"/>
    <x v="20"/>
  </r>
  <r>
    <x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x v="1533"/>
    <s v="This is an intimate story about a family, focusing on their love and strength in the face of mortality."/>
    <n v="45000"/>
    <n v="65313"/>
    <x v="0"/>
    <x v="0"/>
    <s v="USD"/>
    <n v="1462161540"/>
    <n v="1457913777"/>
    <b v="1"/>
    <n v="740"/>
    <b v="1"/>
    <s v="photography/photobooks"/>
    <n v="1.4514"/>
    <n v="88.26081081081081"/>
    <x v="8"/>
    <x v="20"/>
  </r>
  <r>
    <x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x v="1537"/>
    <s v="A Photobook about one of the most fascinating places on earth -     the sacred Mount Kailash in Tibet."/>
    <n v="12000"/>
    <n v="21588"/>
    <x v="0"/>
    <x v="12"/>
    <s v="EUR"/>
    <n v="1470506400"/>
    <n v="1467358427"/>
    <b v="1"/>
    <n v="224"/>
    <b v="1"/>
    <s v="photography/photobooks"/>
    <n v="1.7989999999999999"/>
    <n v="96.375"/>
    <x v="8"/>
    <x v="20"/>
  </r>
  <r>
    <x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x v="1541"/>
    <s v="My Goal is to travel across Panama with my team and capture the beauty and wildlife throughout the canal."/>
    <n v="18000"/>
    <n v="6"/>
    <x v="2"/>
    <x v="0"/>
    <s v="USD"/>
    <n v="1420045538"/>
    <n v="1417453538"/>
    <b v="0"/>
    <n v="2"/>
    <b v="0"/>
    <s v="photography/nature"/>
    <n v="3.3333333333333332E-4"/>
    <n v="3"/>
    <x v="8"/>
    <x v="24"/>
  </r>
  <r>
    <x v="1542"/>
    <x v="1542"/>
    <s v="The photography project aims to show challenges &amp; successes of a  student attempting to continue his family beekeeping heritage."/>
    <n v="500"/>
    <n v="20"/>
    <x v="2"/>
    <x v="5"/>
    <s v="CAD"/>
    <n v="1435708500"/>
    <n v="1434412500"/>
    <b v="0"/>
    <n v="1"/>
    <b v="0"/>
    <s v="photography/nature"/>
    <n v="0.04"/>
    <n v="20"/>
    <x v="8"/>
    <x v="24"/>
  </r>
  <r>
    <x v="1543"/>
    <x v="1543"/>
    <s v="I plan to take pictures of the sunrise in the MidWest every day in 2015 and compile them in a slide show for distribution."/>
    <n v="2250"/>
    <n v="10"/>
    <x v="2"/>
    <x v="0"/>
    <s v="USD"/>
    <n v="1416662034"/>
    <n v="1414066434"/>
    <b v="0"/>
    <n v="1"/>
    <b v="0"/>
    <s v="photography/nature"/>
    <n v="4.4444444444444444E-3"/>
    <n v="10"/>
    <x v="8"/>
    <x v="24"/>
  </r>
  <r>
    <x v="1544"/>
    <x v="1544"/>
    <s v="My name is Travis LaFee, I live in beautiful McCall, Idaho. I wish to display the beauty of valley county by taking pics outdoors."/>
    <n v="1000"/>
    <n v="0"/>
    <x v="2"/>
    <x v="0"/>
    <s v="USD"/>
    <n v="1427847480"/>
    <n v="1424222024"/>
    <b v="0"/>
    <n v="0"/>
    <b v="0"/>
    <s v="photography/nature"/>
    <n v="0"/>
    <n v="0"/>
    <x v="8"/>
    <x v="24"/>
  </r>
  <r>
    <x v="1545"/>
    <x v="1545"/>
    <s v="&quot;He will not be a wise man who does not study human hearts!&quot;_x000a_Hope in natural art, creation!"/>
    <n v="3000"/>
    <n v="1"/>
    <x v="2"/>
    <x v="0"/>
    <s v="USD"/>
    <n v="1425330960"/>
    <n v="1422393234"/>
    <b v="0"/>
    <n v="1"/>
    <b v="0"/>
    <s v="photography/nature"/>
    <n v="3.3333333333333332E-4"/>
    <n v="1"/>
    <x v="8"/>
    <x v="24"/>
  </r>
  <r>
    <x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x v="1547"/>
    <s v="I have produced a limited number (100) of five 8x10 prints of mixed photography I would like to share with you."/>
    <n v="20"/>
    <n v="0"/>
    <x v="2"/>
    <x v="0"/>
    <s v="USD"/>
    <n v="1487844882"/>
    <n v="1487240082"/>
    <b v="0"/>
    <n v="0"/>
    <b v="0"/>
    <s v="photography/nature"/>
    <n v="0"/>
    <n v="0"/>
    <x v="8"/>
    <x v="24"/>
  </r>
  <r>
    <x v="1548"/>
    <x v="1548"/>
    <s v="Beauty is in the eye of the beholder and I want to inspire conservation through color."/>
    <n v="700"/>
    <n v="60"/>
    <x v="2"/>
    <x v="0"/>
    <s v="USD"/>
    <n v="1447020620"/>
    <n v="1444425020"/>
    <b v="0"/>
    <n v="1"/>
    <b v="0"/>
    <s v="photography/nature"/>
    <n v="8.5714285714285715E-2"/>
    <n v="60"/>
    <x v="8"/>
    <x v="24"/>
  </r>
  <r>
    <x v="1549"/>
    <x v="1549"/>
    <s v="A 2016 calendar collection of landscape and wildlife photographs from award winning photographer, Steve Marler."/>
    <n v="500"/>
    <n v="170"/>
    <x v="2"/>
    <x v="0"/>
    <s v="USD"/>
    <n v="1446524159"/>
    <n v="1443928559"/>
    <b v="0"/>
    <n v="6"/>
    <b v="0"/>
    <s v="photography/nature"/>
    <n v="0.34"/>
    <n v="28.333333333333332"/>
    <x v="8"/>
    <x v="24"/>
  </r>
  <r>
    <x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x v="1551"/>
    <s v="I can do it but help can't hurt. Sweet Montana photos like never seen before. Be a part of Randy Hoffman Photography and our activities"/>
    <n v="3500"/>
    <n v="0"/>
    <x v="2"/>
    <x v="0"/>
    <s v="USD"/>
    <n v="1432756039"/>
    <n v="1430164039"/>
    <b v="0"/>
    <n v="0"/>
    <b v="0"/>
    <s v="photography/nature"/>
    <n v="0"/>
    <n v="0"/>
    <x v="8"/>
    <x v="24"/>
  </r>
  <r>
    <x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x v="1553"/>
    <s v="This project is about exhibiting the raw beauty of the elements through highlining, surfing, fire spinning and rock climbing."/>
    <n v="6000"/>
    <n v="0"/>
    <x v="2"/>
    <x v="0"/>
    <s v="USD"/>
    <n v="1441176447"/>
    <n v="1438584447"/>
    <b v="0"/>
    <n v="0"/>
    <b v="0"/>
    <s v="photography/nature"/>
    <n v="0"/>
    <n v="0"/>
    <x v="8"/>
    <x v="24"/>
  </r>
  <r>
    <x v="1554"/>
    <x v="1554"/>
    <s v="I create art by photographing flowers/seeds i would love to buy my own camera/computer/Photoshop and restore my old shed into my studio"/>
    <n v="20000"/>
    <n v="0"/>
    <x v="2"/>
    <x v="2"/>
    <s v="AUD"/>
    <n v="1438495390"/>
    <n v="1435903390"/>
    <b v="0"/>
    <n v="0"/>
    <b v="0"/>
    <s v="photography/nature"/>
    <n v="0"/>
    <n v="0"/>
    <x v="8"/>
    <x v="24"/>
  </r>
  <r>
    <x v="1555"/>
    <x v="1555"/>
    <s v="I am traveling the coastline of Maine and will be taking pictures of all the scenery and lighthouses in the area."/>
    <n v="750"/>
    <n v="0"/>
    <x v="2"/>
    <x v="0"/>
    <s v="USD"/>
    <n v="1442509200"/>
    <n v="1440513832"/>
    <b v="0"/>
    <n v="0"/>
    <b v="0"/>
    <s v="photography/nature"/>
    <n v="0"/>
    <n v="0"/>
    <x v="8"/>
    <x v="24"/>
  </r>
  <r>
    <x v="1556"/>
    <x v="1556"/>
    <s v="To gather a collection of photographs for a coffee table book that displays the beauty of Canada's west."/>
    <n v="1500"/>
    <n v="677"/>
    <x v="2"/>
    <x v="5"/>
    <s v="CAD"/>
    <n v="1467603624"/>
    <n v="1465011624"/>
    <b v="0"/>
    <n v="12"/>
    <b v="0"/>
    <s v="photography/nature"/>
    <n v="0.45133333333333331"/>
    <n v="56.416666666666664"/>
    <x v="8"/>
    <x v="24"/>
  </r>
  <r>
    <x v="1557"/>
    <x v="1557"/>
    <s v="I have always been captivated by photography, Now I am trying to set up my own company and publish my pictures."/>
    <n v="2500"/>
    <n v="100"/>
    <x v="2"/>
    <x v="0"/>
    <s v="USD"/>
    <n v="1411227633"/>
    <n v="1408549233"/>
    <b v="0"/>
    <n v="1"/>
    <b v="0"/>
    <s v="photography/nature"/>
    <n v="0.04"/>
    <n v="100"/>
    <x v="8"/>
    <x v="24"/>
  </r>
  <r>
    <x v="1558"/>
    <x v="1558"/>
    <s v="A large 2016 wall-calendar (A3 when open) featuring 12 stunning photographs by Lucy Wood."/>
    <n v="750"/>
    <n v="35"/>
    <x v="2"/>
    <x v="1"/>
    <s v="GBP"/>
    <n v="1440763920"/>
    <n v="1435656759"/>
    <b v="0"/>
    <n v="3"/>
    <b v="0"/>
    <s v="photography/nature"/>
    <n v="4.6666666666666669E-2"/>
    <n v="11.666666666666666"/>
    <x v="8"/>
    <x v="24"/>
  </r>
  <r>
    <x v="1559"/>
    <x v="1559"/>
    <s v="The goal of this project is to provide scientific evidence of bigfoot in the North Cascades."/>
    <n v="15000"/>
    <n v="50"/>
    <x v="2"/>
    <x v="0"/>
    <s v="USD"/>
    <n v="1430270199"/>
    <n v="1428974199"/>
    <b v="0"/>
    <n v="1"/>
    <b v="0"/>
    <s v="photography/nature"/>
    <n v="3.3333333333333335E-3"/>
    <n v="50"/>
    <x v="8"/>
    <x v="24"/>
  </r>
  <r>
    <x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x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x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x v="1564"/>
    <x v="1564"/>
    <s v="This is a book of art and poetry that highlights the highs and lows of a young 20 something coming to terms with her bipolar."/>
    <n v="10000"/>
    <n v="10"/>
    <x v="1"/>
    <x v="0"/>
    <s v="USD"/>
    <n v="1432843500"/>
    <n v="1430124509"/>
    <b v="0"/>
    <n v="1"/>
    <b v="0"/>
    <s v="publishing/art books"/>
    <n v="1E-3"/>
    <n v="10"/>
    <x v="3"/>
    <x v="25"/>
  </r>
  <r>
    <x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x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x v="1569"/>
    <x v="1569"/>
    <s v="to be removed"/>
    <n v="30000"/>
    <n v="0"/>
    <x v="1"/>
    <x v="0"/>
    <s v="USD"/>
    <n v="1369498714"/>
    <n v="1366906714"/>
    <b v="0"/>
    <n v="0"/>
    <b v="0"/>
    <s v="publishing/art books"/>
    <n v="0"/>
    <n v="0"/>
    <x v="3"/>
    <x v="25"/>
  </r>
  <r>
    <x v="1570"/>
    <x v="1570"/>
    <s v="A Coloring Book of Breathtaking Beauties_x000a_To Calm the Heart and Soul"/>
    <n v="6000"/>
    <n v="2484"/>
    <x v="1"/>
    <x v="0"/>
    <s v="USD"/>
    <n v="1460140282"/>
    <n v="1457551882"/>
    <b v="0"/>
    <n v="52"/>
    <b v="0"/>
    <s v="publishing/art books"/>
    <n v="0.41399999999999998"/>
    <n v="47.769230769230766"/>
    <x v="3"/>
    <x v="25"/>
  </r>
  <r>
    <x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x v="1576"/>
    <s v="For the publication of my first 3 books: an Art book, a graphic novel, and a coloring book"/>
    <n v="5000"/>
    <n v="650"/>
    <x v="1"/>
    <x v="0"/>
    <s v="USD"/>
    <n v="1435698368"/>
    <n v="1431810368"/>
    <b v="0"/>
    <n v="10"/>
    <b v="0"/>
    <s v="publishing/art books"/>
    <n v="0.13"/>
    <n v="65"/>
    <x v="3"/>
    <x v="25"/>
  </r>
  <r>
    <x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x v="1579"/>
    <s v="'Compilation of visual and literary art through fine art photography, graphic art, and poetry."/>
    <n v="3333"/>
    <n v="28"/>
    <x v="1"/>
    <x v="0"/>
    <s v="USD"/>
    <n v="1377734091"/>
    <n v="1374882891"/>
    <b v="0"/>
    <n v="2"/>
    <b v="0"/>
    <s v="publishing/art books"/>
    <n v="8.4008400840084006E-3"/>
    <n v="14"/>
    <x v="3"/>
    <x v="25"/>
  </r>
  <r>
    <x v="1580"/>
    <x v="1580"/>
    <s v="Creating my 2nd book depicting the people and places in Brevard County w/current images + traveling to obtain new ones."/>
    <n v="1750"/>
    <n v="0"/>
    <x v="1"/>
    <x v="0"/>
    <s v="USD"/>
    <n v="1337562726"/>
    <n v="1332378726"/>
    <b v="0"/>
    <n v="0"/>
    <b v="0"/>
    <s v="publishing/art books"/>
    <n v="0"/>
    <n v="0"/>
    <x v="3"/>
    <x v="25"/>
  </r>
  <r>
    <x v="1581"/>
    <x v="1581"/>
    <s v="Photographic canvas prints depicting different scenes from around the globe, including local images taken in Sussex England."/>
    <n v="1000"/>
    <n v="5"/>
    <x v="2"/>
    <x v="1"/>
    <s v="GBP"/>
    <n v="1450521990"/>
    <n v="1447757190"/>
    <b v="0"/>
    <n v="1"/>
    <b v="0"/>
    <s v="photography/places"/>
    <n v="5.0000000000000001E-3"/>
    <n v="5"/>
    <x v="8"/>
    <x v="26"/>
  </r>
  <r>
    <x v="1582"/>
    <x v="1582"/>
    <s v="I create canvas prints of images from in and around New Orleans"/>
    <n v="1000"/>
    <n v="93"/>
    <x v="2"/>
    <x v="0"/>
    <s v="USD"/>
    <n v="1445894400"/>
    <n v="1440961053"/>
    <b v="0"/>
    <n v="3"/>
    <b v="0"/>
    <s v="photography/places"/>
    <n v="9.2999999999999999E-2"/>
    <n v="31"/>
    <x v="8"/>
    <x v="26"/>
  </r>
  <r>
    <x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x v="1584"/>
    <s v="25 Kansas State Parks in the next year. What a great adventure to take together. Join me. Together we can photo this beautiful state."/>
    <n v="1200"/>
    <n v="0"/>
    <x v="2"/>
    <x v="0"/>
    <s v="USD"/>
    <n v="1401464101"/>
    <n v="1400600101"/>
    <b v="0"/>
    <n v="0"/>
    <b v="0"/>
    <s v="photography/places"/>
    <n v="0"/>
    <n v="0"/>
    <x v="8"/>
    <x v="26"/>
  </r>
  <r>
    <x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x v="1586"/>
    <s v="Show the world the beauty that is in all of our back yards!"/>
    <n v="1500"/>
    <n v="0"/>
    <x v="2"/>
    <x v="0"/>
    <s v="USD"/>
    <n v="1428197422"/>
    <n v="1425609022"/>
    <b v="0"/>
    <n v="0"/>
    <b v="0"/>
    <s v="photography/places"/>
    <n v="0"/>
    <n v="0"/>
    <x v="8"/>
    <x v="26"/>
  </r>
  <r>
    <x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x v="1588"/>
    <s v="Southeast Texas as seen through the lens of a cell phone camera"/>
    <n v="516"/>
    <n v="0"/>
    <x v="2"/>
    <x v="0"/>
    <s v="USD"/>
    <n v="1422735120"/>
    <n v="1420091999"/>
    <b v="0"/>
    <n v="0"/>
    <b v="0"/>
    <s v="photography/places"/>
    <n v="0"/>
    <n v="0"/>
    <x v="8"/>
    <x v="26"/>
  </r>
  <r>
    <x v="1589"/>
    <x v="1589"/>
    <s v="I want to be able to have my own photography inside a canvas and have it be displayed everywhere."/>
    <n v="1200"/>
    <n v="0"/>
    <x v="2"/>
    <x v="0"/>
    <s v="USD"/>
    <n v="1444433886"/>
    <n v="1441841886"/>
    <b v="0"/>
    <n v="0"/>
    <b v="0"/>
    <s v="photography/places"/>
    <n v="0"/>
    <n v="0"/>
    <x v="8"/>
    <x v="26"/>
  </r>
  <r>
    <x v="1590"/>
    <x v="1590"/>
    <s v="Discover Italy through photography."/>
    <n v="60000"/>
    <n v="1020"/>
    <x v="2"/>
    <x v="13"/>
    <s v="EUR"/>
    <n v="1443040464"/>
    <n v="1440448464"/>
    <b v="0"/>
    <n v="2"/>
    <b v="0"/>
    <s v="photography/places"/>
    <n v="1.7000000000000001E-2"/>
    <n v="510"/>
    <x v="8"/>
    <x v="26"/>
  </r>
  <r>
    <x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x v="1592"/>
    <s v="A portfolio collage of beautiful pictures of authentic Pittsburgh locations and scenery."/>
    <n v="25"/>
    <n v="0"/>
    <x v="2"/>
    <x v="0"/>
    <s v="USD"/>
    <n v="1427503485"/>
    <n v="1423619085"/>
    <b v="0"/>
    <n v="0"/>
    <b v="0"/>
    <s v="photography/places"/>
    <n v="0"/>
    <n v="0"/>
    <x v="8"/>
    <x v="26"/>
  </r>
  <r>
    <x v="1593"/>
    <x v="1593"/>
    <s v="A trip to fulfill a dream of capturing the wonders and history of ancient Italy in person."/>
    <n v="22000"/>
    <n v="3"/>
    <x v="2"/>
    <x v="0"/>
    <s v="USD"/>
    <n v="1425154655"/>
    <n v="1422562655"/>
    <b v="0"/>
    <n v="3"/>
    <b v="0"/>
    <s v="photography/places"/>
    <n v="1.3636363636363637E-4"/>
    <n v="1"/>
    <x v="8"/>
    <x v="26"/>
  </r>
  <r>
    <x v="1594"/>
    <x v="1594"/>
    <s v="I photograph my love of New Orleans, create canvases and share those memories with you."/>
    <n v="1000"/>
    <n v="205"/>
    <x v="2"/>
    <x v="0"/>
    <s v="USD"/>
    <n v="1463329260"/>
    <n v="1458147982"/>
    <b v="0"/>
    <n v="10"/>
    <b v="0"/>
    <s v="photography/places"/>
    <n v="0.20499999999999999"/>
    <n v="20.5"/>
    <x v="8"/>
    <x v="26"/>
  </r>
  <r>
    <x v="1595"/>
    <x v="1595"/>
    <s v="To make a coffee table book,  displaying civil war battlefields and forts,  taken at the same time of year the battles were fought."/>
    <n v="100000"/>
    <n v="280"/>
    <x v="2"/>
    <x v="0"/>
    <s v="USD"/>
    <n v="1403122380"/>
    <n v="1400634728"/>
    <b v="0"/>
    <n v="7"/>
    <b v="0"/>
    <s v="photography/places"/>
    <n v="2.8E-3"/>
    <n v="40"/>
    <x v="8"/>
    <x v="26"/>
  </r>
  <r>
    <x v="1596"/>
    <x v="1596"/>
    <s v="London is beautiful. I want to create a book of stunning images from in and around our great city"/>
    <n v="3250"/>
    <n v="75"/>
    <x v="2"/>
    <x v="1"/>
    <s v="GBP"/>
    <n v="1418469569"/>
    <n v="1414577969"/>
    <b v="0"/>
    <n v="3"/>
    <b v="0"/>
    <s v="photography/places"/>
    <n v="2.3076923076923078E-2"/>
    <n v="25"/>
    <x v="8"/>
    <x v="26"/>
  </r>
  <r>
    <x v="1597"/>
    <x v="1597"/>
    <s v="We're starting up a new an improved way to do vacation rental management, but we need some funding to kick start it!"/>
    <n v="15000"/>
    <n v="0"/>
    <x v="2"/>
    <x v="0"/>
    <s v="USD"/>
    <n v="1474360197"/>
    <n v="1471768197"/>
    <b v="0"/>
    <n v="0"/>
    <b v="0"/>
    <s v="photography/places"/>
    <n v="0"/>
    <n v="0"/>
    <x v="8"/>
    <x v="26"/>
  </r>
  <r>
    <x v="1598"/>
    <x v="1598"/>
    <s v="I want to get our there and expand my photography skills and take a trip to Tornado alley to get more shots of storms and hopefully to"/>
    <n v="800"/>
    <n v="1"/>
    <x v="2"/>
    <x v="0"/>
    <s v="USD"/>
    <n v="1437926458"/>
    <n v="1432742458"/>
    <b v="0"/>
    <n v="1"/>
    <b v="0"/>
    <s v="photography/places"/>
    <n v="1.25E-3"/>
    <n v="1"/>
    <x v="8"/>
    <x v="26"/>
  </r>
  <r>
    <x v="1599"/>
    <x v="1599"/>
    <s v="A London photographer trekking 5,895m up Africa's Mount Kilimanjaro to pursue and enrich a career."/>
    <n v="500"/>
    <n v="0"/>
    <x v="2"/>
    <x v="1"/>
    <s v="GBP"/>
    <n v="1460116576"/>
    <n v="1457528176"/>
    <b v="0"/>
    <n v="0"/>
    <b v="0"/>
    <s v="photography/places"/>
    <n v="0"/>
    <n v="0"/>
    <x v="8"/>
    <x v="26"/>
  </r>
  <r>
    <x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x v="1601"/>
    <s v="We're so close to releasing our long-awaited debut album! A little help will go a long way... let's do this!"/>
    <n v="2500"/>
    <n v="2706.23"/>
    <x v="0"/>
    <x v="0"/>
    <s v="USD"/>
    <n v="1304561633"/>
    <n v="1301969633"/>
    <b v="0"/>
    <n v="56"/>
    <b v="1"/>
    <s v="music/rock"/>
    <n v="1.082492"/>
    <n v="48.325535714285714"/>
    <x v="4"/>
    <x v="11"/>
  </r>
  <r>
    <x v="1602"/>
    <x v="1602"/>
    <s v="We need the help of fans of both music and film alike to help us create our collective vision for this song."/>
    <n v="1500"/>
    <n v="1502.5"/>
    <x v="0"/>
    <x v="0"/>
    <s v="USD"/>
    <n v="1318633200"/>
    <n v="1314947317"/>
    <b v="0"/>
    <n v="32"/>
    <b v="1"/>
    <s v="music/rock"/>
    <n v="1.0016666666666667"/>
    <n v="46.953125"/>
    <x v="4"/>
    <x v="11"/>
  </r>
  <r>
    <x v="1603"/>
    <x v="1603"/>
    <s v="An exercise in the wild and dangerous world of solo musicianship by Maxwell D Feinstein."/>
    <n v="2000"/>
    <n v="2000.66"/>
    <x v="0"/>
    <x v="0"/>
    <s v="USD"/>
    <n v="1327723459"/>
    <n v="1322539459"/>
    <b v="0"/>
    <n v="30"/>
    <b v="1"/>
    <s v="music/rock"/>
    <n v="1.0003299999999999"/>
    <n v="66.688666666666663"/>
    <x v="4"/>
    <x v="11"/>
  </r>
  <r>
    <x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x v="1607"/>
    <s v="The world's only all-Asian American dance rock band, The Slants, needs a bus to tour cons, shows, and festivals."/>
    <n v="10000"/>
    <n v="14511"/>
    <x v="0"/>
    <x v="0"/>
    <s v="USD"/>
    <n v="1339701851"/>
    <n v="1337887451"/>
    <b v="0"/>
    <n v="205"/>
    <b v="1"/>
    <s v="music/rock"/>
    <n v="1.4511000000000001"/>
    <n v="70.785365853658533"/>
    <x v="4"/>
    <x v="11"/>
  </r>
  <r>
    <x v="1608"/>
    <x v="1608"/>
    <s v="The Devil &amp; Me's Debut album, &quot;...It's Not A Dream&quot;, featuring 9 original, Hard Rock songs."/>
    <n v="1200"/>
    <n v="1215"/>
    <x v="0"/>
    <x v="0"/>
    <s v="USD"/>
    <n v="1388553960"/>
    <n v="1385754986"/>
    <b v="0"/>
    <n v="23"/>
    <b v="1"/>
    <s v="music/rock"/>
    <n v="1.0125"/>
    <n v="52.826086956521742"/>
    <x v="4"/>
    <x v="11"/>
  </r>
  <r>
    <x v="1609"/>
    <x v="1609"/>
    <s v="Still the Sky's Limit is finishing their first full length album and going on a full US tour, and WE NEED YOUR HELP!"/>
    <n v="1500"/>
    <n v="1775"/>
    <x v="0"/>
    <x v="0"/>
    <s v="USD"/>
    <n v="1320220800"/>
    <n v="1315612909"/>
    <b v="0"/>
    <n v="4"/>
    <b v="1"/>
    <s v="music/rock"/>
    <n v="1.1833333333333333"/>
    <n v="443.75"/>
    <x v="4"/>
    <x v="11"/>
  </r>
  <r>
    <x v="1610"/>
    <x v="1610"/>
    <s v="So The Story Goes is the upcoming album from &quot;Just Joe&quot; Altier."/>
    <n v="2000"/>
    <n v="5437"/>
    <x v="0"/>
    <x v="0"/>
    <s v="USD"/>
    <n v="1355609510"/>
    <n v="1353017510"/>
    <b v="0"/>
    <n v="112"/>
    <b v="1"/>
    <s v="music/rock"/>
    <n v="2.7185000000000001"/>
    <n v="48.544642857142854"/>
    <x v="4"/>
    <x v="11"/>
  </r>
  <r>
    <x v="1611"/>
    <x v="1611"/>
    <s v="Skelton-Luns CD/7&quot; No Big Deal."/>
    <n v="800"/>
    <n v="1001"/>
    <x v="0"/>
    <x v="0"/>
    <s v="USD"/>
    <n v="1370390432"/>
    <n v="1368576032"/>
    <b v="0"/>
    <n v="27"/>
    <b v="1"/>
    <s v="music/rock"/>
    <n v="1.25125"/>
    <n v="37.074074074074076"/>
    <x v="4"/>
    <x v="11"/>
  </r>
  <r>
    <x v="1612"/>
    <x v="1612"/>
    <s v="Help us achieve our goal to get our van repaired, gassed up, and road-ready for our winter tour!"/>
    <n v="500"/>
    <n v="550"/>
    <x v="0"/>
    <x v="0"/>
    <s v="USD"/>
    <n v="1357160384"/>
    <n v="1354568384"/>
    <b v="0"/>
    <n v="11"/>
    <b v="1"/>
    <s v="music/rock"/>
    <n v="1.1000000000000001"/>
    <n v="50"/>
    <x v="4"/>
    <x v="11"/>
  </r>
  <r>
    <x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x v="1615"/>
    <s v="We are Reno Divorce!! Here is a taste of our upcoming release and we invite you to be a part of it."/>
    <n v="8000"/>
    <n v="9130"/>
    <x v="0"/>
    <x v="0"/>
    <s v="USD"/>
    <n v="1323742396"/>
    <n v="1319850796"/>
    <b v="0"/>
    <n v="136"/>
    <b v="1"/>
    <s v="music/rock"/>
    <n v="1.1412500000000001"/>
    <n v="67.132352941176464"/>
    <x v="4"/>
    <x v="11"/>
  </r>
  <r>
    <x v="1616"/>
    <x v="1616"/>
    <s v="HELP! We don't have much time.....Join Aly Jados in making her new EP a reality before the world ends!!!!"/>
    <n v="10000"/>
    <n v="10420"/>
    <x v="0"/>
    <x v="0"/>
    <s v="USD"/>
    <n v="1353621600"/>
    <n v="1350061821"/>
    <b v="0"/>
    <n v="157"/>
    <b v="1"/>
    <s v="music/rock"/>
    <n v="1.042"/>
    <n v="66.369426751592357"/>
    <x v="4"/>
    <x v="11"/>
  </r>
  <r>
    <x v="1617"/>
    <x v="1617"/>
    <s v="The Coffis Brothers &amp;The Mountain Men are recording a brand new full length record."/>
    <n v="7000"/>
    <n v="10210"/>
    <x v="0"/>
    <x v="0"/>
    <s v="USD"/>
    <n v="1383332400"/>
    <n v="1380470188"/>
    <b v="0"/>
    <n v="158"/>
    <b v="1"/>
    <s v="music/rock"/>
    <n v="1.4585714285714286"/>
    <n v="64.620253164556956"/>
    <x v="4"/>
    <x v="11"/>
  </r>
  <r>
    <x v="1618"/>
    <x v="1618"/>
    <s v="Janus Word combines hard rock with melodic acoustic music for a unique and awesome sound."/>
    <n v="1500"/>
    <n v="1576"/>
    <x v="0"/>
    <x v="0"/>
    <s v="USD"/>
    <n v="1362757335"/>
    <n v="1359301335"/>
    <b v="0"/>
    <n v="27"/>
    <b v="1"/>
    <s v="music/rock"/>
    <n v="1.0506666666666666"/>
    <n v="58.370370370370374"/>
    <x v="4"/>
    <x v="11"/>
  </r>
  <r>
    <x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x v="1620"/>
    <s v="Kickstarting my music career with 300 hard copy CDs of my first release."/>
    <n v="1000"/>
    <n v="1130"/>
    <x v="0"/>
    <x v="0"/>
    <s v="USD"/>
    <n v="1361606940"/>
    <n v="1361002140"/>
    <b v="0"/>
    <n v="17"/>
    <b v="1"/>
    <s v="music/rock"/>
    <n v="1.1299999999999999"/>
    <n v="66.470588235294116"/>
    <x v="4"/>
    <x v="11"/>
  </r>
  <r>
    <x v="1621"/>
    <x v="1621"/>
    <s v="Its long over due! Help us fund our debut album! We need all our friends and fans support on this! Lets make it happen!"/>
    <n v="5000"/>
    <n v="6060"/>
    <x v="0"/>
    <x v="0"/>
    <s v="USD"/>
    <n v="1338177540"/>
    <n v="1333550015"/>
    <b v="0"/>
    <n v="37"/>
    <b v="1"/>
    <s v="music/rock"/>
    <n v="1.212"/>
    <n v="163.78378378378378"/>
    <x v="4"/>
    <x v="11"/>
  </r>
  <r>
    <x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x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x v="1624"/>
    <s v="Joey De Noble is raising money to help record his latest music, and he wants YOU to be a part of it!"/>
    <n v="1000"/>
    <n v="1180"/>
    <x v="0"/>
    <x v="0"/>
    <s v="USD"/>
    <n v="1357721335"/>
    <n v="1354265335"/>
    <b v="0"/>
    <n v="25"/>
    <b v="1"/>
    <s v="music/rock"/>
    <n v="1.18"/>
    <n v="47.2"/>
    <x v="4"/>
    <x v="11"/>
  </r>
  <r>
    <x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x v="1628"/>
    <x v="1628"/>
    <s v="Original Jewish rock music on human relationships and identity"/>
    <n v="4000"/>
    <n v="4037"/>
    <x v="0"/>
    <x v="0"/>
    <s v="USD"/>
    <n v="1403026882"/>
    <n v="1400175682"/>
    <b v="0"/>
    <n v="88"/>
    <b v="1"/>
    <s v="music/rock"/>
    <n v="1.00925"/>
    <n v="45.875"/>
    <x v="4"/>
    <x v="11"/>
  </r>
  <r>
    <x v="1629"/>
    <x v="1629"/>
    <s v="Help Off The Turnpike release new music, and set fire to everything!"/>
    <n v="6000"/>
    <n v="6220"/>
    <x v="0"/>
    <x v="0"/>
    <s v="USD"/>
    <n v="1392929333"/>
    <n v="1389041333"/>
    <b v="0"/>
    <n v="82"/>
    <b v="1"/>
    <s v="music/rock"/>
    <n v="1.0366666666666666"/>
    <n v="75.853658536585371"/>
    <x v="4"/>
    <x v="11"/>
  </r>
  <r>
    <x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x v="1633"/>
    <s v="We are a four piece rock band that has played shows in and around NYC including Mercury Lounge.  Two of our members are now in LA."/>
    <n v="10000"/>
    <n v="10000"/>
    <x v="0"/>
    <x v="0"/>
    <s v="USD"/>
    <n v="1326690000"/>
    <n v="1324329156"/>
    <b v="0"/>
    <n v="58"/>
    <b v="1"/>
    <s v="music/rock"/>
    <n v="1"/>
    <n v="172.41379310344828"/>
    <x v="4"/>
    <x v="11"/>
  </r>
  <r>
    <x v="1634"/>
    <x v="1634"/>
    <s v="Recording Debut  Album w/ Producer Ikey Owens from Free Moral Agents/ The Mars Volta"/>
    <n v="2000"/>
    <n v="2010"/>
    <x v="0"/>
    <x v="0"/>
    <s v="USD"/>
    <n v="1306994340"/>
    <n v="1303706001"/>
    <b v="0"/>
    <n v="32"/>
    <b v="1"/>
    <s v="music/rock"/>
    <n v="1.0049999999999999"/>
    <n v="62.8125"/>
    <x v="4"/>
    <x v="11"/>
  </r>
  <r>
    <x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x v="1637"/>
    <s v="We (the band Sunset) has been invited to play in Philadelphia.   Help us get there and you will receive special prizes."/>
    <n v="500"/>
    <n v="519"/>
    <x v="0"/>
    <x v="0"/>
    <s v="USD"/>
    <n v="1262302740"/>
    <n v="1257444140"/>
    <b v="0"/>
    <n v="15"/>
    <b v="1"/>
    <s v="music/rock"/>
    <n v="1.038"/>
    <n v="34.6"/>
    <x v="4"/>
    <x v="11"/>
  </r>
  <r>
    <x v="1638"/>
    <x v="1638"/>
    <s v="Avenues will be going in to the studio to record a new EP with Matt Allison!"/>
    <n v="1000"/>
    <n v="1050"/>
    <x v="0"/>
    <x v="0"/>
    <s v="USD"/>
    <n v="1362086700"/>
    <n v="1358180968"/>
    <b v="0"/>
    <n v="27"/>
    <b v="1"/>
    <s v="music/rock"/>
    <n v="1.05"/>
    <n v="38.888888888888886"/>
    <x v="4"/>
    <x v="11"/>
  </r>
  <r>
    <x v="1639"/>
    <x v="1639"/>
    <s v="We've written the music and now it's time to record. We're excited to work with Nic at Different Fur studios but we need your help!"/>
    <n v="1800"/>
    <n v="1800"/>
    <x v="0"/>
    <x v="0"/>
    <s v="USD"/>
    <n v="1330789165"/>
    <n v="1328197165"/>
    <b v="0"/>
    <n v="19"/>
    <b v="1"/>
    <s v="music/rock"/>
    <n v="1"/>
    <n v="94.736842105263165"/>
    <x v="4"/>
    <x v="11"/>
  </r>
  <r>
    <x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x v="1641"/>
    <s v="Music Video For Upbeat and Inspiring Song - Run For Your Life"/>
    <n v="2500"/>
    <n v="2535"/>
    <x v="0"/>
    <x v="0"/>
    <s v="USD"/>
    <n v="1418998744"/>
    <n v="1416406744"/>
    <b v="0"/>
    <n v="26"/>
    <b v="1"/>
    <s v="music/pop"/>
    <n v="1.014"/>
    <n v="97.5"/>
    <x v="4"/>
    <x v="27"/>
  </r>
  <r>
    <x v="1642"/>
    <x v="1642"/>
    <s v="Pop Garden Radio Presents: The Rock on the Road Tour Season 2 CD. 23 great Pop tracks from independent Pop artists."/>
    <n v="1200"/>
    <n v="1200"/>
    <x v="0"/>
    <x v="0"/>
    <s v="USD"/>
    <n v="1308011727"/>
    <n v="1306283727"/>
    <b v="0"/>
    <n v="28"/>
    <b v="1"/>
    <s v="music/pop"/>
    <n v="1"/>
    <n v="42.857142857142854"/>
    <x v="4"/>
    <x v="27"/>
  </r>
  <r>
    <x v="1643"/>
    <x v="1643"/>
    <s v="This Is All Now is putting out a brand new record, and we need YOUR help to do it!"/>
    <n v="5000"/>
    <n v="6235"/>
    <x v="0"/>
    <x v="0"/>
    <s v="USD"/>
    <n v="1348516012"/>
    <n v="1345924012"/>
    <b v="0"/>
    <n v="37"/>
    <b v="1"/>
    <s v="music/pop"/>
    <n v="1.2470000000000001"/>
    <n v="168.51351351351352"/>
    <x v="4"/>
    <x v="27"/>
  </r>
  <r>
    <x v="1644"/>
    <x v="1644"/>
    <s v="Be a part of helping Singer/Songwriter Kevin Wood bring his 3rd Album &quot;Out Among The Wolves&quot; from the studio to you!"/>
    <n v="10000"/>
    <n v="10950"/>
    <x v="0"/>
    <x v="0"/>
    <s v="USD"/>
    <n v="1353551160"/>
    <n v="1348363560"/>
    <b v="0"/>
    <n v="128"/>
    <b v="1"/>
    <s v="music/pop"/>
    <n v="1.095"/>
    <n v="85.546875"/>
    <x v="4"/>
    <x v="27"/>
  </r>
  <r>
    <x v="1645"/>
    <x v="1645"/>
    <s v="&quot;All I Have is filled with soaring pianos and bright guitars; heartfelt songs coupled with intuitive melodic compositions&quot;"/>
    <n v="5000"/>
    <n v="5540"/>
    <x v="0"/>
    <x v="0"/>
    <s v="USD"/>
    <n v="1379515740"/>
    <n v="1378306140"/>
    <b v="0"/>
    <n v="10"/>
    <b v="1"/>
    <s v="music/pop"/>
    <n v="1.1080000000000001"/>
    <n v="554"/>
    <x v="4"/>
    <x v="27"/>
  </r>
  <r>
    <x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x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x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x v="1650"/>
    <s v="Help me record a CD that uses pop styling to give a fresh sound to ancient wisdom from scripture!"/>
    <n v="2000"/>
    <n v="2831"/>
    <x v="0"/>
    <x v="0"/>
    <s v="USD"/>
    <n v="1381314437"/>
    <n v="1378722437"/>
    <b v="0"/>
    <n v="32"/>
    <b v="1"/>
    <s v="music/pop"/>
    <n v="1.4155"/>
    <n v="88.46875"/>
    <x v="4"/>
    <x v="27"/>
  </r>
  <r>
    <x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x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x v="1655"/>
    <s v="Berklee College of Music student, Meg Porter needs YOUR help to fund her very first EP!"/>
    <n v="1500"/>
    <n v="2143"/>
    <x v="0"/>
    <x v="0"/>
    <s v="USD"/>
    <n v="1333648820"/>
    <n v="1331060420"/>
    <b v="0"/>
    <n v="48"/>
    <b v="1"/>
    <s v="music/pop"/>
    <n v="1.4286666666666668"/>
    <n v="44.645833333333336"/>
    <x v="4"/>
    <x v="27"/>
  </r>
  <r>
    <x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x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x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x v="1663"/>
    <s v="music is as important to the eyes as it is to the ears. help bring ghost to life in front of your eyes."/>
    <n v="1000"/>
    <n v="1080"/>
    <x v="0"/>
    <x v="0"/>
    <s v="USD"/>
    <n v="1422750707"/>
    <n v="1420158707"/>
    <b v="0"/>
    <n v="32"/>
    <b v="1"/>
    <s v="music/pop"/>
    <n v="1.08"/>
    <n v="33.75"/>
    <x v="4"/>
    <x v="27"/>
  </r>
  <r>
    <x v="1664"/>
    <x v="1664"/>
    <s v="Korean-American Soprano Grace's Debut Album - coming up in June 2012. Come and be part of this exciting project!"/>
    <n v="2500"/>
    <n v="3060.22"/>
    <x v="0"/>
    <x v="0"/>
    <s v="USD"/>
    <n v="1331870340"/>
    <n v="1328033818"/>
    <b v="0"/>
    <n v="89"/>
    <b v="1"/>
    <s v="music/pop"/>
    <n v="1.2240879999999998"/>
    <n v="34.384494382022467"/>
    <x v="4"/>
    <x v="27"/>
  </r>
  <r>
    <x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x v="1666"/>
    <s v="Play a KEY role in Venus On Fire's success - Working with a World Class Producer to make a memorable EP."/>
    <n v="2500"/>
    <n v="4022"/>
    <x v="0"/>
    <x v="0"/>
    <s v="USD"/>
    <n v="1364447073"/>
    <n v="1361858673"/>
    <b v="0"/>
    <n v="98"/>
    <b v="1"/>
    <s v="music/pop"/>
    <n v="1.6088"/>
    <n v="41.04081632653061"/>
    <x v="4"/>
    <x v="27"/>
  </r>
  <r>
    <x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x v="1669"/>
    <x v="1669"/>
    <s v="Hi guys! I'll be recording a 6-7 song EP this summer and I need your help to make it happen! _x000a_Any support is appreciated!"/>
    <n v="2000"/>
    <n v="2795"/>
    <x v="0"/>
    <x v="0"/>
    <s v="USD"/>
    <n v="1464729276"/>
    <n v="1459545276"/>
    <b v="0"/>
    <n v="52"/>
    <b v="1"/>
    <s v="music/pop"/>
    <n v="1.3975"/>
    <n v="53.75"/>
    <x v="4"/>
    <x v="27"/>
  </r>
  <r>
    <x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x v="1671"/>
    <s v="I am seeking funding in order to help take my music from a hobby to a career."/>
    <n v="2000"/>
    <n v="2013.47"/>
    <x v="0"/>
    <x v="0"/>
    <s v="USD"/>
    <n v="1470056614"/>
    <n v="1467464614"/>
    <b v="0"/>
    <n v="77"/>
    <b v="1"/>
    <s v="music/pop"/>
    <n v="1.0067349999999999"/>
    <n v="26.148961038961041"/>
    <x v="4"/>
    <x v="27"/>
  </r>
  <r>
    <x v="1672"/>
    <x v="1672"/>
    <s v="Sweet, sweet harmonies from Portland Oregon's premiere high school women's a cappella group."/>
    <n v="1700"/>
    <n v="1920"/>
    <x v="0"/>
    <x v="0"/>
    <s v="USD"/>
    <n v="1338824730"/>
    <n v="1336232730"/>
    <b v="0"/>
    <n v="49"/>
    <b v="1"/>
    <s v="music/pop"/>
    <n v="1.1294117647058823"/>
    <n v="39.183673469387756"/>
    <x v="4"/>
    <x v="27"/>
  </r>
  <r>
    <x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x v="1675"/>
    <s v="The Great Party is releasing their debut album. Here's your chance to be a part of it!"/>
    <n v="1000"/>
    <n v="1374.16"/>
    <x v="0"/>
    <x v="0"/>
    <s v="USD"/>
    <n v="1318802580"/>
    <n v="1316194540"/>
    <b v="0"/>
    <n v="34"/>
    <b v="1"/>
    <s v="music/pop"/>
    <n v="1.37416"/>
    <n v="40.416470588235299"/>
    <x v="4"/>
    <x v="27"/>
  </r>
  <r>
    <x v="1676"/>
    <x v="1676"/>
    <s v="Help fund Bridge 19's tour in support of their first duo record, to be released in May 2012."/>
    <n v="3000"/>
    <n v="3460"/>
    <x v="0"/>
    <x v="0"/>
    <s v="USD"/>
    <n v="1334980740"/>
    <n v="1330968347"/>
    <b v="0"/>
    <n v="42"/>
    <b v="1"/>
    <s v="music/pop"/>
    <n v="1.1533333333333333"/>
    <n v="82.38095238095238"/>
    <x v="4"/>
    <x v="27"/>
  </r>
  <r>
    <x v="1677"/>
    <x v="1677"/>
    <s v="It's time to record my new album. Studio, musicians and arranger are ready, are you coming on this journey with me?"/>
    <n v="6000"/>
    <n v="6700"/>
    <x v="0"/>
    <x v="3"/>
    <s v="EUR"/>
    <n v="1460786340"/>
    <n v="1455615976"/>
    <b v="0"/>
    <n v="42"/>
    <b v="1"/>
    <s v="music/pop"/>
    <n v="1.1166666666666667"/>
    <n v="159.52380952380952"/>
    <x v="4"/>
    <x v="27"/>
  </r>
  <r>
    <x v="1678"/>
    <x v="1678"/>
    <s v="Help me make an amazing music video so that I can take my music to the next level and get a manager!"/>
    <n v="1500"/>
    <n v="1776"/>
    <x v="0"/>
    <x v="0"/>
    <s v="USD"/>
    <n v="1391718671"/>
    <n v="1390509071"/>
    <b v="0"/>
    <n v="49"/>
    <b v="1"/>
    <s v="music/pop"/>
    <n v="1.1839999999999999"/>
    <n v="36.244897959183675"/>
    <x v="4"/>
    <x v="27"/>
  </r>
  <r>
    <x v="1679"/>
    <x v="1679"/>
    <s v="Your ticket for an adventure in STEREOPHONIC, INTERSTELLAR  HI-FIDELITY_x000a_w/ your crooning Star-Captain, Jody Mulgrew. Pre-Order Today."/>
    <n v="2000"/>
    <n v="3500"/>
    <x v="0"/>
    <x v="0"/>
    <s v="USD"/>
    <n v="1311298745"/>
    <n v="1309311545"/>
    <b v="0"/>
    <n v="56"/>
    <b v="1"/>
    <s v="music/pop"/>
    <n v="1.75"/>
    <n v="62.5"/>
    <x v="4"/>
    <x v="27"/>
  </r>
  <r>
    <x v="1680"/>
    <x v="1680"/>
    <s v="Working Musician dilemma #164: how the taxman put Kick the Record 2.0 on hold"/>
    <n v="1000"/>
    <n v="1175"/>
    <x v="0"/>
    <x v="0"/>
    <s v="USD"/>
    <n v="1405188667"/>
    <n v="1402596667"/>
    <b v="0"/>
    <n v="25"/>
    <b v="1"/>
    <s v="music/pop"/>
    <n v="1.175"/>
    <n v="47"/>
    <x v="4"/>
    <x v="27"/>
  </r>
  <r>
    <x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x v="1682"/>
    <s v="Christian singer-wongerwriter searching for funding to record CD of original Christian music."/>
    <n v="6000"/>
    <n v="0"/>
    <x v="3"/>
    <x v="0"/>
    <s v="USD"/>
    <n v="1492142860"/>
    <n v="1486962460"/>
    <b v="0"/>
    <n v="0"/>
    <b v="0"/>
    <s v="music/faith"/>
    <n v="0"/>
    <n v="0"/>
    <x v="4"/>
    <x v="28"/>
  </r>
  <r>
    <x v="1683"/>
    <x v="1683"/>
    <s v="Rendre tÃ©moignage de ce que Dieu fait chaque jour pour moi et venir en  aide  aux autres, c'est  mon but."/>
    <n v="3500"/>
    <n v="760"/>
    <x v="3"/>
    <x v="6"/>
    <s v="EUR"/>
    <n v="1491590738"/>
    <n v="1489517138"/>
    <b v="0"/>
    <n v="10"/>
    <b v="0"/>
    <s v="music/faith"/>
    <n v="0.21714285714285714"/>
    <n v="76"/>
    <x v="4"/>
    <x v="28"/>
  </r>
  <r>
    <x v="1684"/>
    <x v="1684"/>
    <s v="New Music from Marty Mikles!  A new EP all about God's Goodness &amp; Mercy."/>
    <n v="8000"/>
    <n v="8730"/>
    <x v="3"/>
    <x v="0"/>
    <s v="USD"/>
    <n v="1489775641"/>
    <n v="1487360041"/>
    <b v="0"/>
    <n v="101"/>
    <b v="0"/>
    <s v="music/faith"/>
    <n v="1.0912500000000001"/>
    <n v="86.43564356435644"/>
    <x v="4"/>
    <x v="28"/>
  </r>
  <r>
    <x v="1685"/>
    <x v="1685"/>
    <s v="My name is Brad Dassey.  I've been composing and making music for 18 years now.  I want to get my music out there even further."/>
    <n v="350"/>
    <n v="360"/>
    <x v="3"/>
    <x v="0"/>
    <s v="USD"/>
    <n v="1490331623"/>
    <n v="1487743223"/>
    <b v="0"/>
    <n v="15"/>
    <b v="0"/>
    <s v="music/faith"/>
    <n v="1.0285714285714285"/>
    <n v="24"/>
    <x v="4"/>
    <x v="28"/>
  </r>
  <r>
    <x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x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x v="1689"/>
    <x v="1689"/>
    <s v="Praising the Living God in the second half of life."/>
    <n v="2400"/>
    <n v="2400"/>
    <x v="3"/>
    <x v="0"/>
    <s v="USD"/>
    <n v="1489700230"/>
    <n v="1487111830"/>
    <b v="0"/>
    <n v="14"/>
    <b v="0"/>
    <s v="music/faith"/>
    <n v="1"/>
    <n v="171.42857142857142"/>
    <x v="4"/>
    <x v="28"/>
  </r>
  <r>
    <x v="1690"/>
    <x v="1690"/>
    <s v="Our newest project! We are hard at it trying to bring music that uplifts the spirit, and tells a story of life-changing love."/>
    <n v="2500"/>
    <n v="635"/>
    <x v="3"/>
    <x v="0"/>
    <s v="USD"/>
    <n v="1491470442"/>
    <n v="1488882042"/>
    <b v="0"/>
    <n v="11"/>
    <b v="0"/>
    <s v="music/faith"/>
    <n v="0.254"/>
    <n v="57.727272727272727"/>
    <x v="4"/>
    <x v="28"/>
  </r>
  <r>
    <x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x v="1692"/>
    <s v="After 3 years.....It's time for some new music! Album #2 is in motion and I can't wait to share it with all of you!"/>
    <n v="5000"/>
    <n v="2390"/>
    <x v="3"/>
    <x v="0"/>
    <s v="USD"/>
    <n v="1490572740"/>
    <n v="1487734667"/>
    <b v="0"/>
    <n v="15"/>
    <b v="0"/>
    <s v="music/faith"/>
    <n v="0.47799999999999998"/>
    <n v="159.33333333333334"/>
    <x v="4"/>
    <x v="28"/>
  </r>
  <r>
    <x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x v="1694"/>
    <s v="Hey all I'm building out my Christian Recording studio in a new building. I have the building but lack the funds to build it out!!!"/>
    <n v="10000"/>
    <n v="5"/>
    <x v="3"/>
    <x v="0"/>
    <s v="USD"/>
    <n v="1490589360"/>
    <n v="1488038674"/>
    <b v="0"/>
    <n v="1"/>
    <b v="0"/>
    <s v="music/faith"/>
    <n v="5.0000000000000001E-4"/>
    <n v="5"/>
    <x v="4"/>
    <x v="28"/>
  </r>
  <r>
    <x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x v="1696"/>
    <s v="I was dying. No will to live. Angel spoke to me. Changed my life. Help me to Share the message with the world. My life changing story."/>
    <n v="300000"/>
    <n v="0"/>
    <x v="3"/>
    <x v="0"/>
    <s v="USD"/>
    <n v="1491007211"/>
    <n v="1488418811"/>
    <b v="0"/>
    <n v="0"/>
    <b v="0"/>
    <s v="music/faith"/>
    <n v="0"/>
    <n v="0"/>
    <x v="4"/>
    <x v="28"/>
  </r>
  <r>
    <x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x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x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x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x v="1702"/>
    <x v="1702"/>
    <s v="I can do all things through christ jesus"/>
    <n v="16500"/>
    <n v="1"/>
    <x v="2"/>
    <x v="0"/>
    <s v="USD"/>
    <n v="1427745150"/>
    <n v="1425156750"/>
    <b v="0"/>
    <n v="1"/>
    <b v="0"/>
    <s v="music/faith"/>
    <n v="6.0606060606060605E-5"/>
    <n v="1"/>
    <x v="4"/>
    <x v="28"/>
  </r>
  <r>
    <x v="1703"/>
    <x v="1703"/>
    <s v="I would love for you to be a part of helping me raise money for music and video production to launch my first Worship album!"/>
    <n v="5000"/>
    <n v="51"/>
    <x v="2"/>
    <x v="0"/>
    <s v="USD"/>
    <n v="1441003537"/>
    <n v="1435819537"/>
    <b v="0"/>
    <n v="2"/>
    <b v="0"/>
    <s v="music/faith"/>
    <n v="1.0200000000000001E-2"/>
    <n v="25.5"/>
    <x v="4"/>
    <x v="28"/>
  </r>
  <r>
    <x v="1704"/>
    <x v="1704"/>
    <s v="We want to record an album of popular praise &amp; worship songs with our own influence and style."/>
    <n v="2000"/>
    <n v="1302"/>
    <x v="2"/>
    <x v="0"/>
    <s v="USD"/>
    <n v="1424056873"/>
    <n v="1421464873"/>
    <b v="0"/>
    <n v="11"/>
    <b v="0"/>
    <s v="music/faith"/>
    <n v="0.65100000000000002"/>
    <n v="118.36363636363636"/>
    <x v="4"/>
    <x v="28"/>
  </r>
  <r>
    <x v="1705"/>
    <x v="1705"/>
    <s v="An instrumental album that ranges from hymns to contemporary music. All the music is recorded by myself."/>
    <n v="2000"/>
    <n v="0"/>
    <x v="2"/>
    <x v="0"/>
    <s v="USD"/>
    <n v="1441814400"/>
    <n v="1440807846"/>
    <b v="0"/>
    <n v="0"/>
    <b v="0"/>
    <s v="music/faith"/>
    <n v="0"/>
    <n v="0"/>
    <x v="4"/>
    <x v="28"/>
  </r>
  <r>
    <x v="1706"/>
    <x v="1706"/>
    <s v="Unsere &quot;Aufgabe&quot; ist es, fÃ¼r Christen da zu sein die keiner Gemeinde angehÃ¶ren. Zudem spielt Lobpreis eine Zentrale Rolle."/>
    <n v="5500"/>
    <n v="0"/>
    <x v="2"/>
    <x v="12"/>
    <s v="EUR"/>
    <n v="1440314472"/>
    <n v="1435130472"/>
    <b v="0"/>
    <n v="0"/>
    <b v="0"/>
    <s v="music/faith"/>
    <n v="0"/>
    <n v="0"/>
    <x v="4"/>
    <x v="28"/>
  </r>
  <r>
    <x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x v="1708"/>
    <x v="1708"/>
    <s v="A debut album for the New Gate Church's praise team; making a cd filled with original songs from a team of misfits with 1 goal in mind"/>
    <n v="7000"/>
    <n v="0"/>
    <x v="2"/>
    <x v="0"/>
    <s v="USD"/>
    <n v="1462135706"/>
    <n v="1458679706"/>
    <b v="0"/>
    <n v="0"/>
    <b v="0"/>
    <s v="music/faith"/>
    <n v="0"/>
    <n v="0"/>
    <x v="4"/>
    <x v="28"/>
  </r>
  <r>
    <x v="1709"/>
    <x v="1709"/>
    <s v="A project to set psalms to music. The psalms are taken from the English Standard Version (ESV) of the Bible."/>
    <n v="1750"/>
    <n v="85"/>
    <x v="2"/>
    <x v="0"/>
    <s v="USD"/>
    <n v="1409513940"/>
    <n v="1405949514"/>
    <b v="0"/>
    <n v="4"/>
    <b v="0"/>
    <s v="music/faith"/>
    <n v="4.8571428571428571E-2"/>
    <n v="21.25"/>
    <x v="4"/>
    <x v="28"/>
  </r>
  <r>
    <x v="1710"/>
    <x v="1710"/>
    <s v="We want to create a gospel live album which has never been produced before."/>
    <n v="5000"/>
    <n v="34"/>
    <x v="2"/>
    <x v="12"/>
    <s v="EUR"/>
    <n v="1453122000"/>
    <n v="1449151888"/>
    <b v="0"/>
    <n v="1"/>
    <b v="0"/>
    <s v="music/faith"/>
    <n v="6.7999999999999996E-3"/>
    <n v="34"/>
    <x v="4"/>
    <x v="28"/>
  </r>
  <r>
    <x v="1711"/>
    <x v="1711"/>
    <s v="&quot;Redemption&quot; is a multi-cultural worship album aimed at giving you an 'around-the-world' experience of Jesus-focused worship."/>
    <n v="10000"/>
    <n v="1050"/>
    <x v="2"/>
    <x v="0"/>
    <s v="USD"/>
    <n v="1409585434"/>
    <n v="1406907034"/>
    <b v="0"/>
    <n v="2"/>
    <b v="0"/>
    <s v="music/faith"/>
    <n v="0.105"/>
    <n v="525"/>
    <x v="4"/>
    <x v="28"/>
  </r>
  <r>
    <x v="1712"/>
    <x v="1712"/>
    <s v="Recording/equipment for MCM - a team of musicians who will help your local musicians to hold your own Cowboy Church with Gospel Music"/>
    <n v="5000"/>
    <n v="0"/>
    <x v="2"/>
    <x v="0"/>
    <s v="USD"/>
    <n v="1435701353"/>
    <n v="1430517353"/>
    <b v="0"/>
    <n v="0"/>
    <b v="0"/>
    <s v="music/faith"/>
    <n v="0"/>
    <n v="0"/>
    <x v="4"/>
    <x v="28"/>
  </r>
  <r>
    <x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x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x v="1715"/>
    <x v="1715"/>
    <s v="Kimberly Stokes the daughter of Elder Baby Stokes Jr, of Bibleway C.O.G.I.C, is currently working on a EP. She is sharing her heart"/>
    <n v="5000"/>
    <n v="11"/>
    <x v="2"/>
    <x v="0"/>
    <s v="USD"/>
    <n v="1427772120"/>
    <n v="1425186785"/>
    <b v="0"/>
    <n v="2"/>
    <b v="0"/>
    <s v="music/faith"/>
    <n v="2.2000000000000001E-3"/>
    <n v="5.5"/>
    <x v="4"/>
    <x v="28"/>
  </r>
  <r>
    <x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x v="1717"/>
    <x v="1717"/>
    <s v="Our first record created to reach, inspire, and ultimately express the love of Jesus to our generation."/>
    <n v="3265"/>
    <n v="1395"/>
    <x v="2"/>
    <x v="0"/>
    <s v="USD"/>
    <n v="1461211200"/>
    <n v="1459467238"/>
    <b v="0"/>
    <n v="41"/>
    <b v="0"/>
    <s v="music/faith"/>
    <n v="0.42725880551301687"/>
    <n v="34.024390243902438"/>
    <x v="4"/>
    <x v="28"/>
  </r>
  <r>
    <x v="1718"/>
    <x v="1718"/>
    <s v="A melody for the galaxy."/>
    <n v="35000"/>
    <n v="75"/>
    <x v="2"/>
    <x v="0"/>
    <s v="USD"/>
    <n v="1463201940"/>
    <n v="1459435149"/>
    <b v="0"/>
    <n v="2"/>
    <b v="0"/>
    <s v="music/faith"/>
    <n v="2.142857142857143E-3"/>
    <n v="37.5"/>
    <x v="4"/>
    <x v="28"/>
  </r>
  <r>
    <x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x v="1720"/>
    <s v="Justin and Elly Heckel just finished recording their Debut Album and need your help to release it to the rest of the World!"/>
    <n v="4000"/>
    <n v="225"/>
    <x v="2"/>
    <x v="0"/>
    <s v="USD"/>
    <n v="1415562471"/>
    <n v="1412966871"/>
    <b v="0"/>
    <n v="8"/>
    <b v="0"/>
    <s v="music/faith"/>
    <n v="5.6250000000000001E-2"/>
    <n v="28.125"/>
    <x v="4"/>
    <x v="28"/>
  </r>
  <r>
    <x v="1721"/>
    <x v="1721"/>
    <s v="Heavens calling is an album for people all over the world in need of a healing for the soul, positive mindset and total prosperity"/>
    <n v="5000"/>
    <n v="0"/>
    <x v="2"/>
    <x v="0"/>
    <s v="USD"/>
    <n v="1449831863"/>
    <n v="1447239863"/>
    <b v="0"/>
    <n v="0"/>
    <b v="0"/>
    <s v="music/faith"/>
    <n v="0"/>
    <n v="0"/>
    <x v="4"/>
    <x v="28"/>
  </r>
  <r>
    <x v="1722"/>
    <x v="1722"/>
    <s v="I am raising money to leave a legacy for the DC Gospel Stars and preserve this art form for music lovers of this style."/>
    <n v="2880"/>
    <n v="1"/>
    <x v="2"/>
    <x v="0"/>
    <s v="USD"/>
    <n v="1459642200"/>
    <n v="1456441429"/>
    <b v="0"/>
    <n v="1"/>
    <b v="0"/>
    <s v="music/faith"/>
    <n v="3.4722222222222224E-4"/>
    <n v="1"/>
    <x v="4"/>
    <x v="28"/>
  </r>
  <r>
    <x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x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x v="1726"/>
    <s v="Amanda Joy Hall's sophomore album, &quot;Every Day&quot;. Release expected July 2014"/>
    <n v="6500"/>
    <n v="2196"/>
    <x v="2"/>
    <x v="0"/>
    <s v="USD"/>
    <n v="1403906664"/>
    <n v="1401401064"/>
    <b v="0"/>
    <n v="16"/>
    <b v="0"/>
    <s v="music/faith"/>
    <n v="0.33784615384615385"/>
    <n v="137.25"/>
    <x v="4"/>
    <x v="28"/>
  </r>
  <r>
    <x v="1727"/>
    <x v="1727"/>
    <s v="Please help fund my second Prophetic Guitar album. Be a part of a pioneering and groundbreaking sound released from Heaven."/>
    <n v="3000"/>
    <n v="1"/>
    <x v="2"/>
    <x v="1"/>
    <s v="GBP"/>
    <n v="1428231600"/>
    <n v="1423520177"/>
    <b v="0"/>
    <n v="1"/>
    <b v="0"/>
    <s v="music/faith"/>
    <n v="3.3333333333333332E-4"/>
    <n v="1"/>
    <x v="4"/>
    <x v="28"/>
  </r>
  <r>
    <x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x v="1729"/>
    <x v="1729"/>
    <s v="A few years back, I was inspired to write some songs, turned out the messages are real but a little scary, I need help to produce."/>
    <n v="10000"/>
    <n v="0"/>
    <x v="2"/>
    <x v="0"/>
    <s v="USD"/>
    <n v="1465521306"/>
    <n v="1460337306"/>
    <b v="0"/>
    <n v="0"/>
    <b v="0"/>
    <s v="music/faith"/>
    <n v="0"/>
    <n v="0"/>
    <x v="4"/>
    <x v="28"/>
  </r>
  <r>
    <x v="1730"/>
    <x v="1730"/>
    <s v="Hello, I am raising money to fund my first solo Album.  This project is my testimony that God is truly our shelter in the storm."/>
    <n v="3000"/>
    <n v="0"/>
    <x v="2"/>
    <x v="0"/>
    <s v="USD"/>
    <n v="1445738783"/>
    <n v="1443146783"/>
    <b v="0"/>
    <n v="0"/>
    <b v="0"/>
    <s v="music/faith"/>
    <n v="0"/>
    <n v="0"/>
    <x v="4"/>
    <x v="28"/>
  </r>
  <r>
    <x v="1731"/>
    <x v="1731"/>
    <s v="We are a Christin Worship band looking to midwest tour. God Bless!"/>
    <n v="1000"/>
    <n v="0"/>
    <x v="2"/>
    <x v="0"/>
    <s v="USD"/>
    <n v="1434034800"/>
    <n v="1432849552"/>
    <b v="0"/>
    <n v="0"/>
    <b v="0"/>
    <s v="music/faith"/>
    <n v="0"/>
    <n v="0"/>
    <x v="4"/>
    <x v="28"/>
  </r>
  <r>
    <x v="1732"/>
    <x v="1732"/>
    <s v="This event will be free to the public with approximately 20 Christian vocalist and choirs from several genres. Rock,Blue Grass,Hip Hop."/>
    <n v="4000"/>
    <n v="0"/>
    <x v="2"/>
    <x v="0"/>
    <s v="USD"/>
    <n v="1452920400"/>
    <n v="1447777481"/>
    <b v="0"/>
    <n v="0"/>
    <b v="0"/>
    <s v="music/faith"/>
    <n v="0"/>
    <n v="0"/>
    <x v="4"/>
    <x v="28"/>
  </r>
  <r>
    <x v="1733"/>
    <x v="1733"/>
    <s v="I am trying to share the music I am blessed to have written. https://www.johncox4.com or https://reverbnation.com/johncox4"/>
    <n v="10000"/>
    <n v="0"/>
    <x v="2"/>
    <x v="0"/>
    <s v="USD"/>
    <n v="1473802200"/>
    <n v="1472746374"/>
    <b v="0"/>
    <n v="0"/>
    <b v="0"/>
    <s v="music/faith"/>
    <n v="0"/>
    <n v="0"/>
    <x v="4"/>
    <x v="28"/>
  </r>
  <r>
    <x v="1734"/>
    <x v="1734"/>
    <s v="This is a double venture project. I have finished a new manuscript and currently working on creating a Christian rap CD."/>
    <n v="4500"/>
    <n v="1"/>
    <x v="2"/>
    <x v="0"/>
    <s v="USD"/>
    <n v="1431046356"/>
    <n v="1428454356"/>
    <b v="0"/>
    <n v="1"/>
    <b v="0"/>
    <s v="music/faith"/>
    <n v="2.2222222222222223E-4"/>
    <n v="1"/>
    <x v="4"/>
    <x v="28"/>
  </r>
  <r>
    <x v="1735"/>
    <x v="1735"/>
    <s v="RainSong is letting my buy a discounted guitar. I will use this to offer my talents to the ministry programs I'm a part of."/>
    <n v="1000"/>
    <n v="110"/>
    <x v="2"/>
    <x v="0"/>
    <s v="USD"/>
    <n v="1470598345"/>
    <n v="1468006345"/>
    <b v="0"/>
    <n v="2"/>
    <b v="0"/>
    <s v="music/faith"/>
    <n v="0.11"/>
    <n v="55"/>
    <x v="4"/>
    <x v="28"/>
  </r>
  <r>
    <x v="1736"/>
    <x v="1736"/>
    <s v="A unique meditative album reflecting on the life of Christ, inviting Him into your presence"/>
    <n v="3000"/>
    <n v="22"/>
    <x v="2"/>
    <x v="0"/>
    <s v="USD"/>
    <n v="1447018833"/>
    <n v="1444423233"/>
    <b v="0"/>
    <n v="1"/>
    <b v="0"/>
    <s v="music/faith"/>
    <n v="7.3333333333333332E-3"/>
    <n v="22"/>
    <x v="4"/>
    <x v="28"/>
  </r>
  <r>
    <x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x v="1738"/>
    <s v="Music that inspires and gives hope for overcoming and change. And it is good music."/>
    <n v="5000"/>
    <n v="20"/>
    <x v="2"/>
    <x v="0"/>
    <s v="USD"/>
    <n v="1412283542"/>
    <n v="1409691542"/>
    <b v="0"/>
    <n v="1"/>
    <b v="0"/>
    <s v="music/faith"/>
    <n v="4.0000000000000001E-3"/>
    <n v="20"/>
    <x v="4"/>
    <x v="28"/>
  </r>
  <r>
    <x v="1739"/>
    <x v="1739"/>
    <s v="HELP US RECORD -- SWEET LOVE -- Listen to this sped up ROUGH version and be sure and check out the unique REWARDS ---"/>
    <n v="1000"/>
    <n v="1"/>
    <x v="2"/>
    <x v="0"/>
    <s v="USD"/>
    <n v="1462391932"/>
    <n v="1457297932"/>
    <b v="0"/>
    <n v="1"/>
    <b v="0"/>
    <s v="music/faith"/>
    <n v="1E-3"/>
    <n v="1"/>
    <x v="4"/>
    <x v="28"/>
  </r>
  <r>
    <x v="1740"/>
    <x v="1740"/>
    <s v="I recently recorded a new single. With your help I can return to the studio. Would you like to be part of my next worship project?"/>
    <n v="3000"/>
    <n v="0"/>
    <x v="2"/>
    <x v="0"/>
    <s v="USD"/>
    <n v="1437075422"/>
    <n v="1434483422"/>
    <b v="0"/>
    <n v="0"/>
    <b v="0"/>
    <s v="music/faith"/>
    <n v="0"/>
    <n v="0"/>
    <x v="4"/>
    <x v="28"/>
  </r>
  <r>
    <x v="1741"/>
    <x v="1741"/>
    <s v="A photo journal documenting my experiences and travels across New Zealand"/>
    <n v="1200"/>
    <n v="1330"/>
    <x v="0"/>
    <x v="1"/>
    <s v="GBP"/>
    <n v="1433948671"/>
    <n v="1430060671"/>
    <b v="0"/>
    <n v="52"/>
    <b v="1"/>
    <s v="photography/photobooks"/>
    <n v="1.1083333333333334"/>
    <n v="25.576923076923077"/>
    <x v="8"/>
    <x v="20"/>
  </r>
  <r>
    <x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x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x v="1748"/>
    <s v="Telling the story of the city through remarkable people who live in Vancouver today."/>
    <n v="50000"/>
    <n v="64974"/>
    <x v="0"/>
    <x v="5"/>
    <s v="CAD"/>
    <n v="1441234143"/>
    <n v="1438642143"/>
    <b v="0"/>
    <n v="181"/>
    <b v="1"/>
    <s v="photography/photobooks"/>
    <n v="1.29948"/>
    <n v="358.97237569060775"/>
    <x v="8"/>
    <x v="20"/>
  </r>
  <r>
    <x v="1749"/>
    <x v="1749"/>
    <s v="Help me fund the production run of my first book by local Photographer Sandro Ortolani."/>
    <n v="10050"/>
    <n v="12410.5"/>
    <x v="0"/>
    <x v="19"/>
    <s v="EUR"/>
    <n v="1488394800"/>
    <n v="1485213921"/>
    <b v="0"/>
    <n v="131"/>
    <b v="1"/>
    <s v="photography/photobooks"/>
    <n v="1.2348756218905472"/>
    <n v="94.736641221374043"/>
    <x v="8"/>
    <x v="20"/>
  </r>
  <r>
    <x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x v="1751"/>
    <s v="Photographs and stories culled from 10 years of road trips through rural Greece"/>
    <n v="10000"/>
    <n v="10290"/>
    <x v="0"/>
    <x v="0"/>
    <s v="USD"/>
    <n v="1426787123"/>
    <n v="1424198723"/>
    <b v="0"/>
    <n v="61"/>
    <b v="1"/>
    <s v="photography/photobooks"/>
    <n v="1.0289999999999999"/>
    <n v="168.68852459016392"/>
    <x v="8"/>
    <x v="20"/>
  </r>
  <r>
    <x v="1752"/>
    <x v="1752"/>
    <s v="A little book of calm, in picture form, that will soothe the soul and un-furrow the brow."/>
    <n v="1200"/>
    <n v="3122"/>
    <x v="0"/>
    <x v="1"/>
    <s v="GBP"/>
    <n v="1476425082"/>
    <n v="1473833082"/>
    <b v="0"/>
    <n v="90"/>
    <b v="1"/>
    <s v="photography/photobooks"/>
    <n v="2.6016666666666666"/>
    <n v="34.68888888888889"/>
    <x v="8"/>
    <x v="20"/>
  </r>
  <r>
    <x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x v="1755"/>
    <s v="For about a year I've been taking pictures while walking around the block with my dog. Want to publish a ebook of what I captured."/>
    <n v="25"/>
    <n v="30"/>
    <x v="0"/>
    <x v="0"/>
    <s v="USD"/>
    <n v="1444071361"/>
    <n v="1441479361"/>
    <b v="0"/>
    <n v="4"/>
    <b v="1"/>
    <s v="photography/photobooks"/>
    <n v="1.2"/>
    <n v="7.5"/>
    <x v="8"/>
    <x v="20"/>
  </r>
  <r>
    <x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x v="1757"/>
    <x v="1757"/>
    <s v="I want to create a self published photo art book on the topic of the resurgence of femininity."/>
    <n v="5000"/>
    <n v="5800"/>
    <x v="0"/>
    <x v="0"/>
    <s v="USD"/>
    <n v="1485631740"/>
    <n v="1483041083"/>
    <b v="0"/>
    <n v="14"/>
    <b v="1"/>
    <s v="photography/photobooks"/>
    <n v="1.1599999999999999"/>
    <n v="414.28571428571428"/>
    <x v="8"/>
    <x v="20"/>
  </r>
  <r>
    <x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x v="1759"/>
    <s v="Death Valley will be the first photo book of Andi State"/>
    <n v="5000"/>
    <n v="5330"/>
    <x v="0"/>
    <x v="0"/>
    <s v="USD"/>
    <n v="1427309629"/>
    <n v="1425585229"/>
    <b v="0"/>
    <n v="49"/>
    <b v="1"/>
    <s v="photography/photobooks"/>
    <n v="1.0660000000000001"/>
    <n v="108.77551020408163"/>
    <x v="8"/>
    <x v="20"/>
  </r>
  <r>
    <x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x v="1761"/>
    <s v="A hardcover photobook telling the naked truth of a young photographers journey."/>
    <n v="100"/>
    <n v="155"/>
    <x v="0"/>
    <x v="1"/>
    <s v="GBP"/>
    <n v="1442065060"/>
    <n v="1437745060"/>
    <b v="0"/>
    <n v="3"/>
    <b v="1"/>
    <s v="photography/photobooks"/>
    <n v="1.55"/>
    <n v="51.666666666666664"/>
    <x v="8"/>
    <x v="20"/>
  </r>
  <r>
    <x v="1762"/>
    <x v="1762"/>
    <s v="Project rewards $25 gets you 190+ digital images"/>
    <n v="100"/>
    <n v="885"/>
    <x v="0"/>
    <x v="0"/>
    <s v="USD"/>
    <n v="1457739245"/>
    <n v="1455147245"/>
    <b v="0"/>
    <n v="25"/>
    <b v="1"/>
    <s v="photography/photobooks"/>
    <n v="8.85"/>
    <n v="35.4"/>
    <x v="8"/>
    <x v="20"/>
  </r>
  <r>
    <x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x v="1766"/>
    <s v="I want to create a beautiful book which documents the Melbourne music scene."/>
    <n v="1500"/>
    <n v="0"/>
    <x v="2"/>
    <x v="2"/>
    <s v="AUD"/>
    <n v="1408999088"/>
    <n v="1407184688"/>
    <b v="1"/>
    <n v="0"/>
    <b v="0"/>
    <s v="photography/photobooks"/>
    <n v="0"/>
    <n v="0"/>
    <x v="8"/>
    <x v="20"/>
  </r>
  <r>
    <x v="1767"/>
    <x v="1767"/>
    <s v="A photographic search for the true meaning of pride for ones country during the World Cup"/>
    <n v="5000"/>
    <n v="2286"/>
    <x v="2"/>
    <x v="0"/>
    <s v="USD"/>
    <n v="1407080884"/>
    <n v="1404488884"/>
    <b v="1"/>
    <n v="39"/>
    <b v="0"/>
    <s v="photography/photobooks"/>
    <n v="0.4572"/>
    <n v="58.615384615384613"/>
    <x v="8"/>
    <x v="20"/>
  </r>
  <r>
    <x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x v="1772"/>
    <s v="A photobook and a short documentary film telling the story of Holocaust in Northwestern Lithuania"/>
    <n v="5500"/>
    <n v="858"/>
    <x v="2"/>
    <x v="1"/>
    <s v="GBP"/>
    <n v="1404666836"/>
    <n v="1399482836"/>
    <b v="1"/>
    <n v="19"/>
    <b v="0"/>
    <s v="photography/photobooks"/>
    <n v="0.156"/>
    <n v="45.157894736842103"/>
    <x v="8"/>
    <x v="20"/>
  </r>
  <r>
    <x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x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x v="1787"/>
    <s v="Raising awareness to the effects of global warming through photographs of the high mountains of Peru."/>
    <n v="10000"/>
    <n v="1533"/>
    <x v="2"/>
    <x v="0"/>
    <s v="USD"/>
    <n v="1428158637"/>
    <n v="1425570237"/>
    <b v="1"/>
    <n v="24"/>
    <b v="0"/>
    <s v="photography/photobooks"/>
    <n v="0.15329999999999999"/>
    <n v="63.875"/>
    <x v="8"/>
    <x v="20"/>
  </r>
  <r>
    <x v="1788"/>
    <x v="1788"/>
    <s v="A photo book celebrating Goths, exploring their lives and giving an insight into what Goth is for them."/>
    <n v="5500"/>
    <n v="76"/>
    <x v="2"/>
    <x v="1"/>
    <s v="GBP"/>
    <n v="1414795542"/>
    <n v="1412203542"/>
    <b v="1"/>
    <n v="4"/>
    <b v="0"/>
    <s v="photography/photobooks"/>
    <n v="1.3818181818181818E-2"/>
    <n v="19"/>
    <x v="8"/>
    <x v="20"/>
  </r>
  <r>
    <x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x v="1791"/>
    <s v="For the love of street photography and the beauty of traditional cultures in southern Italy."/>
    <n v="3000"/>
    <n v="107"/>
    <x v="2"/>
    <x v="1"/>
    <s v="GBP"/>
    <n v="1422553565"/>
    <n v="1417369565"/>
    <b v="1"/>
    <n v="4"/>
    <b v="0"/>
    <s v="photography/photobooks"/>
    <n v="3.5666666666666666E-2"/>
    <n v="26.75"/>
    <x v="8"/>
    <x v="20"/>
  </r>
  <r>
    <x v="1792"/>
    <x v="1792"/>
    <s v="In 1970 Helaine Garren shot a series of images at Bensingerâ€™s Pool Hall in Chicago, Illinois."/>
    <n v="25000"/>
    <n v="15281"/>
    <x v="2"/>
    <x v="0"/>
    <s v="USD"/>
    <n v="1439189940"/>
    <n v="1435970682"/>
    <b v="1"/>
    <n v="139"/>
    <b v="0"/>
    <s v="photography/photobooks"/>
    <n v="0.61124000000000001"/>
    <n v="109.93525179856115"/>
    <x v="8"/>
    <x v="20"/>
  </r>
  <r>
    <x v="1793"/>
    <x v="1793"/>
    <s v="The beginning of a long term project to document life of the Karen ethnic group on the border of Thailand and Burma."/>
    <n v="3000"/>
    <n v="40"/>
    <x v="2"/>
    <x v="2"/>
    <s v="AUD"/>
    <n v="1417127040"/>
    <n v="1414531440"/>
    <b v="1"/>
    <n v="2"/>
    <b v="0"/>
    <s v="photography/photobooks"/>
    <n v="1.3333333333333334E-2"/>
    <n v="20"/>
    <x v="8"/>
    <x v="20"/>
  </r>
  <r>
    <x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x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x v="1799"/>
    <s v="The UnDiscovered Image, a monthly publication dedicated to photographers."/>
    <n v="4000"/>
    <n v="69.83"/>
    <x v="2"/>
    <x v="1"/>
    <s v="GBP"/>
    <n v="1415740408"/>
    <n v="1414008808"/>
    <b v="1"/>
    <n v="6"/>
    <b v="0"/>
    <s v="photography/photobooks"/>
    <n v="1.7457500000000001E-2"/>
    <n v="11.638333333333334"/>
    <x v="8"/>
    <x v="20"/>
  </r>
  <r>
    <x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x v="1802"/>
    <s v="Inner Darkness turned into a photobook. Personal work i shot during my recovery...in Berlin."/>
    <n v="3500"/>
    <n v="1697"/>
    <x v="2"/>
    <x v="12"/>
    <s v="EUR"/>
    <n v="1435442340"/>
    <n v="1433416830"/>
    <b v="1"/>
    <n v="18"/>
    <b v="0"/>
    <s v="photography/photobooks"/>
    <n v="0.48485714285714288"/>
    <n v="94.277777777777771"/>
    <x v="8"/>
    <x v="20"/>
  </r>
  <r>
    <x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x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x v="1806"/>
    <s v="Join me in publishing an amazing and unprecedented book with full frontal photopraphs of 8 American Presidents Naked"/>
    <n v="20000"/>
    <n v="591"/>
    <x v="2"/>
    <x v="1"/>
    <s v="GBP"/>
    <n v="1412090349"/>
    <n v="1409066349"/>
    <b v="1"/>
    <n v="8"/>
    <b v="0"/>
    <s v="photography/photobooks"/>
    <n v="2.955E-2"/>
    <n v="73.875"/>
    <x v="8"/>
    <x v="20"/>
  </r>
  <r>
    <x v="1807"/>
    <x v="1807"/>
    <s v="I want to explore alternative cultures and lifestyles in America."/>
    <n v="5000"/>
    <n v="553"/>
    <x v="2"/>
    <x v="0"/>
    <s v="USD"/>
    <n v="1411868313"/>
    <n v="1409276313"/>
    <b v="1"/>
    <n v="8"/>
    <b v="0"/>
    <s v="photography/photobooks"/>
    <n v="0.1106"/>
    <n v="69.125"/>
    <x v="8"/>
    <x v="20"/>
  </r>
  <r>
    <x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x v="1810"/>
    <s v="Film Speed is a series of Zines focusing on architecture shot completely on 35 and 120mm film."/>
    <n v="450"/>
    <n v="15"/>
    <x v="2"/>
    <x v="0"/>
    <s v="USD"/>
    <n v="1408657826"/>
    <n v="1407621026"/>
    <b v="0"/>
    <n v="2"/>
    <b v="0"/>
    <s v="photography/photobooks"/>
    <n v="3.3333333333333333E-2"/>
    <n v="7.5"/>
    <x v="8"/>
    <x v="20"/>
  </r>
  <r>
    <x v="1811"/>
    <x v="1811"/>
    <s v="A collection of 365 color photographs of sunsets in 2014, beautifully presented in a hardcover book."/>
    <n v="54000"/>
    <n v="40"/>
    <x v="2"/>
    <x v="0"/>
    <s v="USD"/>
    <n v="1414123200"/>
    <n v="1408962270"/>
    <b v="0"/>
    <n v="26"/>
    <b v="0"/>
    <s v="photography/photobooks"/>
    <n v="7.407407407407407E-4"/>
    <n v="1.5384615384615385"/>
    <x v="8"/>
    <x v="20"/>
  </r>
  <r>
    <x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x v="1813"/>
    <s v="This project aims to document, Libyan photographic history; through both print and artisan mediums ."/>
    <n v="8750"/>
    <n v="0"/>
    <x v="2"/>
    <x v="1"/>
    <s v="GBP"/>
    <n v="1407532812"/>
    <n v="1404940812"/>
    <b v="0"/>
    <n v="0"/>
    <b v="0"/>
    <s v="photography/photobooks"/>
    <n v="0"/>
    <n v="0"/>
    <x v="8"/>
    <x v="20"/>
  </r>
  <r>
    <x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x v="1815"/>
    <s v="Photographic roadtrip from Dallas/Ft Worth, Texas to Florida's beaches. A summer photography roadtrip project to include 5 states."/>
    <n v="3000"/>
    <n v="0"/>
    <x v="2"/>
    <x v="0"/>
    <s v="USD"/>
    <n v="1435787137"/>
    <n v="1434577537"/>
    <b v="0"/>
    <n v="0"/>
    <b v="0"/>
    <s v="photography/photobooks"/>
    <n v="0"/>
    <n v="0"/>
    <x v="8"/>
    <x v="20"/>
  </r>
  <r>
    <x v="1816"/>
    <x v="1816"/>
    <s v="A unique Photographic Book Project about the Passionate Moments and Strong Emotions that lie within Karate"/>
    <n v="25000"/>
    <n v="509"/>
    <x v="2"/>
    <x v="16"/>
    <s v="CHF"/>
    <n v="1469473200"/>
    <n v="1467061303"/>
    <b v="0"/>
    <n v="6"/>
    <b v="0"/>
    <s v="photography/photobooks"/>
    <n v="2.036E-2"/>
    <n v="84.833333333333329"/>
    <x v="8"/>
    <x v="20"/>
  </r>
  <r>
    <x v="1817"/>
    <x v="1817"/>
    <s v="Hundreds of breathtaking rodeo photographs collected in a beautiful coffee table book."/>
    <n v="18000"/>
    <n v="9419"/>
    <x v="2"/>
    <x v="0"/>
    <s v="USD"/>
    <n v="1485759540"/>
    <n v="1480607607"/>
    <b v="0"/>
    <n v="100"/>
    <b v="0"/>
    <s v="photography/photobooks"/>
    <n v="0.52327777777777773"/>
    <n v="94.19"/>
    <x v="8"/>
    <x v="20"/>
  </r>
  <r>
    <x v="1818"/>
    <x v="1818"/>
    <s v="We are all different, this is a way to honor and celebrate the authenticity in being different."/>
    <n v="15000"/>
    <n v="0"/>
    <x v="2"/>
    <x v="0"/>
    <s v="USD"/>
    <n v="1428035850"/>
    <n v="1425447450"/>
    <b v="0"/>
    <n v="0"/>
    <b v="0"/>
    <s v="photography/photobooks"/>
    <n v="0"/>
    <n v="0"/>
    <x v="8"/>
    <x v="20"/>
  </r>
  <r>
    <x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x v="1821"/>
    <s v="Glass Cloud tour dates are already beginning to pile up. They are turning to YOU to help get them from town to town."/>
    <n v="2500"/>
    <n v="3372.25"/>
    <x v="0"/>
    <x v="0"/>
    <s v="USD"/>
    <n v="1330760367"/>
    <n v="1326872367"/>
    <b v="0"/>
    <n v="57"/>
    <b v="1"/>
    <s v="music/rock"/>
    <n v="1.3489"/>
    <n v="59.162280701754383"/>
    <x v="4"/>
    <x v="11"/>
  </r>
  <r>
    <x v="1822"/>
    <x v="1822"/>
    <s v="Wood Butcher needs your help to make this happen. Buy a CD, support local music!"/>
    <n v="300"/>
    <n v="300"/>
    <x v="0"/>
    <x v="5"/>
    <s v="CAD"/>
    <n v="1391194860"/>
    <n v="1388084862"/>
    <b v="0"/>
    <n v="11"/>
    <b v="1"/>
    <s v="music/rock"/>
    <n v="1"/>
    <n v="27.272727272727273"/>
    <x v="4"/>
    <x v="11"/>
  </r>
  <r>
    <x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x v="1824"/>
    <s v="cd fund raiser"/>
    <n v="3000"/>
    <n v="3002"/>
    <x v="0"/>
    <x v="0"/>
    <s v="USD"/>
    <n v="1389146880"/>
    <n v="1387403967"/>
    <b v="0"/>
    <n v="40"/>
    <b v="1"/>
    <s v="music/rock"/>
    <n v="1.0006666666666666"/>
    <n v="75.05"/>
    <x v="4"/>
    <x v="11"/>
  </r>
  <r>
    <x v="1825"/>
    <x v="1825"/>
    <s v="Eurisko is trying to release our full length entitled &quot;Wild Animal!&quot; Money raised will go towards studio time, mixing, and mastering."/>
    <n v="2000"/>
    <n v="2101"/>
    <x v="0"/>
    <x v="0"/>
    <s v="USD"/>
    <n v="1373572903"/>
    <n v="1371585703"/>
    <b v="0"/>
    <n v="50"/>
    <b v="1"/>
    <s v="music/rock"/>
    <n v="1.0505"/>
    <n v="42.02"/>
    <x v="4"/>
    <x v="11"/>
  </r>
  <r>
    <x v="1826"/>
    <x v="1826"/>
    <s v="Hear your favorite Bear Ghost in eargasmic quality!"/>
    <n v="2000"/>
    <n v="2020"/>
    <x v="0"/>
    <x v="0"/>
    <s v="USD"/>
    <n v="1392675017"/>
    <n v="1390083017"/>
    <b v="0"/>
    <n v="38"/>
    <b v="1"/>
    <s v="music/rock"/>
    <n v="1.01"/>
    <n v="53.157894736842103"/>
    <x v="4"/>
    <x v="11"/>
  </r>
  <r>
    <x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x v="1829"/>
    <s v="Everything is set to record are EP except for our finances. Please donate if you can! Any amount is appreciated. "/>
    <n v="1500"/>
    <n v="2500.25"/>
    <x v="0"/>
    <x v="0"/>
    <s v="USD"/>
    <n v="1295647200"/>
    <n v="1291428371"/>
    <b v="0"/>
    <n v="33"/>
    <b v="1"/>
    <s v="music/rock"/>
    <n v="1.6668333333333334"/>
    <n v="75.765151515151516"/>
    <x v="4"/>
    <x v="11"/>
  </r>
  <r>
    <x v="1830"/>
    <x v="1830"/>
    <s v="We have come a long way on our new record, but now we need your help.  Help us, and together we can make magic!"/>
    <n v="15000"/>
    <n v="15230"/>
    <x v="0"/>
    <x v="0"/>
    <s v="USD"/>
    <n v="1393259107"/>
    <n v="1390667107"/>
    <b v="0"/>
    <n v="226"/>
    <b v="1"/>
    <s v="music/rock"/>
    <n v="1.0153333333333334"/>
    <n v="67.389380530973455"/>
    <x v="4"/>
    <x v="11"/>
  </r>
  <r>
    <x v="1831"/>
    <x v="1831"/>
    <s v="After a 2 year Odyssey, Darling Waste's trailer is still not home! We need $3,500 to get it through U.S. Customs!"/>
    <n v="1000"/>
    <n v="1030"/>
    <x v="0"/>
    <x v="0"/>
    <s v="USD"/>
    <n v="1336866863"/>
    <n v="1335570863"/>
    <b v="0"/>
    <n v="14"/>
    <b v="1"/>
    <s v="music/rock"/>
    <n v="1.03"/>
    <n v="73.571428571428569"/>
    <x v="4"/>
    <x v="11"/>
  </r>
  <r>
    <x v="1832"/>
    <x v="1832"/>
    <s v="Hi! We're the music duo Black Swan Theories and our project is to manufacture our debut CD of 10 already-completed songs.  "/>
    <n v="350"/>
    <n v="500"/>
    <x v="0"/>
    <x v="0"/>
    <s v="USD"/>
    <n v="1299243427"/>
    <n v="1296651427"/>
    <b v="0"/>
    <n v="20"/>
    <b v="1"/>
    <s v="music/rock"/>
    <n v="1.4285714285714286"/>
    <n v="25"/>
    <x v="4"/>
    <x v="11"/>
  </r>
  <r>
    <x v="1833"/>
    <x v="1833"/>
    <s v="I am writing the second volume in a series of hair band encyclopedias, however I lack the means to afford the costs of the photos."/>
    <n v="400"/>
    <n v="1050"/>
    <x v="0"/>
    <x v="0"/>
    <s v="USD"/>
    <n v="1362211140"/>
    <n v="1359421403"/>
    <b v="0"/>
    <n v="25"/>
    <b v="1"/>
    <s v="music/rock"/>
    <n v="2.625"/>
    <n v="42"/>
    <x v="4"/>
    <x v="11"/>
  </r>
  <r>
    <x v="1834"/>
    <x v="1834"/>
    <s v="Help us fund our first tour and promote our new EP!"/>
    <n v="10000"/>
    <n v="11805"/>
    <x v="0"/>
    <x v="0"/>
    <s v="USD"/>
    <n v="1422140895"/>
    <n v="1418684895"/>
    <b v="0"/>
    <n v="90"/>
    <b v="1"/>
    <s v="music/rock"/>
    <n v="1.1805000000000001"/>
    <n v="131.16666666666666"/>
    <x v="4"/>
    <x v="11"/>
  </r>
  <r>
    <x v="1835"/>
    <x v="1835"/>
    <s v="WE ARE A HARD ROCK/PUNK BAND SEEKING FUNDS TO RECORD A NEW EP. _x000a__x000a_https://www.reverbnation.com/dirtylittlerebel"/>
    <n v="500"/>
    <n v="520"/>
    <x v="0"/>
    <x v="1"/>
    <s v="GBP"/>
    <n v="1459439471"/>
    <n v="1456851071"/>
    <b v="0"/>
    <n v="11"/>
    <b v="1"/>
    <s v="music/rock"/>
    <n v="1.04"/>
    <n v="47.272727272727273"/>
    <x v="4"/>
    <x v="11"/>
  </r>
  <r>
    <x v="1836"/>
    <x v="1836"/>
    <s v="Help fund our 2013 Sound &amp; Lighting Touring rig!"/>
    <n v="5000"/>
    <n v="10017"/>
    <x v="0"/>
    <x v="0"/>
    <s v="USD"/>
    <n v="1361129129"/>
    <n v="1359660329"/>
    <b v="0"/>
    <n v="55"/>
    <b v="1"/>
    <s v="music/rock"/>
    <n v="2.0034000000000001"/>
    <n v="182.12727272727273"/>
    <x v="4"/>
    <x v="11"/>
  </r>
  <r>
    <x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x v="1839"/>
    <x v="1839"/>
    <s v="The King of Mars, a Chicago rock band, needs your help funding their first EP! Visit us at thekingofmars.com for more."/>
    <n v="1000"/>
    <n v="2053"/>
    <x v="0"/>
    <x v="0"/>
    <s v="USD"/>
    <n v="1475342382"/>
    <n v="1472750382"/>
    <b v="0"/>
    <n v="45"/>
    <b v="1"/>
    <s v="music/rock"/>
    <n v="2.0529999999999999"/>
    <n v="45.62222222222222"/>
    <x v="4"/>
    <x v="11"/>
  </r>
  <r>
    <x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x v="1841"/>
    <s v="Hard Rock with a Positive Message. Help us fund, release and promote our debut EP!"/>
    <n v="2000"/>
    <n v="2035"/>
    <x v="0"/>
    <x v="0"/>
    <s v="USD"/>
    <n v="1400561940"/>
    <n v="1397679445"/>
    <b v="0"/>
    <n v="40"/>
    <b v="1"/>
    <s v="music/rock"/>
    <n v="1.0175000000000001"/>
    <n v="50.875"/>
    <x v="4"/>
    <x v="11"/>
  </r>
  <r>
    <x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x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x v="1844"/>
    <s v="We are working hard to get into the recording studio and finally release a full-length album...but we need your help getting there!"/>
    <n v="1500"/>
    <n v="1521"/>
    <x v="0"/>
    <x v="0"/>
    <s v="USD"/>
    <n v="1307761200"/>
    <n v="1304464914"/>
    <b v="0"/>
    <n v="20"/>
    <b v="1"/>
    <s v="music/rock"/>
    <n v="1.014"/>
    <n v="76.05"/>
    <x v="4"/>
    <x v="11"/>
  </r>
  <r>
    <x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x v="1849"/>
    <s v="Release the Skylines is a small, local Cleveland metal band looking to record an album."/>
    <n v="300"/>
    <n v="301"/>
    <x v="0"/>
    <x v="0"/>
    <s v="USD"/>
    <n v="1350505059"/>
    <n v="1347913059"/>
    <b v="0"/>
    <n v="8"/>
    <b v="1"/>
    <s v="music/rock"/>
    <n v="1.0033333333333334"/>
    <n v="37.625"/>
    <x v="4"/>
    <x v="11"/>
  </r>
  <r>
    <x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x v="1853"/>
    <s v="The money will go towards our debut EP being Recorded mixed by Andrew Baylis and mastered by Drew Fulk of Think Sound Studios."/>
    <n v="800"/>
    <n v="815"/>
    <x v="0"/>
    <x v="0"/>
    <s v="USD"/>
    <n v="1352860017"/>
    <n v="1348536417"/>
    <b v="0"/>
    <n v="14"/>
    <b v="1"/>
    <s v="music/rock"/>
    <n v="1.01875"/>
    <n v="58.214285714285715"/>
    <x v="4"/>
    <x v="11"/>
  </r>
  <r>
    <x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x v="1857"/>
    <s v="We need to get back to Nashville to record our second record, a full LP this time.  It ain't cheap and we need your help!"/>
    <n v="3000"/>
    <n v="3000"/>
    <x v="0"/>
    <x v="0"/>
    <s v="USD"/>
    <n v="1410546413"/>
    <n v="1407954413"/>
    <b v="0"/>
    <n v="22"/>
    <b v="1"/>
    <s v="music/rock"/>
    <n v="1"/>
    <n v="136.36363636363637"/>
    <x v="4"/>
    <x v="11"/>
  </r>
  <r>
    <x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x v="1859"/>
    <s v="Queen Kwong is going ON TOUR to London and Paris!"/>
    <n v="3000"/>
    <n v="3955"/>
    <x v="0"/>
    <x v="0"/>
    <s v="USD"/>
    <n v="1316716129"/>
    <n v="1314124129"/>
    <b v="0"/>
    <n v="56"/>
    <b v="1"/>
    <s v="music/rock"/>
    <n v="1.3183333333333334"/>
    <n v="70.625"/>
    <x v="4"/>
    <x v="11"/>
  </r>
  <r>
    <x v="1860"/>
    <x v="1860"/>
    <s v="ASC had a one-of-a-kind CD release party in 2013, and we want to share it with the world - in DVD format!"/>
    <n v="750"/>
    <n v="1001"/>
    <x v="0"/>
    <x v="0"/>
    <s v="USD"/>
    <n v="1391706084"/>
    <n v="1389891684"/>
    <b v="0"/>
    <n v="19"/>
    <b v="1"/>
    <s v="music/rock"/>
    <n v="1.3346666666666667"/>
    <n v="52.684210526315788"/>
    <x v="4"/>
    <x v="11"/>
  </r>
  <r>
    <x v="1861"/>
    <x v="1861"/>
    <s v="A game for Apple &amp; Android devices that sees you get your own spacecraft, take on the competition, mine asteroids &amp; fight to survive."/>
    <n v="250000"/>
    <n v="0"/>
    <x v="2"/>
    <x v="1"/>
    <s v="GBP"/>
    <n v="1422256341"/>
    <n v="1419664341"/>
    <b v="0"/>
    <n v="0"/>
    <b v="0"/>
    <s v="games/mobile games"/>
    <n v="0"/>
    <n v="0"/>
    <x v="6"/>
    <x v="18"/>
  </r>
  <r>
    <x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x v="1863"/>
    <s v="This is an Android game where you take control of the zombies and try to eat your way to world domination!"/>
    <n v="2500"/>
    <n v="10"/>
    <x v="2"/>
    <x v="0"/>
    <s v="USD"/>
    <n v="1402600085"/>
    <n v="1400008085"/>
    <b v="0"/>
    <n v="2"/>
    <b v="0"/>
    <s v="games/mobile games"/>
    <n v="4.0000000000000001E-3"/>
    <n v="5"/>
    <x v="6"/>
    <x v="18"/>
  </r>
  <r>
    <x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x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x v="1869"/>
    <s v="CCRPG will be a 2D Pixel Art Game based on similar elements to the SNES game &quot;Zelda: A Link to the Past&quot; with RPG elements added in."/>
    <n v="10000"/>
    <n v="0"/>
    <x v="2"/>
    <x v="0"/>
    <s v="USD"/>
    <n v="1483488249"/>
    <n v="1480896249"/>
    <b v="0"/>
    <n v="0"/>
    <b v="0"/>
    <s v="games/mobile games"/>
    <n v="0"/>
    <n v="0"/>
    <x v="6"/>
    <x v="18"/>
  </r>
  <r>
    <x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x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x v="1875"/>
    <s v="Sea opposition of Crab's family and angry fishes. Who is going to win, and who is going to loose ?!"/>
    <n v="10000"/>
    <n v="51"/>
    <x v="2"/>
    <x v="0"/>
    <s v="USD"/>
    <n v="1470519308"/>
    <n v="1465335308"/>
    <b v="0"/>
    <n v="3"/>
    <b v="0"/>
    <s v="games/mobile games"/>
    <n v="5.1000000000000004E-3"/>
    <n v="17"/>
    <x v="6"/>
    <x v="18"/>
  </r>
  <r>
    <x v="1876"/>
    <x v="1876"/>
    <s v="An arcade styled side scroller. Help Bob the pilot steer his plane through hordes of migrating birds strapped with explosives."/>
    <n v="280"/>
    <n v="0"/>
    <x v="2"/>
    <x v="2"/>
    <s v="AUD"/>
    <n v="1402901405"/>
    <n v="1400309405"/>
    <b v="0"/>
    <n v="0"/>
    <b v="0"/>
    <s v="games/mobile games"/>
    <n v="0"/>
    <n v="0"/>
    <x v="6"/>
    <x v="18"/>
  </r>
  <r>
    <x v="1877"/>
    <x v="1877"/>
    <s v="It's obvious you won't survive by your wits alone. Unfortunately that's all you've got, Chip. Run!"/>
    <n v="60"/>
    <n v="0"/>
    <x v="2"/>
    <x v="0"/>
    <s v="USD"/>
    <n v="1425170525"/>
    <n v="1422664925"/>
    <b v="0"/>
    <n v="0"/>
    <b v="0"/>
    <s v="games/mobile games"/>
    <n v="0"/>
    <n v="0"/>
    <x v="6"/>
    <x v="18"/>
  </r>
  <r>
    <x v="1878"/>
    <x v="1878"/>
    <s v="Action game now playable on Android/iOS platforms and PC browsers. Easy gameplay even for starters yet hard to be skilled. Multi-player"/>
    <n v="8000"/>
    <n v="0"/>
    <x v="2"/>
    <x v="2"/>
    <s v="AUD"/>
    <n v="1402618355"/>
    <n v="1400026355"/>
    <b v="0"/>
    <n v="0"/>
    <b v="0"/>
    <s v="games/mobile games"/>
    <n v="0"/>
    <n v="0"/>
    <x v="6"/>
    <x v="18"/>
  </r>
  <r>
    <x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x v="1880"/>
    <s v="Sim Betting Football is the only football (soccer) betting simulation  game."/>
    <n v="5000"/>
    <n v="1004"/>
    <x v="2"/>
    <x v="1"/>
    <s v="GBP"/>
    <n v="1459341380"/>
    <n v="1456839380"/>
    <b v="0"/>
    <n v="24"/>
    <b v="0"/>
    <s v="games/mobile games"/>
    <n v="0.20080000000000001"/>
    <n v="41.833333333333336"/>
    <x v="6"/>
    <x v="18"/>
  </r>
  <r>
    <x v="1881"/>
    <x v="1881"/>
    <s v="We're now raising money to produce a music video. Those who donate get a vote in deciding which song!"/>
    <n v="2000"/>
    <n v="3453.69"/>
    <x v="0"/>
    <x v="0"/>
    <s v="USD"/>
    <n v="1425955189"/>
    <n v="1423366789"/>
    <b v="0"/>
    <n v="70"/>
    <b v="1"/>
    <s v="music/indie rock"/>
    <n v="1.726845"/>
    <n v="49.338428571428572"/>
    <x v="4"/>
    <x v="14"/>
  </r>
  <r>
    <x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x v="1883"/>
    <s v="Afraid Of Figs is a high energy pop/rock band, with off-the-wall humor, catchy hooks, and wild interactive live shows."/>
    <n v="999"/>
    <n v="1047"/>
    <x v="0"/>
    <x v="0"/>
    <s v="USD"/>
    <n v="1333921508"/>
    <n v="1331333108"/>
    <b v="0"/>
    <n v="32"/>
    <b v="1"/>
    <s v="music/indie rock"/>
    <n v="1.0480480480480481"/>
    <n v="32.71875"/>
    <x v="4"/>
    <x v="14"/>
  </r>
  <r>
    <x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x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x v="1892"/>
    <s v="Nemes has just recorded a new album and is raising $500 to get it mixed and mastered professionally."/>
    <n v="500"/>
    <n v="683"/>
    <x v="0"/>
    <x v="0"/>
    <s v="USD"/>
    <n v="1307459881"/>
    <n v="1304867881"/>
    <b v="0"/>
    <n v="26"/>
    <b v="1"/>
    <s v="music/indie rock"/>
    <n v="1.3660000000000001"/>
    <n v="26.26923076923077"/>
    <x v="4"/>
    <x v="14"/>
  </r>
  <r>
    <x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x v="1894"/>
    <x v="1894"/>
    <s v="Im trying to raise $1000 for a 3 song EP in a studio!"/>
    <n v="1000"/>
    <n v="1145"/>
    <x v="0"/>
    <x v="0"/>
    <s v="USD"/>
    <n v="1329082983"/>
    <n v="1326404583"/>
    <b v="0"/>
    <n v="20"/>
    <b v="1"/>
    <s v="music/indie rock"/>
    <n v="1.145"/>
    <n v="57.25"/>
    <x v="4"/>
    <x v="14"/>
  </r>
  <r>
    <x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x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x v="1902"/>
    <s v="Virtual reality is expensive, here is the solution. I've created a VR device out of cardboard. I present: World's cheapest VR Device."/>
    <n v="1000"/>
    <n v="12"/>
    <x v="2"/>
    <x v="9"/>
    <s v="EUR"/>
    <n v="1425495447"/>
    <n v="1422903447"/>
    <b v="0"/>
    <n v="3"/>
    <b v="0"/>
    <s v="technology/gadgets"/>
    <n v="1.2E-2"/>
    <n v="4"/>
    <x v="2"/>
    <x v="29"/>
  </r>
  <r>
    <x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x v="1904"/>
    <s v="Animals knocking over your waste wheeler making a mess on trash day? The S.A.D.L. will help prevent that from happening!"/>
    <n v="50000"/>
    <n v="50"/>
    <x v="2"/>
    <x v="0"/>
    <s v="USD"/>
    <n v="1451752021"/>
    <n v="1447864021"/>
    <b v="0"/>
    <n v="2"/>
    <b v="0"/>
    <s v="technology/gadgets"/>
    <n v="1E-3"/>
    <n v="25"/>
    <x v="2"/>
    <x v="29"/>
  </r>
  <r>
    <x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x v="1907"/>
    <x v="1907"/>
    <s v="Litter-Buddy is great economical alternative to leading pet waste disposal systems with cartridge bag elements."/>
    <n v="30000"/>
    <n v="85"/>
    <x v="2"/>
    <x v="0"/>
    <s v="USD"/>
    <n v="1400853925"/>
    <n v="1399557925"/>
    <b v="0"/>
    <n v="4"/>
    <b v="0"/>
    <s v="technology/gadgets"/>
    <n v="2.8333333333333335E-3"/>
    <n v="21.25"/>
    <x v="2"/>
    <x v="29"/>
  </r>
  <r>
    <x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x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x v="1913"/>
    <s v="Tibio is a revolutionary new product designed to solve an age old problem."/>
    <n v="48000"/>
    <n v="637"/>
    <x v="2"/>
    <x v="1"/>
    <s v="GBP"/>
    <n v="1412770578"/>
    <n v="1410178578"/>
    <b v="0"/>
    <n v="26"/>
    <b v="0"/>
    <s v="technology/gadgets"/>
    <n v="1.3270833333333334E-2"/>
    <n v="24.5"/>
    <x v="2"/>
    <x v="29"/>
  </r>
  <r>
    <x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x v="1915"/>
    <s v="The picture above is of our current prototype for the cat bath - we hope to move beyond a simple bin and create a cat bath revolution!"/>
    <n v="500"/>
    <n v="8"/>
    <x v="2"/>
    <x v="0"/>
    <s v="USD"/>
    <n v="1409620222"/>
    <n v="1407892222"/>
    <b v="0"/>
    <n v="4"/>
    <b v="0"/>
    <s v="technology/gadgets"/>
    <n v="1.6E-2"/>
    <n v="2"/>
    <x v="2"/>
    <x v="29"/>
  </r>
  <r>
    <x v="1916"/>
    <x v="1916"/>
    <s v="The Paint Can Holder Makes Painting Easier and Safer on Extension Ladders."/>
    <n v="20000"/>
    <n v="102"/>
    <x v="2"/>
    <x v="0"/>
    <s v="USD"/>
    <n v="1478542375"/>
    <n v="1476378775"/>
    <b v="0"/>
    <n v="6"/>
    <b v="0"/>
    <s v="technology/gadgets"/>
    <n v="5.1000000000000004E-3"/>
    <n v="17"/>
    <x v="2"/>
    <x v="29"/>
  </r>
  <r>
    <x v="1917"/>
    <x v="1917"/>
    <s v="Let's build a legendary brand altogether"/>
    <n v="390000"/>
    <n v="205025"/>
    <x v="2"/>
    <x v="7"/>
    <s v="HKD"/>
    <n v="1486708133"/>
    <n v="1484116133"/>
    <b v="0"/>
    <n v="70"/>
    <b v="0"/>
    <s v="technology/gadgets"/>
    <n v="0.52570512820512816"/>
    <n v="2928.9285714285716"/>
    <x v="2"/>
    <x v="29"/>
  </r>
  <r>
    <x v="1918"/>
    <x v="1918"/>
    <s v="Repel Japanese beetles and garden pests. Grow organic fruit and vegetables to help the environment, one plant at a time."/>
    <n v="25000"/>
    <n v="260"/>
    <x v="2"/>
    <x v="0"/>
    <s v="USD"/>
    <n v="1407869851"/>
    <n v="1404845851"/>
    <b v="0"/>
    <n v="9"/>
    <b v="0"/>
    <s v="technology/gadgets"/>
    <n v="1.04E-2"/>
    <n v="28.888888888888889"/>
    <x v="2"/>
    <x v="29"/>
  </r>
  <r>
    <x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x v="1921"/>
    <x v="1921"/>
    <s v="The Fine Spirits are making an album, but we need your help!"/>
    <n v="1500"/>
    <n v="2052"/>
    <x v="0"/>
    <x v="0"/>
    <s v="USD"/>
    <n v="1342243143"/>
    <n v="1339651143"/>
    <b v="0"/>
    <n v="38"/>
    <b v="1"/>
    <s v="music/indie rock"/>
    <n v="1.3680000000000001"/>
    <n v="54"/>
    <x v="4"/>
    <x v="14"/>
  </r>
  <r>
    <x v="1922"/>
    <x v="1922"/>
    <s v="Low Weather's debut album is halfway finished.  With your help and your help alone we can record the rest!"/>
    <n v="2000"/>
    <n v="2311"/>
    <x v="0"/>
    <x v="0"/>
    <s v="USD"/>
    <n v="1386828507"/>
    <n v="1384236507"/>
    <b v="0"/>
    <n v="64"/>
    <b v="1"/>
    <s v="music/indie rock"/>
    <n v="1.1555"/>
    <n v="36.109375"/>
    <x v="4"/>
    <x v="14"/>
  </r>
  <r>
    <x v="1923"/>
    <x v="1923"/>
    <s v="We just finished recording our first album! All we need is a little extra help to be able to get it printed!"/>
    <n v="125"/>
    <n v="301"/>
    <x v="0"/>
    <x v="0"/>
    <s v="USD"/>
    <n v="1317099540"/>
    <n v="1313612532"/>
    <b v="0"/>
    <n v="13"/>
    <b v="1"/>
    <s v="music/indie rock"/>
    <n v="2.4079999999999999"/>
    <n v="23.153846153846153"/>
    <x v="4"/>
    <x v="14"/>
  </r>
  <r>
    <x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x v="1925"/>
    <x v="1925"/>
    <s v="The Freakniks are making their psychedelic freak-folk debut studio album and they need your help."/>
    <n v="1500"/>
    <n v="1655"/>
    <x v="0"/>
    <x v="0"/>
    <s v="USD"/>
    <n v="1381449600"/>
    <n v="1379540288"/>
    <b v="0"/>
    <n v="52"/>
    <b v="1"/>
    <s v="music/indie rock"/>
    <n v="1.1033333333333333"/>
    <n v="31.826923076923077"/>
    <x v="4"/>
    <x v="14"/>
  </r>
  <r>
    <x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x v="1927"/>
    <s v="Hampshire is headed to GBS Detroit."/>
    <n v="600"/>
    <n v="620"/>
    <x v="0"/>
    <x v="0"/>
    <s v="USD"/>
    <n v="1331182740"/>
    <n v="1329856839"/>
    <b v="0"/>
    <n v="11"/>
    <b v="1"/>
    <s v="music/indie rock"/>
    <n v="1.0333333333333334"/>
    <n v="56.363636363636367"/>
    <x v="4"/>
    <x v="14"/>
  </r>
  <r>
    <x v="1928"/>
    <x v="1928"/>
    <s v="Help us master and release our debut album &quot;The Kaleidoscope Dawn&quot;"/>
    <n v="2550"/>
    <n v="2630"/>
    <x v="0"/>
    <x v="0"/>
    <s v="USD"/>
    <n v="1367940794"/>
    <n v="1365348794"/>
    <b v="0"/>
    <n v="34"/>
    <b v="1"/>
    <s v="music/indie rock"/>
    <n v="1.031372549019608"/>
    <n v="77.352941176470594"/>
    <x v="4"/>
    <x v="14"/>
  </r>
  <r>
    <x v="1929"/>
    <x v="1929"/>
    <s v="Trying to raise funds to release a full-length album on LP and CD by my post-punk studio project, Surplus 1980."/>
    <n v="3200"/>
    <n v="3210"/>
    <x v="0"/>
    <x v="0"/>
    <s v="USD"/>
    <n v="1309825866"/>
    <n v="1306197066"/>
    <b v="0"/>
    <n v="75"/>
    <b v="1"/>
    <s v="music/indie rock"/>
    <n v="1.003125"/>
    <n v="42.8"/>
    <x v="4"/>
    <x v="14"/>
  </r>
  <r>
    <x v="1930"/>
    <x v="1930"/>
    <s v="We're nearly done recording, but we're out of money! Help us release the record!!!"/>
    <n v="1000"/>
    <n v="1270"/>
    <x v="0"/>
    <x v="0"/>
    <s v="USD"/>
    <n v="1373203482"/>
    <n v="1368019482"/>
    <b v="0"/>
    <n v="26"/>
    <b v="1"/>
    <s v="music/indie rock"/>
    <n v="1.27"/>
    <n v="48.846153846153847"/>
    <x v="4"/>
    <x v="14"/>
  </r>
  <r>
    <x v="1931"/>
    <x v="1931"/>
    <s v="We're an indie rock band from Clearwater, FL headed back into the studio to finish our latest EP."/>
    <n v="2000"/>
    <n v="2412.02"/>
    <x v="0"/>
    <x v="0"/>
    <s v="USD"/>
    <n v="1337657400"/>
    <n v="1336512309"/>
    <b v="0"/>
    <n v="50"/>
    <b v="1"/>
    <s v="music/indie rock"/>
    <n v="1.20601"/>
    <n v="48.240400000000001"/>
    <x v="4"/>
    <x v="14"/>
  </r>
  <r>
    <x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x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x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x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x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x v="1948"/>
    <s v="10 times more powerful than Raspberry Pi 3, x86 64-bit architecture"/>
    <n v="100000"/>
    <n v="800211"/>
    <x v="0"/>
    <x v="0"/>
    <s v="USD"/>
    <n v="1465232520"/>
    <n v="1460557809"/>
    <b v="1"/>
    <n v="4245"/>
    <b v="1"/>
    <s v="technology/hardware"/>
    <n v="8.0021100000000001"/>
    <n v="188.50671378091872"/>
    <x v="2"/>
    <x v="30"/>
  </r>
  <r>
    <x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x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x v="1953"/>
    <s v="The NTH is an open source music synthesizer featuring instant fun, awesome sound, and a hackable design."/>
    <n v="15000"/>
    <n v="33892"/>
    <x v="0"/>
    <x v="0"/>
    <s v="USD"/>
    <n v="1330657200"/>
    <n v="1328158065"/>
    <b v="1"/>
    <n v="147"/>
    <b v="1"/>
    <s v="technology/hardware"/>
    <n v="2.2594666666666665"/>
    <n v="230.55782312925169"/>
    <x v="2"/>
    <x v="30"/>
  </r>
  <r>
    <x v="1954"/>
    <x v="1954"/>
    <s v="The First Home Battery System You Simply Plug in to Install"/>
    <n v="50000"/>
    <n v="349474"/>
    <x v="0"/>
    <x v="0"/>
    <s v="USD"/>
    <n v="1457758800"/>
    <n v="1453730176"/>
    <b v="1"/>
    <n v="415"/>
    <b v="1"/>
    <s v="technology/hardware"/>
    <n v="6.9894800000000004"/>
    <n v="842.10602409638557"/>
    <x v="2"/>
    <x v="30"/>
  </r>
  <r>
    <x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x v="1957"/>
    <s v="An open hardware platform for the best microcontroller in the world."/>
    <n v="30000"/>
    <n v="50251.41"/>
    <x v="0"/>
    <x v="0"/>
    <s v="USD"/>
    <n v="1351304513"/>
    <n v="1348712513"/>
    <b v="1"/>
    <n v="660"/>
    <b v="1"/>
    <s v="technology/hardware"/>
    <n v="1.6750470000000002"/>
    <n v="76.138500000000008"/>
    <x v="2"/>
    <x v="30"/>
  </r>
  <r>
    <x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x v="1968"/>
    <s v="Bringing the advantages of wireless smart shifting to every cyclist. FITS ANY BIKE"/>
    <n v="50000"/>
    <n v="142483"/>
    <x v="0"/>
    <x v="0"/>
    <s v="USD"/>
    <n v="1480777515"/>
    <n v="1478095515"/>
    <b v="1"/>
    <n v="510"/>
    <b v="1"/>
    <s v="technology/hardware"/>
    <n v="2.8496600000000001"/>
    <n v="279.37843137254902"/>
    <x v="2"/>
    <x v="30"/>
  </r>
  <r>
    <x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x v="1970"/>
    <s v="The APOC is a gamma particle detector that will help you learn about radiation and find radioactive things!"/>
    <n v="5000"/>
    <n v="56590"/>
    <x v="0"/>
    <x v="0"/>
    <s v="USD"/>
    <n v="1366429101"/>
    <n v="1361248701"/>
    <b v="1"/>
    <n v="701"/>
    <b v="1"/>
    <s v="technology/hardware"/>
    <n v="11.318"/>
    <n v="80.727532097004286"/>
    <x v="2"/>
    <x v="30"/>
  </r>
  <r>
    <x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x v="1975"/>
    <s v="The Bugle2 is a second generation DIY kit phono preamplifier for vinyl playback."/>
    <n v="16000"/>
    <n v="33393.339999999997"/>
    <x v="0"/>
    <x v="0"/>
    <s v="USD"/>
    <n v="1362938851"/>
    <n v="1360346851"/>
    <b v="1"/>
    <n v="253"/>
    <b v="1"/>
    <s v="technology/hardware"/>
    <n v="2.0870837499999997"/>
    <n v="131.98948616600788"/>
    <x v="2"/>
    <x v="30"/>
  </r>
  <r>
    <x v="1976"/>
    <x v="1976"/>
    <s v="Can you help us make an ultra bright white one a reality?"/>
    <n v="4000"/>
    <n v="13864"/>
    <x v="0"/>
    <x v="1"/>
    <s v="GBP"/>
    <n v="1373751325"/>
    <n v="1371159325"/>
    <b v="1"/>
    <n v="473"/>
    <b v="1"/>
    <s v="technology/hardware"/>
    <n v="3.4660000000000002"/>
    <n v="29.310782241014799"/>
    <x v="2"/>
    <x v="30"/>
  </r>
  <r>
    <x v="1977"/>
    <x v="1977"/>
    <s v="Ario learns about you, syncs your body clock, and keeps you healthy through natural lighting patterns."/>
    <n v="50000"/>
    <n v="201165"/>
    <x v="0"/>
    <x v="0"/>
    <s v="USD"/>
    <n v="1450511940"/>
    <n v="1446527540"/>
    <b v="1"/>
    <n v="821"/>
    <b v="1"/>
    <s v="technology/hardware"/>
    <n v="4.0232999999999999"/>
    <n v="245.02436053593178"/>
    <x v="2"/>
    <x v="30"/>
  </r>
  <r>
    <x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x v="1979"/>
    <s v="Truly wireless premium earbuds with a battery-boosting smartphone case for charging and storage"/>
    <n v="200000"/>
    <n v="229802.31"/>
    <x v="0"/>
    <x v="0"/>
    <s v="USD"/>
    <n v="1447909140"/>
    <n v="1444734146"/>
    <b v="1"/>
    <n v="813"/>
    <b v="1"/>
    <s v="technology/hardware"/>
    <n v="1.14901155"/>
    <n v="282.65966789667897"/>
    <x v="2"/>
    <x v="30"/>
  </r>
  <r>
    <x v="1980"/>
    <x v="1980"/>
    <s v="Multi-power charging that is smarter, stylish and designed for you."/>
    <n v="50000"/>
    <n v="177412.01"/>
    <x v="0"/>
    <x v="12"/>
    <s v="EUR"/>
    <n v="1459684862"/>
    <n v="1456232462"/>
    <b v="1"/>
    <n v="1945"/>
    <b v="1"/>
    <s v="technology/hardware"/>
    <n v="3.5482402000000004"/>
    <n v="91.214401028277635"/>
    <x v="2"/>
    <x v="30"/>
  </r>
  <r>
    <x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x v="1982"/>
    <s v="Express a very dark place in my childhood. Release my emotions through photography in a form of Art."/>
    <n v="180000"/>
    <n v="0"/>
    <x v="2"/>
    <x v="7"/>
    <s v="HKD"/>
    <n v="1480863887"/>
    <n v="1478268287"/>
    <b v="0"/>
    <n v="0"/>
    <b v="0"/>
    <s v="photography/people"/>
    <n v="0"/>
    <n v="0"/>
    <x v="8"/>
    <x v="31"/>
  </r>
  <r>
    <x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x v="1987"/>
    <x v="1987"/>
    <s v="A collection of images that depicts the beauty and diversity within Ethiopia"/>
    <n v="5500"/>
    <n v="2336"/>
    <x v="2"/>
    <x v="1"/>
    <s v="GBP"/>
    <n v="1425223276"/>
    <n v="1422631276"/>
    <b v="0"/>
    <n v="28"/>
    <b v="0"/>
    <s v="photography/people"/>
    <n v="0.42472727272727273"/>
    <n v="83.428571428571431"/>
    <x v="8"/>
    <x v="31"/>
  </r>
  <r>
    <x v="1988"/>
    <x v="1988"/>
    <s v="Expressing art in an image!"/>
    <n v="6000"/>
    <n v="25"/>
    <x v="2"/>
    <x v="0"/>
    <s v="USD"/>
    <n v="1440094742"/>
    <n v="1437502742"/>
    <b v="0"/>
    <n v="1"/>
    <b v="0"/>
    <s v="photography/people"/>
    <n v="4.1666666666666666E-3"/>
    <n v="25"/>
    <x v="8"/>
    <x v="31"/>
  </r>
  <r>
    <x v="1989"/>
    <x v="1989"/>
    <s v="Creating an awareness for infertility through photographing families and showcasing the real faces of infertility."/>
    <n v="5000"/>
    <n v="50"/>
    <x v="2"/>
    <x v="0"/>
    <s v="USD"/>
    <n v="1481473208"/>
    <n v="1478881208"/>
    <b v="0"/>
    <n v="1"/>
    <b v="0"/>
    <s v="photography/people"/>
    <n v="0.01"/>
    <n v="50"/>
    <x v="8"/>
    <x v="31"/>
  </r>
  <r>
    <x v="1990"/>
    <x v="1990"/>
    <s v="An art nude photography book that includes traditional black and white sepia nudes as well as experimiental color nudes."/>
    <n v="3000"/>
    <n v="509"/>
    <x v="2"/>
    <x v="0"/>
    <s v="USD"/>
    <n v="1455338532"/>
    <n v="1454042532"/>
    <b v="0"/>
    <n v="5"/>
    <b v="0"/>
    <s v="photography/people"/>
    <n v="0.16966666666666666"/>
    <n v="101.8"/>
    <x v="8"/>
    <x v="31"/>
  </r>
  <r>
    <x v="1991"/>
    <x v="1991"/>
    <s v="Taking (and giving) professional portraits of survivors of human trafficking in Myanmar."/>
    <n v="2000"/>
    <n v="140"/>
    <x v="2"/>
    <x v="0"/>
    <s v="USD"/>
    <n v="1435958786"/>
    <n v="1434144386"/>
    <b v="0"/>
    <n v="3"/>
    <b v="0"/>
    <s v="photography/people"/>
    <n v="7.0000000000000007E-2"/>
    <n v="46.666666666666664"/>
    <x v="8"/>
    <x v="31"/>
  </r>
  <r>
    <x v="1992"/>
    <x v="1992"/>
    <s v="A complete revamp of all the Disney Princes &amp; Princesses!"/>
    <n v="1500"/>
    <n v="2"/>
    <x v="2"/>
    <x v="0"/>
    <s v="USD"/>
    <n v="1424229991"/>
    <n v="1421637991"/>
    <b v="0"/>
    <n v="2"/>
    <b v="0"/>
    <s v="photography/people"/>
    <n v="1.3333333333333333E-3"/>
    <n v="1"/>
    <x v="8"/>
    <x v="31"/>
  </r>
  <r>
    <x v="1993"/>
    <x v="1993"/>
    <s v="I am looking for help to open up an affordable photography studio in Cornwall for baby and family portraiture photography"/>
    <n v="2000"/>
    <n v="0"/>
    <x v="2"/>
    <x v="1"/>
    <s v="GBP"/>
    <n v="1450706837"/>
    <n v="1448114837"/>
    <b v="0"/>
    <n v="0"/>
    <b v="0"/>
    <s v="photography/people"/>
    <n v="0"/>
    <n v="0"/>
    <x v="8"/>
    <x v="31"/>
  </r>
  <r>
    <x v="1994"/>
    <x v="1994"/>
    <s v="A program to preserve still imagery (photographs) and moving imagery captured on motion picture (film) stock, and videotape elements."/>
    <n v="3200"/>
    <n v="0"/>
    <x v="2"/>
    <x v="0"/>
    <s v="USD"/>
    <n v="1481072942"/>
    <n v="1475885342"/>
    <b v="0"/>
    <n v="0"/>
    <b v="0"/>
    <s v="photography/people"/>
    <n v="0"/>
    <n v="0"/>
    <x v="8"/>
    <x v="31"/>
  </r>
  <r>
    <x v="1995"/>
    <x v="1995"/>
    <s v="I'm looking to pursue my dream of becoming a full time photographer, using my current creative experience as a graphic designer."/>
    <n v="1000"/>
    <n v="78"/>
    <x v="2"/>
    <x v="5"/>
    <s v="CAD"/>
    <n v="1437082736"/>
    <n v="1435354736"/>
    <b v="0"/>
    <n v="3"/>
    <b v="0"/>
    <s v="photography/people"/>
    <n v="7.8E-2"/>
    <n v="26"/>
    <x v="8"/>
    <x v="31"/>
  </r>
  <r>
    <x v="1996"/>
    <x v="1996"/>
    <s v="I want to create a series of pictures of Life through the eyes - and capture some of the defining moments of our history now / to come."/>
    <n v="133800"/>
    <n v="0"/>
    <x v="2"/>
    <x v="0"/>
    <s v="USD"/>
    <n v="1405021211"/>
    <n v="1402429211"/>
    <b v="0"/>
    <n v="0"/>
    <b v="0"/>
    <s v="photography/people"/>
    <n v="0"/>
    <n v="0"/>
    <x v="8"/>
    <x v="31"/>
  </r>
  <r>
    <x v="1997"/>
    <x v="1997"/>
    <s v="There is so many unseen places in the world, and I've made it my personal goal to show everyone through photography &amp; travel."/>
    <n v="6500"/>
    <n v="0"/>
    <x v="2"/>
    <x v="0"/>
    <s v="USD"/>
    <n v="1409091612"/>
    <n v="1406499612"/>
    <b v="0"/>
    <n v="0"/>
    <b v="0"/>
    <s v="photography/people"/>
    <n v="0"/>
    <n v="0"/>
    <x v="8"/>
    <x v="31"/>
  </r>
  <r>
    <x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x v="1999"/>
    <s v="This is a portrait photo project aiming to inspire women to explore themselves and live their passion"/>
    <n v="31000"/>
    <n v="236"/>
    <x v="2"/>
    <x v="1"/>
    <s v="GBP"/>
    <n v="1415882108"/>
    <n v="1413286508"/>
    <b v="0"/>
    <n v="7"/>
    <b v="0"/>
    <s v="photography/people"/>
    <n v="7.6129032258064515E-3"/>
    <n v="33.714285714285715"/>
    <x v="8"/>
    <x v="31"/>
  </r>
  <r>
    <x v="2000"/>
    <x v="2000"/>
    <s v="What do you get when you combine 2 of the hottest alt-models in North America with one Canadian photographer? Make a CALENDAR!!!"/>
    <n v="5000"/>
    <n v="625"/>
    <x v="2"/>
    <x v="5"/>
    <s v="CAD"/>
    <n v="1452120613"/>
    <n v="1449528613"/>
    <b v="0"/>
    <n v="25"/>
    <b v="0"/>
    <s v="photography/people"/>
    <n v="0.125"/>
    <n v="25"/>
    <x v="8"/>
    <x v="31"/>
  </r>
  <r>
    <x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x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x v="2010"/>
    <s v="Weighitz are miniature smart scales designed to weigh anything in the home."/>
    <n v="30000"/>
    <n v="96015.9"/>
    <x v="0"/>
    <x v="0"/>
    <s v="USD"/>
    <n v="1471564491"/>
    <n v="1468972491"/>
    <b v="1"/>
    <n v="1737"/>
    <b v="1"/>
    <s v="technology/hardware"/>
    <n v="3.2005299999999997"/>
    <n v="55.276856649395505"/>
    <x v="2"/>
    <x v="30"/>
  </r>
  <r>
    <x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x v="2016"/>
    <s v="A smart, compact power supply designed to power anything, anywhere"/>
    <n v="10000"/>
    <n v="92154.22"/>
    <x v="0"/>
    <x v="0"/>
    <s v="USD"/>
    <n v="1362863299"/>
    <n v="1360271299"/>
    <b v="1"/>
    <n v="479"/>
    <b v="1"/>
    <s v="technology/hardware"/>
    <n v="9.2154220000000002"/>
    <n v="192.38876826722338"/>
    <x v="2"/>
    <x v="30"/>
  </r>
  <r>
    <x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x v="2026"/>
    <s v="MIDI Sprout enables plants to play synthesizers in real time."/>
    <n v="25000"/>
    <n v="33370.769999999997"/>
    <x v="0"/>
    <x v="0"/>
    <s v="USD"/>
    <n v="1398052740"/>
    <n v="1394127585"/>
    <b v="1"/>
    <n v="454"/>
    <b v="1"/>
    <s v="technology/hardware"/>
    <n v="1.3348307999999998"/>
    <n v="73.503898678414089"/>
    <x v="2"/>
    <x v="30"/>
  </r>
  <r>
    <x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x v="2028"/>
    <s v="Building an open source Bussard fusion reactor, aka the Polywell."/>
    <n v="3000"/>
    <n v="3785"/>
    <x v="0"/>
    <x v="0"/>
    <s v="USD"/>
    <n v="1268690100"/>
    <n v="1265493806"/>
    <b v="1"/>
    <n v="79"/>
    <b v="1"/>
    <s v="technology/hardware"/>
    <n v="1.2616666666666667"/>
    <n v="47.911392405063289"/>
    <x v="2"/>
    <x v="30"/>
  </r>
  <r>
    <x v="2029"/>
    <x v="2029"/>
    <s v="Lumin8 Pro is a fun and easy to use light controller that makes light dance to your favorite music."/>
    <n v="2500"/>
    <n v="9030"/>
    <x v="0"/>
    <x v="0"/>
    <s v="USD"/>
    <n v="1409099481"/>
    <n v="1406507481"/>
    <b v="1"/>
    <n v="94"/>
    <b v="1"/>
    <s v="technology/hardware"/>
    <n v="3.6120000000000001"/>
    <n v="96.063829787234042"/>
    <x v="2"/>
    <x v="30"/>
  </r>
  <r>
    <x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x v="2031"/>
    <s v="With Linkio you can use your smartphone to control every electronic you own- for only $100!"/>
    <n v="50000"/>
    <n v="60175"/>
    <x v="0"/>
    <x v="9"/>
    <s v="EUR"/>
    <n v="1420765200"/>
    <n v="1417506853"/>
    <b v="1"/>
    <n v="508"/>
    <b v="1"/>
    <s v="technology/hardware"/>
    <n v="1.2035"/>
    <n v="118.45472440944881"/>
    <x v="2"/>
    <x v="30"/>
  </r>
  <r>
    <x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x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x v="2039"/>
    <s v="Open up your digital worlds with the most sophisticated, intuitive android smart projector."/>
    <n v="125000"/>
    <n v="170271"/>
    <x v="0"/>
    <x v="0"/>
    <s v="USD"/>
    <n v="1480568340"/>
    <n v="1477996325"/>
    <b v="1"/>
    <n v="379"/>
    <b v="1"/>
    <s v="technology/hardware"/>
    <n v="1.362168"/>
    <n v="449.26385224274406"/>
    <x v="2"/>
    <x v="30"/>
  </r>
  <r>
    <x v="2040"/>
    <x v="2040"/>
    <s v="4.29 Billion+ Capacitor Combinations._x000a_No Coding Required."/>
    <n v="3000"/>
    <n v="7445.14"/>
    <x v="0"/>
    <x v="0"/>
    <s v="USD"/>
    <n v="1384557303"/>
    <n v="1383257703"/>
    <b v="1"/>
    <n v="271"/>
    <b v="1"/>
    <s v="technology/hardware"/>
    <n v="2.4817133333333334"/>
    <n v="27.472841328413285"/>
    <x v="2"/>
    <x v="30"/>
  </r>
  <r>
    <x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x v="2049"/>
    <s v="Keyless. Alarm secured. GPS tracking."/>
    <n v="50000"/>
    <n v="60095.35"/>
    <x v="0"/>
    <x v="1"/>
    <s v="GBP"/>
    <n v="1386025140"/>
    <n v="1382963963"/>
    <b v="0"/>
    <n v="742"/>
    <b v="1"/>
    <s v="technology/hardware"/>
    <n v="1.2019070000000001"/>
    <n v="80.991037735849048"/>
    <x v="2"/>
    <x v="30"/>
  </r>
  <r>
    <x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x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x v="2058"/>
    <s v="Making using the serial terminal on the Raspberry Pi as easy as Pi!"/>
    <n v="2560"/>
    <n v="4308"/>
    <x v="0"/>
    <x v="1"/>
    <s v="GBP"/>
    <n v="1425326400"/>
    <n v="1421916830"/>
    <b v="0"/>
    <n v="410"/>
    <b v="1"/>
    <s v="technology/hardware"/>
    <n v="1.6828125"/>
    <n v="10.507317073170732"/>
    <x v="2"/>
    <x v="30"/>
  </r>
  <r>
    <x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x v="2063"/>
    <s v="Build a professional grade Linux CNC control with Beaglebone black and our CNC cape."/>
    <n v="4000"/>
    <n v="5922"/>
    <x v="0"/>
    <x v="12"/>
    <s v="EUR"/>
    <n v="1463333701"/>
    <n v="1460482501"/>
    <b v="0"/>
    <n v="49"/>
    <b v="1"/>
    <s v="technology/hardware"/>
    <n v="1.4804999999999999"/>
    <n v="120.85714285714286"/>
    <x v="2"/>
    <x v="30"/>
  </r>
  <r>
    <x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x v="2067"/>
    <s v="The next generation of premium quality LED lighting. Extreme power efficiency in a small package."/>
    <n v="495"/>
    <n v="628"/>
    <x v="0"/>
    <x v="1"/>
    <s v="GBP"/>
    <n v="1432499376"/>
    <n v="1429648176"/>
    <b v="0"/>
    <n v="10"/>
    <b v="1"/>
    <s v="technology/hardware"/>
    <n v="1.2686868686868686"/>
    <n v="62.8"/>
    <x v="2"/>
    <x v="30"/>
  </r>
  <r>
    <x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x v="2074"/>
    <s v="Creating PC gaming controllers to bring your gaming experience to a new level."/>
    <n v="600"/>
    <n v="615"/>
    <x v="0"/>
    <x v="0"/>
    <s v="USD"/>
    <n v="1462564182"/>
    <n v="1459972182"/>
    <b v="0"/>
    <n v="3"/>
    <b v="1"/>
    <s v="technology/hardware"/>
    <n v="1.0249999999999999"/>
    <n v="205"/>
    <x v="2"/>
    <x v="30"/>
  </r>
  <r>
    <x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x v="2076"/>
    <x v="2076"/>
    <s v="Wireless earbuds filled with sound, yet so small they are almost invisible!"/>
    <n v="179000"/>
    <n v="972594.99"/>
    <x v="0"/>
    <x v="1"/>
    <s v="GBP"/>
    <n v="1406149689"/>
    <n v="1402693689"/>
    <b v="0"/>
    <n v="8359"/>
    <b v="1"/>
    <s v="technology/hardware"/>
    <n v="5.4334915642458101"/>
    <n v="116.35303146309367"/>
    <x v="2"/>
    <x v="30"/>
  </r>
  <r>
    <x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x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x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x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x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x v="2086"/>
    <s v="I am in the process of completing 4 new EPs to be released in Winter, Spring, Summer, and Fall of 2012."/>
    <n v="4000"/>
    <n v="4028"/>
    <x v="0"/>
    <x v="0"/>
    <s v="USD"/>
    <n v="1323838740"/>
    <n v="1321200332"/>
    <b v="0"/>
    <n v="35"/>
    <b v="1"/>
    <s v="music/indie rock"/>
    <n v="1.0069999999999999"/>
    <n v="115.08571428571429"/>
    <x v="4"/>
    <x v="14"/>
  </r>
  <r>
    <x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x v="2089"/>
    <s v="Little Moses is trying to record their first EP, and we can't do it without your help!"/>
    <n v="2500"/>
    <n v="3010.01"/>
    <x v="0"/>
    <x v="0"/>
    <s v="USD"/>
    <n v="1375408194"/>
    <n v="1372384194"/>
    <b v="0"/>
    <n v="62"/>
    <b v="1"/>
    <s v="music/indie rock"/>
    <n v="1.2040040000000001"/>
    <n v="48.54854838709678"/>
    <x v="4"/>
    <x v="14"/>
  </r>
  <r>
    <x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x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x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x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x v="2099"/>
    <x v="2099"/>
    <s v="Our tour van died, we need help!"/>
    <n v="3000"/>
    <n v="3971"/>
    <x v="0"/>
    <x v="0"/>
    <s v="USD"/>
    <n v="1435808400"/>
    <n v="1434650084"/>
    <b v="0"/>
    <n v="63"/>
    <b v="1"/>
    <s v="music/indie rock"/>
    <n v="1.3236666666666668"/>
    <n v="63.031746031746032"/>
    <x v="4"/>
    <x v="14"/>
  </r>
  <r>
    <x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x v="2102"/>
    <s v="The Guru is basement parties, lake swimming, a smile shared between reunited friends, and the doe-eyed innocence of youth."/>
    <n v="1000"/>
    <n v="1360"/>
    <x v="0"/>
    <x v="0"/>
    <s v="USD"/>
    <n v="1304628648"/>
    <n v="1302036648"/>
    <b v="0"/>
    <n v="38"/>
    <b v="1"/>
    <s v="music/indie rock"/>
    <n v="1.36"/>
    <n v="35.789473684210527"/>
    <x v="4"/>
    <x v="14"/>
  </r>
  <r>
    <x v="2103"/>
    <x v="2103"/>
    <s v="Indie rocker, Matthew Moon, has something to share with you..."/>
    <n v="7777"/>
    <n v="11364"/>
    <x v="0"/>
    <x v="0"/>
    <s v="USD"/>
    <n v="1352488027"/>
    <n v="1349892427"/>
    <b v="0"/>
    <n v="115"/>
    <b v="1"/>
    <s v="music/indie rock"/>
    <n v="1.4612318374694613"/>
    <n v="98.817391304347822"/>
    <x v="4"/>
    <x v="14"/>
  </r>
  <r>
    <x v="2104"/>
    <x v="2104"/>
    <s v="In the Raw is Seattle's the Ink &amp; the Echo's debut album.  It is honest, compelling, and speaks of raw human emotion."/>
    <n v="800"/>
    <n v="1036"/>
    <x v="0"/>
    <x v="0"/>
    <s v="USD"/>
    <n v="1369958400"/>
    <n v="1367286434"/>
    <b v="0"/>
    <n v="37"/>
    <b v="1"/>
    <s v="music/indie rock"/>
    <n v="1.2949999999999999"/>
    <n v="28"/>
    <x v="4"/>
    <x v="14"/>
  </r>
  <r>
    <x v="2105"/>
    <x v="2105"/>
    <s v="Help Layla the Wolf fund the printing and releasing of our first E.P. Release called &quot;Sugar&quot;."/>
    <n v="2000"/>
    <n v="5080"/>
    <x v="0"/>
    <x v="0"/>
    <s v="USD"/>
    <n v="1416542400"/>
    <n v="1415472953"/>
    <b v="0"/>
    <n v="99"/>
    <b v="1"/>
    <s v="music/indie rock"/>
    <n v="2.54"/>
    <n v="51.313131313131315"/>
    <x v="4"/>
    <x v="14"/>
  </r>
  <r>
    <x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x v="2109"/>
    <s v="We are ready to make our first full-length album, and with your help, we can make it happen!"/>
    <n v="4000"/>
    <n v="4261"/>
    <x v="0"/>
    <x v="0"/>
    <s v="USD"/>
    <n v="1436115617"/>
    <n v="1433523617"/>
    <b v="0"/>
    <n v="40"/>
    <b v="1"/>
    <s v="music/indie rock"/>
    <n v="1.06525"/>
    <n v="106.52500000000001"/>
    <x v="4"/>
    <x v="14"/>
  </r>
  <r>
    <x v="2110"/>
    <x v="2110"/>
    <s v="Brent Brown's breakout new album! Requires help from the record label... You!"/>
    <n v="2000"/>
    <n v="2007"/>
    <x v="0"/>
    <x v="0"/>
    <s v="USD"/>
    <n v="1401253140"/>
    <n v="1398873969"/>
    <b v="0"/>
    <n v="38"/>
    <b v="1"/>
    <s v="music/indie rock"/>
    <n v="1.0035000000000001"/>
    <n v="52.815789473684212"/>
    <x v="4"/>
    <x v="14"/>
  </r>
  <r>
    <x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x v="2112"/>
    <s v="BBB is going back into the studio to record and release &quot;Felix From Canada&quot; by popular demand.  We need your help!"/>
    <n v="300"/>
    <n v="300"/>
    <x v="0"/>
    <x v="0"/>
    <s v="USD"/>
    <n v="1366064193"/>
    <n v="1364854593"/>
    <b v="0"/>
    <n v="11"/>
    <b v="1"/>
    <s v="music/indie rock"/>
    <n v="1"/>
    <n v="27.272727272727273"/>
    <x v="4"/>
    <x v="14"/>
  </r>
  <r>
    <x v="2113"/>
    <x v="2113"/>
    <s v="Help us fund our second full-length album Honeycomb!"/>
    <n v="7000"/>
    <n v="7340"/>
    <x v="0"/>
    <x v="0"/>
    <s v="USD"/>
    <n v="1411505176"/>
    <n v="1408481176"/>
    <b v="0"/>
    <n v="107"/>
    <b v="1"/>
    <s v="music/indie rock"/>
    <n v="1.0485714285714285"/>
    <n v="68.598130841121488"/>
    <x v="4"/>
    <x v="14"/>
  </r>
  <r>
    <x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x v="2118"/>
    <s v="PORCHES.  and Documentarians tour from New York to San Francisco and back."/>
    <n v="1000"/>
    <n v="1346.11"/>
    <x v="0"/>
    <x v="0"/>
    <s v="USD"/>
    <n v="1311538136"/>
    <n v="1308946136"/>
    <b v="0"/>
    <n v="17"/>
    <b v="1"/>
    <s v="music/indie rock"/>
    <n v="1.3461099999999999"/>
    <n v="79.182941176470578"/>
    <x v="4"/>
    <x v="14"/>
  </r>
  <r>
    <x v="2119"/>
    <x v="2119"/>
    <s v="big long now is recording our debut album and we are looking for help mastering and pressing it to vinyl"/>
    <n v="2000"/>
    <n v="2015"/>
    <x v="0"/>
    <x v="0"/>
    <s v="USD"/>
    <n v="1345086445"/>
    <n v="1342494445"/>
    <b v="0"/>
    <n v="22"/>
    <b v="1"/>
    <s v="music/indie rock"/>
    <n v="1.0075000000000001"/>
    <n v="91.590909090909093"/>
    <x v="4"/>
    <x v="14"/>
  </r>
  <r>
    <x v="2120"/>
    <x v="2120"/>
    <s v="&lt;3_x000a_Coming in from outer space. Help Hearty Har record their 1st album!!"/>
    <n v="8000"/>
    <n v="8070.43"/>
    <x v="0"/>
    <x v="0"/>
    <s v="USD"/>
    <n v="1388617736"/>
    <n v="1384384136"/>
    <b v="0"/>
    <n v="69"/>
    <b v="1"/>
    <s v="music/indie rock"/>
    <n v="1.00880375"/>
    <n v="116.96275362318841"/>
    <x v="4"/>
    <x v="14"/>
  </r>
  <r>
    <x v="2121"/>
    <x v="2121"/>
    <s v="Join us on an epic journey to discover a millennia old secret which will change the world forever."/>
    <n v="50000"/>
    <n v="284"/>
    <x v="2"/>
    <x v="16"/>
    <s v="CHF"/>
    <n v="1484156948"/>
    <n v="1481564948"/>
    <b v="0"/>
    <n v="10"/>
    <b v="0"/>
    <s v="games/video games"/>
    <n v="5.6800000000000002E-3"/>
    <n v="28.4"/>
    <x v="6"/>
    <x v="17"/>
  </r>
  <r>
    <x v="2122"/>
    <x v="2122"/>
    <s v="Captain Kalani it's a retro game full of nostalgia for the old gamers but interesting for the new ones"/>
    <n v="80000"/>
    <n v="310"/>
    <x v="2"/>
    <x v="14"/>
    <s v="MXN"/>
    <n v="1483773169"/>
    <n v="1481181169"/>
    <b v="0"/>
    <n v="3"/>
    <b v="0"/>
    <s v="games/video games"/>
    <n v="3.875E-3"/>
    <n v="103.33333333333333"/>
    <x v="6"/>
    <x v="17"/>
  </r>
  <r>
    <x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x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x v="2125"/>
    <s v="Becoming is a video game that aims to portray mental illness through a metaphysical and emotional story."/>
    <n v="60000"/>
    <n v="852"/>
    <x v="2"/>
    <x v="0"/>
    <s v="USD"/>
    <n v="1438734833"/>
    <n v="1436142833"/>
    <b v="0"/>
    <n v="27"/>
    <b v="0"/>
    <s v="games/video games"/>
    <n v="1.4200000000000001E-2"/>
    <n v="31.555555555555557"/>
    <x v="6"/>
    <x v="17"/>
  </r>
  <r>
    <x v="2126"/>
    <x v="2126"/>
    <s v="Lead your team to victory in this fast-paced, action, sports game! Use Power-ups and avoid attacks as you fight for victory!"/>
    <n v="20000"/>
    <n v="10"/>
    <x v="2"/>
    <x v="0"/>
    <s v="USD"/>
    <n v="1418080887"/>
    <n v="1415488887"/>
    <b v="0"/>
    <n v="2"/>
    <b v="0"/>
    <s v="games/video games"/>
    <n v="5.0000000000000001E-4"/>
    <n v="5"/>
    <x v="6"/>
    <x v="17"/>
  </r>
  <r>
    <x v="2127"/>
    <x v="2127"/>
    <s v="Three Monkeys is an audio adventure game for PC."/>
    <n v="28000"/>
    <n v="8076"/>
    <x v="2"/>
    <x v="1"/>
    <s v="GBP"/>
    <n v="1426158463"/>
    <n v="1423570063"/>
    <b v="0"/>
    <n v="236"/>
    <b v="0"/>
    <s v="games/video games"/>
    <n v="0.28842857142857142"/>
    <n v="34.220338983050844"/>
    <x v="6"/>
    <x v="17"/>
  </r>
  <r>
    <x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x v="2130"/>
    <s v="You are the hero tasked to save your home from the villainous Sanword."/>
    <n v="42000"/>
    <n v="85"/>
    <x v="2"/>
    <x v="0"/>
    <s v="USD"/>
    <n v="1408154663"/>
    <n v="1405130663"/>
    <b v="0"/>
    <n v="4"/>
    <b v="0"/>
    <s v="games/video games"/>
    <n v="2.0238095238095236E-3"/>
    <n v="21.25"/>
    <x v="6"/>
    <x v="17"/>
  </r>
  <r>
    <x v="2131"/>
    <x v="2131"/>
    <s v="From frightened girl to empowered woman, Scout's Honor is a tale about facing your fears and overcoming odds."/>
    <n v="500"/>
    <n v="25"/>
    <x v="2"/>
    <x v="0"/>
    <s v="USD"/>
    <n v="1436677091"/>
    <n v="1434085091"/>
    <b v="0"/>
    <n v="3"/>
    <b v="0"/>
    <s v="games/video games"/>
    <n v="0.05"/>
    <n v="8.3333333333333339"/>
    <x v="6"/>
    <x v="17"/>
  </r>
  <r>
    <x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x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x v="2138"/>
    <x v="2138"/>
    <s v="A game with a mixture of a few genres from RPG, Simulation and to adventure elements."/>
    <n v="1000"/>
    <n v="128"/>
    <x v="2"/>
    <x v="1"/>
    <s v="GBP"/>
    <n v="1383959939"/>
    <n v="1381364339"/>
    <b v="0"/>
    <n v="12"/>
    <b v="0"/>
    <s v="games/video games"/>
    <n v="0.128"/>
    <n v="10.666666666666666"/>
    <x v="6"/>
    <x v="17"/>
  </r>
  <r>
    <x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x v="2141"/>
    <s v="A place where people can test out the latest video games, for an hourly fee. It's cheaper than wasting money on a $60 game that sucked"/>
    <n v="15000"/>
    <n v="0"/>
    <x v="2"/>
    <x v="0"/>
    <s v="USD"/>
    <n v="1415947159"/>
    <n v="1413351559"/>
    <b v="0"/>
    <n v="0"/>
    <b v="0"/>
    <s v="games/video games"/>
    <n v="0"/>
    <n v="0"/>
    <x v="6"/>
    <x v="17"/>
  </r>
  <r>
    <x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x v="2143"/>
    <s v="Head Cap will provide easy access to tables, dice rollers and record sheet management to streamline your tabletop Battletech games."/>
    <n v="2000"/>
    <n v="225"/>
    <x v="2"/>
    <x v="0"/>
    <s v="USD"/>
    <n v="1279738800"/>
    <n v="1275599812"/>
    <b v="0"/>
    <n v="5"/>
    <b v="0"/>
    <s v="games/video games"/>
    <n v="0.1125"/>
    <n v="45"/>
    <x v="6"/>
    <x v="17"/>
  </r>
  <r>
    <x v="2144"/>
    <x v="2144"/>
    <s v="A thousand community-built sandbox games (and more!) with a fully-customizable game engine."/>
    <n v="35500"/>
    <n v="607"/>
    <x v="2"/>
    <x v="0"/>
    <s v="USD"/>
    <n v="1379164040"/>
    <n v="1376399240"/>
    <b v="0"/>
    <n v="24"/>
    <b v="0"/>
    <s v="games/video games"/>
    <n v="1.7098591549295775E-2"/>
    <n v="25.291666666666668"/>
    <x v="6"/>
    <x v="17"/>
  </r>
  <r>
    <x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x v="2147"/>
    <s v="A Point and Click Adventure on Steroids."/>
    <n v="390000"/>
    <n v="2716"/>
    <x v="2"/>
    <x v="0"/>
    <s v="USD"/>
    <n v="1416125148"/>
    <n v="1413356748"/>
    <b v="0"/>
    <n v="55"/>
    <b v="0"/>
    <s v="games/video games"/>
    <n v="6.9641025641025639E-3"/>
    <n v="49.381818181818183"/>
    <x v="6"/>
    <x v="17"/>
  </r>
  <r>
    <x v="2148"/>
    <x v="2148"/>
    <s v="zomblock's is a online zombie survival game where you can craft new weapons,find food and water to keep yourself alive."/>
    <n v="100"/>
    <n v="2"/>
    <x v="2"/>
    <x v="1"/>
    <s v="GBP"/>
    <n v="1427992582"/>
    <n v="1425404182"/>
    <b v="0"/>
    <n v="2"/>
    <b v="0"/>
    <s v="games/video games"/>
    <n v="0.02"/>
    <n v="1"/>
    <x v="6"/>
    <x v="17"/>
  </r>
  <r>
    <x v="2149"/>
    <x v="2149"/>
    <s v="Project Gert is a sequel to the Android game Project Gert, for Xbox Live.  One character embodying two personality's, and sets of abilities.  "/>
    <n v="2000"/>
    <n v="0"/>
    <x v="2"/>
    <x v="0"/>
    <s v="USD"/>
    <n v="1280534400"/>
    <n v="1277512556"/>
    <b v="0"/>
    <n v="0"/>
    <b v="0"/>
    <s v="games/video games"/>
    <n v="0"/>
    <n v="0"/>
    <x v="6"/>
    <x v="17"/>
  </r>
  <r>
    <x v="2150"/>
    <x v="2150"/>
    <s v="A pixel styled open world detective game."/>
    <n v="50000"/>
    <n v="405"/>
    <x v="2"/>
    <x v="10"/>
    <s v="NOK"/>
    <n v="1468392599"/>
    <n v="1465800599"/>
    <b v="0"/>
    <n v="4"/>
    <b v="0"/>
    <s v="games/video games"/>
    <n v="8.0999999999999996E-3"/>
    <n v="101.25"/>
    <x v="6"/>
    <x v="17"/>
  </r>
  <r>
    <x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x v="2153"/>
    <x v="2153"/>
    <s v="Crowdfunding the Gamers Way. An online game with real world consequences.Do you dare to play? Can you turn the world around?"/>
    <n v="372625"/>
    <n v="34"/>
    <x v="2"/>
    <x v="0"/>
    <s v="USD"/>
    <n v="1420876740"/>
    <n v="1417470718"/>
    <b v="0"/>
    <n v="4"/>
    <b v="0"/>
    <s v="games/video games"/>
    <n v="9.1244548809124457E-5"/>
    <n v="8.5"/>
    <x v="6"/>
    <x v="17"/>
  </r>
  <r>
    <x v="2154"/>
    <x v="2154"/>
    <s v="A Real Time Strategy game based on Greek mythology in a fictional world."/>
    <n v="250"/>
    <n v="2"/>
    <x v="2"/>
    <x v="0"/>
    <s v="USD"/>
    <n v="1390921827"/>
    <n v="1389193827"/>
    <b v="0"/>
    <n v="2"/>
    <b v="0"/>
    <s v="games/video games"/>
    <n v="8.0000000000000002E-3"/>
    <n v="1"/>
    <x v="6"/>
    <x v="17"/>
  </r>
  <r>
    <x v="2155"/>
    <x v="2155"/>
    <s v="A Level Editor, Turned up to eleven. Infinite creativity in one package, solo or with up to 16 of your friends."/>
    <n v="5000"/>
    <n v="115"/>
    <x v="2"/>
    <x v="1"/>
    <s v="GBP"/>
    <n v="1459443385"/>
    <n v="1456854985"/>
    <b v="0"/>
    <n v="5"/>
    <b v="0"/>
    <s v="games/video games"/>
    <n v="2.3E-2"/>
    <n v="23"/>
    <x v="6"/>
    <x v="17"/>
  </r>
  <r>
    <x v="2156"/>
    <x v="2156"/>
    <s v="Captain and manage your ship along with your crew in this deep space adventure! (PC/Linux/Mac)"/>
    <n v="56000"/>
    <n v="1493"/>
    <x v="2"/>
    <x v="0"/>
    <s v="USD"/>
    <n v="1379363406"/>
    <n v="1375475406"/>
    <b v="0"/>
    <n v="83"/>
    <b v="0"/>
    <s v="games/video games"/>
    <n v="2.6660714285714284E-2"/>
    <n v="17.987951807228917"/>
    <x v="6"/>
    <x v="17"/>
  </r>
  <r>
    <x v="2157"/>
    <x v="2157"/>
    <s v="Gamers and 90's fans unite in this small tale of epic proportions!"/>
    <n v="75000"/>
    <n v="21144"/>
    <x v="2"/>
    <x v="0"/>
    <s v="USD"/>
    <n v="1482479940"/>
    <n v="1479684783"/>
    <b v="0"/>
    <n v="57"/>
    <b v="0"/>
    <s v="games/video games"/>
    <n v="0.28192"/>
    <n v="370.94736842105266"/>
    <x v="6"/>
    <x v="17"/>
  </r>
  <r>
    <x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x v="2160"/>
    <s v="An awesome side-scroller tower defense game.  Think &quot;Plants vs Zombies&quot; but from a side-on perspective."/>
    <n v="10000"/>
    <n v="85"/>
    <x v="2"/>
    <x v="0"/>
    <s v="USD"/>
    <n v="1337447105"/>
    <n v="1334855105"/>
    <b v="0"/>
    <n v="16"/>
    <b v="0"/>
    <s v="games/video games"/>
    <n v="8.5000000000000006E-3"/>
    <n v="5.3125"/>
    <x v="6"/>
    <x v="17"/>
  </r>
  <r>
    <x v="2161"/>
    <x v="2161"/>
    <s v="We're trying to fund hard copies of our debut album!"/>
    <n v="400"/>
    <n v="463"/>
    <x v="0"/>
    <x v="0"/>
    <s v="USD"/>
    <n v="1443040059"/>
    <n v="1440448059"/>
    <b v="0"/>
    <n v="13"/>
    <b v="1"/>
    <s v="music/rock"/>
    <n v="1.1575"/>
    <n v="35.615384615384613"/>
    <x v="4"/>
    <x v="11"/>
  </r>
  <r>
    <x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x v="2164"/>
    <s v="South Florida roots country/rock outfit's long awaited debut record"/>
    <n v="5500"/>
    <n v="5645"/>
    <x v="0"/>
    <x v="0"/>
    <s v="USD"/>
    <n v="1466827140"/>
    <n v="1464196414"/>
    <b v="0"/>
    <n v="83"/>
    <b v="1"/>
    <s v="music/rock"/>
    <n v="1.0263636363636364"/>
    <n v="68.01204819277109"/>
    <x v="4"/>
    <x v="11"/>
  </r>
  <r>
    <x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x v="2166"/>
    <s v="Drummer John Roccesano (Johnny Rock) produces an album written and performed by friends, recorded and mixed on tape, pressed on vinyl."/>
    <n v="2000"/>
    <n v="2932"/>
    <x v="0"/>
    <x v="0"/>
    <s v="USD"/>
    <n v="1417813618"/>
    <n v="1413922018"/>
    <b v="0"/>
    <n v="32"/>
    <b v="1"/>
    <s v="music/rock"/>
    <n v="1.466"/>
    <n v="91.625"/>
    <x v="4"/>
    <x v="11"/>
  </r>
  <r>
    <x v="2167"/>
    <x v="2167"/>
    <s v="We need YOUR HELP to take one more step to this make release sound amazing!"/>
    <n v="150"/>
    <n v="180"/>
    <x v="0"/>
    <x v="0"/>
    <s v="USD"/>
    <n v="1347672937"/>
    <n v="1346463337"/>
    <b v="0"/>
    <n v="8"/>
    <b v="1"/>
    <s v="music/rock"/>
    <n v="1.2"/>
    <n v="22.5"/>
    <x v="4"/>
    <x v="11"/>
  </r>
  <r>
    <x v="2168"/>
    <x v="2168"/>
    <s v="We're hitting the studio to record our next album, &quot;Pizazz&quot;!! Help us put the FUN in FUNK!!"/>
    <n v="18000"/>
    <n v="21884.69"/>
    <x v="0"/>
    <x v="0"/>
    <s v="USD"/>
    <n v="1486702800"/>
    <n v="1484058261"/>
    <b v="0"/>
    <n v="340"/>
    <b v="1"/>
    <s v="music/rock"/>
    <n v="1.215816111111111"/>
    <n v="64.366735294117646"/>
    <x v="4"/>
    <x v="11"/>
  </r>
  <r>
    <x v="2169"/>
    <x v="2169"/>
    <s v="An innovative new YouTube series reviewing the HOT new music technology that people love. For Rockers, Jazzers, Rappers and everyone"/>
    <n v="153"/>
    <n v="153"/>
    <x v="0"/>
    <x v="0"/>
    <s v="USD"/>
    <n v="1488473351"/>
    <n v="1488214151"/>
    <b v="0"/>
    <n v="7"/>
    <b v="1"/>
    <s v="music/rock"/>
    <n v="1"/>
    <n v="21.857142857142858"/>
    <x v="4"/>
    <x v="11"/>
  </r>
  <r>
    <x v="2170"/>
    <x v="2170"/>
    <s v="We are a hard rock band from Northern California trying to raise $350 for our next EP. Be a part of our journey!"/>
    <n v="350"/>
    <n v="633"/>
    <x v="0"/>
    <x v="0"/>
    <s v="USD"/>
    <n v="1440266422"/>
    <n v="1436810422"/>
    <b v="0"/>
    <n v="19"/>
    <b v="1"/>
    <s v="music/rock"/>
    <n v="1.8085714285714285"/>
    <n v="33.315789473684212"/>
    <x v="4"/>
    <x v="11"/>
  </r>
  <r>
    <x v="2171"/>
    <x v="2171"/>
    <s v="Like records? We do, too! Help this Los Angeles based rock 'n' roll band get their new album out on vinyl!"/>
    <n v="4000"/>
    <n v="4243"/>
    <x v="0"/>
    <x v="0"/>
    <s v="USD"/>
    <n v="1434949200"/>
    <n v="1431903495"/>
    <b v="0"/>
    <n v="47"/>
    <b v="1"/>
    <s v="music/rock"/>
    <n v="1.0607500000000001"/>
    <n v="90.276595744680847"/>
    <x v="4"/>
    <x v="11"/>
  </r>
  <r>
    <x v="2172"/>
    <x v="2172"/>
    <s v="hey friends. We are Hollow Point 9._x000a_We are calling on you to help us._x000a_In our journey to make our debut album."/>
    <n v="1000"/>
    <n v="1000"/>
    <x v="0"/>
    <x v="0"/>
    <s v="USD"/>
    <n v="1429365320"/>
    <n v="1426773320"/>
    <b v="0"/>
    <n v="13"/>
    <b v="1"/>
    <s v="music/rock"/>
    <n v="1"/>
    <n v="76.92307692307692"/>
    <x v="4"/>
    <x v="11"/>
  </r>
  <r>
    <x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x v="2174"/>
    <s v="Chivo and his band of miscreants present their debut album _x000a_'Blind Energy' ...we think you are going to like it."/>
    <n v="4000"/>
    <n v="4119"/>
    <x v="0"/>
    <x v="1"/>
    <s v="GBP"/>
    <n v="1462453307"/>
    <n v="1459861307"/>
    <b v="0"/>
    <n v="63"/>
    <b v="1"/>
    <s v="music/rock"/>
    <n v="1.0297499999999999"/>
    <n v="65.38095238095238"/>
    <x v="4"/>
    <x v="11"/>
  </r>
  <r>
    <x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x v="2176"/>
    <x v="2176"/>
    <s v="The Mike Farley Band has re-assembled its original line up and needs your help to make a new full-length album!"/>
    <n v="5000"/>
    <n v="6301"/>
    <x v="0"/>
    <x v="0"/>
    <s v="USD"/>
    <n v="1430579509"/>
    <n v="1427987509"/>
    <b v="0"/>
    <n v="71"/>
    <b v="1"/>
    <s v="music/rock"/>
    <n v="1.2602"/>
    <n v="88.74647887323944"/>
    <x v="4"/>
    <x v="11"/>
  </r>
  <r>
    <x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x v="2179"/>
    <s v="Woodhouse is making an EP!  If you are a fan of whiskey and loud guitars, contribute to the cause!"/>
    <n v="1000"/>
    <n v="1614"/>
    <x v="0"/>
    <x v="0"/>
    <s v="USD"/>
    <n v="1428725192"/>
    <n v="1426133192"/>
    <b v="0"/>
    <n v="21"/>
    <b v="1"/>
    <s v="music/rock"/>
    <n v="1.6140000000000001"/>
    <n v="76.857142857142861"/>
    <x v="4"/>
    <x v="11"/>
  </r>
  <r>
    <x v="2180"/>
    <x v="2180"/>
    <s v="Help fund the new record by independent alternative rockers FOUR STAR MARY &quot;PIECES&quot;"/>
    <n v="5000"/>
    <n v="5359.21"/>
    <x v="0"/>
    <x v="0"/>
    <s v="USD"/>
    <n v="1447434268"/>
    <n v="1443801868"/>
    <b v="0"/>
    <n v="78"/>
    <b v="1"/>
    <s v="music/rock"/>
    <n v="1.071842"/>
    <n v="68.707820512820518"/>
    <x v="4"/>
    <x v="11"/>
  </r>
  <r>
    <x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x v="2182"/>
    <s v="An incredibly comprehensive tabletop rpg book for the post apocalypse, inspired by Dungeon World."/>
    <n v="3000"/>
    <n v="15725"/>
    <x v="0"/>
    <x v="5"/>
    <s v="CAD"/>
    <n v="1412285825"/>
    <n v="1409261825"/>
    <b v="0"/>
    <n v="356"/>
    <b v="1"/>
    <s v="games/tabletop games"/>
    <n v="5.2416666666666663"/>
    <n v="44.171348314606739"/>
    <x v="6"/>
    <x v="32"/>
  </r>
  <r>
    <x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x v="2186"/>
    <s v="The real-time digital social deduction game where there's no moderator, no sleeping, and no dying."/>
    <n v="20000"/>
    <n v="21935"/>
    <x v="0"/>
    <x v="0"/>
    <s v="USD"/>
    <n v="1473213600"/>
    <n v="1470062743"/>
    <b v="0"/>
    <n v="392"/>
    <b v="1"/>
    <s v="games/tabletop games"/>
    <n v="1.0967499999999999"/>
    <n v="55.956632653061227"/>
    <x v="6"/>
    <x v="32"/>
  </r>
  <r>
    <x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x v="2195"/>
    <s v="A gritty, noir tabletop RPG with a fast-paced combo-based battle system."/>
    <n v="4600"/>
    <n v="5535"/>
    <x v="0"/>
    <x v="0"/>
    <s v="USD"/>
    <n v="1439317900"/>
    <n v="1436725900"/>
    <b v="0"/>
    <n v="115"/>
    <b v="1"/>
    <s v="games/tabletop games"/>
    <n v="1.2032608695652174"/>
    <n v="48.130434782608695"/>
    <x v="6"/>
    <x v="32"/>
  </r>
  <r>
    <x v="2196"/>
    <x v="2196"/>
    <s v="Race your friends in style with this classic Grand Prix game."/>
    <n v="14000"/>
    <n v="15937"/>
    <x v="0"/>
    <x v="0"/>
    <s v="USD"/>
    <n v="1480662000"/>
    <n v="1478000502"/>
    <b v="0"/>
    <n v="234"/>
    <b v="1"/>
    <s v="games/tabletop games"/>
    <n v="1.1383571428571428"/>
    <n v="68.106837606837601"/>
    <x v="6"/>
    <x v="32"/>
  </r>
  <r>
    <x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x v="2199"/>
    <s v="A new strategic board game designed to flip out your opponent."/>
    <n v="9000"/>
    <n v="13228"/>
    <x v="0"/>
    <x v="17"/>
    <s v="EUR"/>
    <n v="1444903198"/>
    <n v="1442311198"/>
    <b v="1"/>
    <n v="251"/>
    <b v="1"/>
    <s v="games/tabletop games"/>
    <n v="1.4697777777777778"/>
    <n v="52.701195219123505"/>
    <x v="6"/>
    <x v="32"/>
  </r>
  <r>
    <x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x v="2202"/>
    <s v="An electro-organic album of evolved dance music inspired by seminal cyberpunk works."/>
    <n v="4000"/>
    <n v="28167.25"/>
    <x v="0"/>
    <x v="0"/>
    <s v="USD"/>
    <n v="1351801368"/>
    <n v="1349209368"/>
    <b v="0"/>
    <n v="721"/>
    <b v="1"/>
    <s v="music/electronic music"/>
    <n v="7.0418124999999998"/>
    <n v="39.066920943134534"/>
    <x v="4"/>
    <x v="15"/>
  </r>
  <r>
    <x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x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x v="2209"/>
    <s v="Support us and pledge for rewards on our new bigger Tour of the US, Canada and Colombia!"/>
    <n v="500"/>
    <n v="754"/>
    <x v="0"/>
    <x v="1"/>
    <s v="GBP"/>
    <n v="1397516400"/>
    <n v="1396524644"/>
    <b v="0"/>
    <n v="15"/>
    <b v="1"/>
    <s v="music/electronic music"/>
    <n v="1.508"/>
    <n v="50.266666666666666"/>
    <x v="4"/>
    <x v="15"/>
  </r>
  <r>
    <x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x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x v="2213"/>
    <s v="NOTE: THIS PROJECT IS ALREADY 100% FUNDED!!! _x000a_This is an &quot;Extended Campaign Run&quot; for anyone who wants a CD of my seventh solo album."/>
    <n v="5"/>
    <n v="10"/>
    <x v="0"/>
    <x v="0"/>
    <s v="USD"/>
    <n v="1431719379"/>
    <n v="1429127379"/>
    <b v="0"/>
    <n v="1"/>
    <b v="1"/>
    <s v="music/electronic music"/>
    <n v="2"/>
    <n v="10"/>
    <x v="4"/>
    <x v="15"/>
  </r>
  <r>
    <x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x v="2215"/>
    <s v="Ambient Electro Grind-fest!"/>
    <n v="550"/>
    <n v="860"/>
    <x v="0"/>
    <x v="0"/>
    <s v="USD"/>
    <n v="1331621940"/>
    <n v="1329671572"/>
    <b v="0"/>
    <n v="33"/>
    <b v="1"/>
    <s v="music/electronic music"/>
    <n v="1.5636363636363637"/>
    <n v="26.060606060606062"/>
    <x v="4"/>
    <x v="15"/>
  </r>
  <r>
    <x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x v="2235"/>
    <s v="An amazing set of sceneries to create unique atmospheres for your tabletop gaming."/>
    <n v="13000"/>
    <n v="19931"/>
    <x v="0"/>
    <x v="5"/>
    <s v="CAD"/>
    <n v="1427585511"/>
    <n v="1424997111"/>
    <b v="0"/>
    <n v="147"/>
    <b v="1"/>
    <s v="games/tabletop games"/>
    <n v="1.5331538461538461"/>
    <n v="135.58503401360545"/>
    <x v="6"/>
    <x v="32"/>
  </r>
  <r>
    <x v="2236"/>
    <x v="2236"/>
    <s v="Assume the role of an intergalactic real-estate agent attempting to satisfy various creature clientele!"/>
    <n v="2800"/>
    <n v="15039"/>
    <x v="0"/>
    <x v="0"/>
    <s v="USD"/>
    <n v="1454338123"/>
    <n v="1451746123"/>
    <b v="0"/>
    <n v="680"/>
    <b v="1"/>
    <s v="games/tabletop games"/>
    <n v="5.3710714285714287"/>
    <n v="22.116176470588236"/>
    <x v="6"/>
    <x v="32"/>
  </r>
  <r>
    <x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x v="2238"/>
    <s v="28mm Fantasy Miniature Range in leadfree white metal: Orcs, wolves and more."/>
    <n v="4000"/>
    <n v="5496"/>
    <x v="0"/>
    <x v="12"/>
    <s v="EUR"/>
    <n v="1489157716"/>
    <n v="1486565716"/>
    <b v="0"/>
    <n v="79"/>
    <b v="1"/>
    <s v="games/tabletop games"/>
    <n v="1.3740000000000001"/>
    <n v="69.569620253164558"/>
    <x v="6"/>
    <x v="32"/>
  </r>
  <r>
    <x v="2239"/>
    <x v="2239"/>
    <s v="Next stretch goal unlocks at $33,000 and/or 500 backers unlocks 2 bonus stretch goals."/>
    <n v="25000"/>
    <n v="32006.67"/>
    <x v="0"/>
    <x v="0"/>
    <s v="USD"/>
    <n v="1385870520"/>
    <n v="1382742014"/>
    <b v="0"/>
    <n v="426"/>
    <b v="1"/>
    <s v="games/tabletop games"/>
    <n v="1.2802667999999999"/>
    <n v="75.133028169014082"/>
    <x v="6"/>
    <x v="32"/>
  </r>
  <r>
    <x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x v="2242"/>
    <s v="Inconceivable! An amazing new illustrative deck based on The Princess Bride movie."/>
    <n v="10000"/>
    <n v="136009.76"/>
    <x v="0"/>
    <x v="0"/>
    <s v="USD"/>
    <n v="1385521320"/>
    <n v="1382449733"/>
    <b v="0"/>
    <n v="2525"/>
    <b v="1"/>
    <s v="games/tabletop games"/>
    <n v="13.600976000000001"/>
    <n v="53.865251485148519"/>
    <x v="6"/>
    <x v="32"/>
  </r>
  <r>
    <x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x v="2245"/>
    <s v="You've got a time machine, high-powered weapons and a whole lot of history to save. Welcome to TimeWatch!"/>
    <n v="4000"/>
    <n v="105881"/>
    <x v="0"/>
    <x v="0"/>
    <s v="USD"/>
    <n v="1393005600"/>
    <n v="1390323617"/>
    <b v="0"/>
    <n v="1980"/>
    <b v="1"/>
    <s v="games/tabletop games"/>
    <n v="26.47025"/>
    <n v="53.475252525252522"/>
    <x v="6"/>
    <x v="32"/>
  </r>
  <r>
    <x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x v="2247"/>
    <s v="Take on the role of an ancient forager in this fun strategy game from the designer of Biblios."/>
    <n v="18500"/>
    <n v="19324"/>
    <x v="0"/>
    <x v="0"/>
    <s v="USD"/>
    <n v="1438185565"/>
    <n v="1436975965"/>
    <b v="0"/>
    <n v="380"/>
    <b v="1"/>
    <s v="games/tabletop games"/>
    <n v="1.0445405405405406"/>
    <n v="50.852631578947367"/>
    <x v="6"/>
    <x v="32"/>
  </r>
  <r>
    <x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x v="2249"/>
    <s v="March with the legions against the enemies of Rome in this role-playing game of military adventures."/>
    <n v="3500"/>
    <n v="5907"/>
    <x v="0"/>
    <x v="0"/>
    <s v="USD"/>
    <n v="1364917965"/>
    <n v="1362329565"/>
    <b v="0"/>
    <n v="180"/>
    <b v="1"/>
    <s v="games/tabletop games"/>
    <n v="1.6877142857142857"/>
    <n v="32.81666666666667"/>
    <x v="6"/>
    <x v="32"/>
  </r>
  <r>
    <x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x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x v="2254"/>
    <s v="A dexterity microgame by father/daughter team, Jason and Claire Kotarski. Make 100 project."/>
    <n v="500"/>
    <n v="2299"/>
    <x v="0"/>
    <x v="0"/>
    <s v="USD"/>
    <n v="1485271968"/>
    <n v="1484667168"/>
    <b v="0"/>
    <n v="197"/>
    <b v="1"/>
    <s v="games/tabletop games"/>
    <n v="4.5979999999999999"/>
    <n v="11.67005076142132"/>
    <x v="6"/>
    <x v="32"/>
  </r>
  <r>
    <x v="2255"/>
    <x v="2255"/>
    <s v="This is the second set of 5 expansions for our route-building game, Jet Set!"/>
    <n v="3950"/>
    <n v="11323"/>
    <x v="0"/>
    <x v="0"/>
    <s v="USD"/>
    <n v="1462661451"/>
    <n v="1460069451"/>
    <b v="0"/>
    <n v="271"/>
    <b v="1"/>
    <s v="games/tabletop games"/>
    <n v="2.8665822784810127"/>
    <n v="41.782287822878232"/>
    <x v="6"/>
    <x v="32"/>
  </r>
  <r>
    <x v="2256"/>
    <x v="2256"/>
    <s v="Build your crypto-currency empire and sabotage your opponents. A deck building, card game. 2-4 players. 15 minutes."/>
    <n v="480"/>
    <n v="1069"/>
    <x v="0"/>
    <x v="1"/>
    <s v="GBP"/>
    <n v="1479811846"/>
    <n v="1478602246"/>
    <b v="0"/>
    <n v="50"/>
    <b v="1"/>
    <s v="games/tabletop games"/>
    <n v="2.2270833333333333"/>
    <n v="21.38"/>
    <x v="6"/>
    <x v="32"/>
  </r>
  <r>
    <x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x v="2258"/>
    <s v="A Dungeon World campaign setting that takes place after the end of the worlds."/>
    <n v="2200"/>
    <n v="3223"/>
    <x v="0"/>
    <x v="0"/>
    <s v="USD"/>
    <n v="1434045687"/>
    <n v="1431453687"/>
    <b v="0"/>
    <n v="205"/>
    <b v="1"/>
    <s v="games/tabletop games"/>
    <n v="1.4650000000000001"/>
    <n v="15.721951219512196"/>
    <x v="6"/>
    <x v="32"/>
  </r>
  <r>
    <x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x v="2262"/>
    <s v="An RPG about mortal servants of the Horsemen of the Apocalypse deciding to not end the world."/>
    <n v="3300"/>
    <n v="5087"/>
    <x v="0"/>
    <x v="0"/>
    <s v="USD"/>
    <n v="1416268800"/>
    <n v="1413295358"/>
    <b v="0"/>
    <n v="181"/>
    <b v="1"/>
    <s v="games/tabletop games"/>
    <n v="1.5415151515151515"/>
    <n v="28.104972375690608"/>
    <x v="6"/>
    <x v="32"/>
  </r>
  <r>
    <x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x v="2266"/>
    <s v="Want to be LORD OF THE GOATS? Start building your herd using thievery, magic, bombs and mostly goats."/>
    <n v="1500"/>
    <n v="4804"/>
    <x v="0"/>
    <x v="0"/>
    <s v="USD"/>
    <n v="1461722400"/>
    <n v="1460235592"/>
    <b v="0"/>
    <n v="194"/>
    <b v="1"/>
    <s v="games/tabletop games"/>
    <n v="3.2026666666666666"/>
    <n v="24.762886597938145"/>
    <x v="6"/>
    <x v="32"/>
  </r>
  <r>
    <x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x v="2278"/>
    <s v="Dice forged from stone one by one entirely by hand for demanding Gamers and Collectors."/>
    <n v="2000"/>
    <n v="5414"/>
    <x v="0"/>
    <x v="13"/>
    <s v="EUR"/>
    <n v="1451861940"/>
    <n v="1448902867"/>
    <b v="0"/>
    <n v="102"/>
    <b v="1"/>
    <s v="games/tabletop games"/>
    <n v="2.7069999999999999"/>
    <n v="53.078431372549019"/>
    <x v="6"/>
    <x v="32"/>
  </r>
  <r>
    <x v="2279"/>
    <x v="2279"/>
    <s v="The Zombie Apocalypse has begun! Fortunately, YOU have your priorities straight. What could be more important than Geocaching?"/>
    <n v="1000"/>
    <n v="1538"/>
    <x v="0"/>
    <x v="0"/>
    <s v="USD"/>
    <n v="1423022400"/>
    <n v="1421436099"/>
    <b v="0"/>
    <n v="32"/>
    <b v="1"/>
    <s v="games/tabletop games"/>
    <n v="1.538"/>
    <n v="48.0625"/>
    <x v="6"/>
    <x v="32"/>
  </r>
  <r>
    <x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x v="2281"/>
    <s v="I am trying to get a new band off the ground, and in order to be taken seriously and get gigs, we need some killer recordings!"/>
    <n v="300"/>
    <n v="555"/>
    <x v="0"/>
    <x v="0"/>
    <s v="USD"/>
    <n v="1311576600"/>
    <n v="1306219897"/>
    <b v="0"/>
    <n v="11"/>
    <b v="1"/>
    <s v="music/rock"/>
    <n v="1.85"/>
    <n v="50.454545454545453"/>
    <x v="4"/>
    <x v="11"/>
  </r>
  <r>
    <x v="2282"/>
    <x v="2282"/>
    <s v="Sage King is recording his debut album and wants YOU to be a part of the creation process"/>
    <n v="750"/>
    <n v="1390"/>
    <x v="0"/>
    <x v="0"/>
    <s v="USD"/>
    <n v="1452744686"/>
    <n v="1447560686"/>
    <b v="0"/>
    <n v="12"/>
    <b v="1"/>
    <s v="music/rock"/>
    <n v="1.8533333333333333"/>
    <n v="115.83333333333333"/>
    <x v="4"/>
    <x v="11"/>
  </r>
  <r>
    <x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x v="2284"/>
    <s v="The Vinyl Skyway reunite to make a third album. "/>
    <n v="6000"/>
    <n v="6373.27"/>
    <x v="0"/>
    <x v="0"/>
    <s v="USD"/>
    <n v="1299902400"/>
    <n v="1297451245"/>
    <b v="0"/>
    <n v="59"/>
    <b v="1"/>
    <s v="music/rock"/>
    <n v="1.0622116666666668"/>
    <n v="108.02152542372882"/>
    <x v="4"/>
    <x v="11"/>
  </r>
  <r>
    <x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x v="2287"/>
    <s v="Pre-order Crushed Out's new album TEETH &amp; support the pressing of 12&quot; vinyl records. Release date; Sept. 16, 2014."/>
    <n v="4500"/>
    <n v="5398.99"/>
    <x v="0"/>
    <x v="0"/>
    <s v="USD"/>
    <n v="1403539260"/>
    <n v="1401724860"/>
    <b v="0"/>
    <n v="106"/>
    <b v="1"/>
    <s v="music/rock"/>
    <n v="1.1997755555555556"/>
    <n v="50.9338679245283"/>
    <x v="4"/>
    <x v="11"/>
  </r>
  <r>
    <x v="2288"/>
    <x v="2288"/>
    <s v="Technocracy will be released on digital media on June 26th, but we all know analog is king!  Help us press this album on vinyl!"/>
    <n v="1000"/>
    <n v="1001"/>
    <x v="0"/>
    <x v="0"/>
    <s v="USD"/>
    <n v="1340733600"/>
    <n v="1339098689"/>
    <b v="0"/>
    <n v="25"/>
    <b v="1"/>
    <s v="music/rock"/>
    <n v="1.0009999999999999"/>
    <n v="40.04"/>
    <x v="4"/>
    <x v="11"/>
  </r>
  <r>
    <x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x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x v="2291"/>
    <s v="So we've recorded a 5-song EP with a 2-time Grammy winner, but we need to raise the  $$$ to mix, master and press it to CD and vinyl!"/>
    <n v="2500"/>
    <n v="4320"/>
    <x v="0"/>
    <x v="0"/>
    <s v="USD"/>
    <n v="1335153600"/>
    <n v="1332199618"/>
    <b v="0"/>
    <n v="43"/>
    <b v="1"/>
    <s v="music/rock"/>
    <n v="1.728"/>
    <n v="100.46511627906976"/>
    <x v="4"/>
    <x v="11"/>
  </r>
  <r>
    <x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x v="2293"/>
    <s v="Donate here to be a part of the upcoming album. Every little bit helps!"/>
    <n v="850"/>
    <n v="920"/>
    <x v="0"/>
    <x v="0"/>
    <s v="USD"/>
    <n v="1348545540"/>
    <n v="1346345999"/>
    <b v="0"/>
    <n v="27"/>
    <b v="1"/>
    <s v="music/rock"/>
    <n v="1.0823529411764705"/>
    <n v="34.074074074074076"/>
    <x v="4"/>
    <x v="11"/>
  </r>
  <r>
    <x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x v="2296"/>
    <s v="Ed Hamell AKA Hamell on Trial is recording an album titled The Happiest Man in the World. He needs your help."/>
    <n v="7000"/>
    <n v="10435"/>
    <x v="0"/>
    <x v="0"/>
    <s v="USD"/>
    <n v="1330018426"/>
    <n v="1326994426"/>
    <b v="0"/>
    <n v="145"/>
    <b v="1"/>
    <s v="music/rock"/>
    <n v="1.4907142857142857"/>
    <n v="71.965517241379317"/>
    <x v="4"/>
    <x v="11"/>
  </r>
  <r>
    <x v="2297"/>
    <x v="2297"/>
    <s v="New Jersey Alternative Rock band COCO needs YOUR help self-releasing debut EP!"/>
    <n v="1000"/>
    <n v="1006"/>
    <x v="0"/>
    <x v="0"/>
    <s v="USD"/>
    <n v="1331697540"/>
    <n v="1328749249"/>
    <b v="0"/>
    <n v="19"/>
    <b v="1"/>
    <s v="music/rock"/>
    <n v="1.006"/>
    <n v="52.94736842105263"/>
    <x v="4"/>
    <x v="11"/>
  </r>
  <r>
    <x v="2298"/>
    <x v="2298"/>
    <s v="My name is Jonny Gray, and my friends and I are working together to raise funds for my debut album"/>
    <n v="30000"/>
    <n v="31522"/>
    <x v="0"/>
    <x v="0"/>
    <s v="USD"/>
    <n v="1395861033"/>
    <n v="1393272633"/>
    <b v="0"/>
    <n v="288"/>
    <b v="1"/>
    <s v="music/rock"/>
    <n v="1.0507333333333333"/>
    <n v="109.45138888888889"/>
    <x v="4"/>
    <x v="11"/>
  </r>
  <r>
    <x v="2299"/>
    <x v="2299"/>
    <s v="Fly Radio has finished tracking their album now all that is left is the mixing/mastering and duplication!"/>
    <n v="300"/>
    <n v="1050.5"/>
    <x v="0"/>
    <x v="0"/>
    <s v="USD"/>
    <n v="1296953209"/>
    <n v="1295657209"/>
    <b v="0"/>
    <n v="14"/>
    <b v="1"/>
    <s v="music/rock"/>
    <n v="3.5016666666666665"/>
    <n v="75.035714285714292"/>
    <x v="4"/>
    <x v="11"/>
  </r>
  <r>
    <x v="2300"/>
    <x v="2300"/>
    <s v="Big Fiction leaves for tour on 6/27 but the Prison Van needs some work!  New brakes, transmission repair, tires... it needs a bit."/>
    <n v="800"/>
    <n v="810"/>
    <x v="0"/>
    <x v="0"/>
    <s v="USD"/>
    <n v="1340904416"/>
    <n v="1339694816"/>
    <b v="0"/>
    <n v="7"/>
    <b v="1"/>
    <s v="music/rock"/>
    <n v="1.0125"/>
    <n v="115.71428571428571"/>
    <x v="4"/>
    <x v="11"/>
  </r>
  <r>
    <x v="2301"/>
    <x v="2301"/>
    <s v="We are America's first trock band, and we're ready to bring you our first album!"/>
    <n v="5000"/>
    <n v="6680.22"/>
    <x v="0"/>
    <x v="0"/>
    <s v="USD"/>
    <n v="1371785496"/>
    <n v="1369193496"/>
    <b v="1"/>
    <n v="211"/>
    <b v="1"/>
    <s v="music/indie rock"/>
    <n v="1.336044"/>
    <n v="31.659810426540286"/>
    <x v="4"/>
    <x v="14"/>
  </r>
  <r>
    <x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x v="2309"/>
    <s v="|| HELP MARNY LION PROUDFIT RECORD HER SECOND INDIE FOLK ALBUM THIS MARCH â€“ THE BARN IS WAITING ||"/>
    <n v="6000"/>
    <n v="6400.47"/>
    <x v="0"/>
    <x v="0"/>
    <s v="USD"/>
    <n v="1362872537"/>
    <n v="1359848537"/>
    <b v="1"/>
    <n v="107"/>
    <b v="1"/>
    <s v="music/indie rock"/>
    <n v="1.0667450000000001"/>
    <n v="59.817476635514019"/>
    <x v="4"/>
    <x v="14"/>
  </r>
  <r>
    <x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x v="2312"/>
    <x v="2312"/>
    <s v="Help Brooklyn psychedelic synth rockers DINOWALRUS release their 3rd Record, COMPLEXION, on vinyl!"/>
    <n v="3000"/>
    <n v="3236"/>
    <x v="0"/>
    <x v="0"/>
    <s v="USD"/>
    <n v="1397862000"/>
    <n v="1395155478"/>
    <b v="1"/>
    <n v="79"/>
    <b v="1"/>
    <s v="music/indie rock"/>
    <n v="1.0786666666666667"/>
    <n v="40.962025316455694"/>
    <x v="4"/>
    <x v="14"/>
  </r>
  <r>
    <x v="2313"/>
    <x v="2313"/>
    <s v="A Sunny Day in Glasgow are recording a new album and we need your help!"/>
    <n v="5000"/>
    <n v="8792.02"/>
    <x v="0"/>
    <x v="0"/>
    <s v="USD"/>
    <n v="1336086026"/>
    <n v="1333494026"/>
    <b v="1"/>
    <n v="157"/>
    <b v="1"/>
    <s v="music/indie rock"/>
    <n v="1.7584040000000001"/>
    <n v="56.000127388535034"/>
    <x v="4"/>
    <x v="14"/>
  </r>
  <r>
    <x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x v="2315"/>
    <s v="Rice invites you to be a part of the creation of their first album and spread their message of love."/>
    <n v="2500"/>
    <n v="2565"/>
    <x v="0"/>
    <x v="0"/>
    <s v="USD"/>
    <n v="1336238743"/>
    <n v="1333646743"/>
    <b v="1"/>
    <n v="64"/>
    <b v="1"/>
    <s v="music/indie rock"/>
    <n v="1.026"/>
    <n v="40.078125"/>
    <x v="4"/>
    <x v="14"/>
  </r>
  <r>
    <x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x v="2317"/>
    <s v="Snag the first Wolf Interval release by droners ibreatheFUR and He Can Jog. One month to preorder and then they're gone!"/>
    <n v="400"/>
    <n v="416"/>
    <x v="0"/>
    <x v="0"/>
    <s v="USD"/>
    <n v="1266210000"/>
    <n v="1263474049"/>
    <b v="1"/>
    <n v="22"/>
    <b v="1"/>
    <s v="music/indie rock"/>
    <n v="1.04"/>
    <n v="18.90909090909091"/>
    <x v="4"/>
    <x v="14"/>
  </r>
  <r>
    <x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x v="2319"/>
    <s v="The upcoming debut full-length album from Nevada Color &quot;Adventures&quot; will be available Spring 2014 with your help!"/>
    <n v="3000"/>
    <n v="3231"/>
    <x v="0"/>
    <x v="0"/>
    <s v="USD"/>
    <n v="1387072685"/>
    <n v="1384480685"/>
    <b v="1"/>
    <n v="77"/>
    <b v="1"/>
    <s v="music/indie rock"/>
    <n v="1.077"/>
    <n v="41.961038961038959"/>
    <x v="4"/>
    <x v="14"/>
  </r>
  <r>
    <x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x v="2322"/>
    <x v="2322"/>
    <s v="Jen bakes shortbread is a small batch, all natural shortbread cookie business looking for smart funding to grow!"/>
    <n v="2700"/>
    <n v="85"/>
    <x v="3"/>
    <x v="0"/>
    <s v="USD"/>
    <n v="1491769769"/>
    <n v="1489181369"/>
    <b v="0"/>
    <n v="4"/>
    <b v="0"/>
    <s v="food/small batch"/>
    <n v="3.1481481481481478E-2"/>
    <n v="21.25"/>
    <x v="7"/>
    <x v="33"/>
  </r>
  <r>
    <x v="2323"/>
    <x v="2323"/>
    <s v="You can never go wrong with a Beef Stick, great taste with no fillers and can easily goes with you everywhere."/>
    <n v="250"/>
    <n v="120"/>
    <x v="3"/>
    <x v="0"/>
    <s v="USD"/>
    <n v="1490033247"/>
    <n v="1489428447"/>
    <b v="0"/>
    <n v="4"/>
    <b v="0"/>
    <s v="food/small batch"/>
    <n v="0.48"/>
    <n v="30"/>
    <x v="7"/>
    <x v="33"/>
  </r>
  <r>
    <x v="2324"/>
    <x v="2324"/>
    <s v="A city centre shop selling great locally made food with room to chat and learn about eachother."/>
    <n v="7500"/>
    <n v="1555"/>
    <x v="3"/>
    <x v="1"/>
    <s v="GBP"/>
    <n v="1490559285"/>
    <n v="1487970885"/>
    <b v="0"/>
    <n v="61"/>
    <b v="0"/>
    <s v="food/small batch"/>
    <n v="0.20733333333333334"/>
    <n v="25.491803278688526"/>
    <x v="7"/>
    <x v="33"/>
  </r>
  <r>
    <x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x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x v="2327"/>
    <x v="2327"/>
    <s v="Gourmet Fermentation in a Mason Jar. Create delicious, nutritious fermented foods at home."/>
    <n v="35000"/>
    <n v="184133.01"/>
    <x v="0"/>
    <x v="0"/>
    <s v="USD"/>
    <n v="1409090440"/>
    <n v="1406066440"/>
    <b v="1"/>
    <n v="3355"/>
    <b v="1"/>
    <s v="food/small batch"/>
    <n v="5.2609431428571432"/>
    <n v="54.883162444113267"/>
    <x v="7"/>
    <x v="33"/>
  </r>
  <r>
    <x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x v="2329"/>
    <s v="Vodka, whiskey and fruit brandy - coming soon! We are a coastal distillery located in historic Half Moon Bay, California."/>
    <n v="25000"/>
    <n v="26480"/>
    <x v="0"/>
    <x v="0"/>
    <s v="USD"/>
    <n v="1405609146"/>
    <n v="1403017146"/>
    <b v="1"/>
    <n v="125"/>
    <b v="1"/>
    <s v="food/small batch"/>
    <n v="1.0591999999999999"/>
    <n v="211.84"/>
    <x v="7"/>
    <x v="33"/>
  </r>
  <r>
    <x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x v="2331"/>
    <s v="Handcrafted, organic, single-origin, bean-to-bar, dark chocolate. Like fine wine, the secret is in the terroir."/>
    <n v="8000"/>
    <n v="11545.1"/>
    <x v="0"/>
    <x v="0"/>
    <s v="USD"/>
    <n v="1408320490"/>
    <n v="1405728490"/>
    <b v="1"/>
    <n v="283"/>
    <b v="1"/>
    <s v="food/small batch"/>
    <n v="1.4431375"/>
    <n v="40.795406360424032"/>
    <x v="7"/>
    <x v="33"/>
  </r>
  <r>
    <x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x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x v="2337"/>
    <s v="We make small batch, locally sourced bitters and shrubs for cocktails and cooking."/>
    <n v="12000"/>
    <n v="13279"/>
    <x v="0"/>
    <x v="0"/>
    <s v="USD"/>
    <n v="1403796143"/>
    <n v="1401204143"/>
    <b v="1"/>
    <n v="179"/>
    <b v="1"/>
    <s v="food/small batch"/>
    <n v="1.1065833333333333"/>
    <n v="74.184357541899445"/>
    <x v="7"/>
    <x v="33"/>
  </r>
  <r>
    <x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x v="2341"/>
    <x v="2341"/>
    <s v="This website will serve as an interface to change lives and have a community routing for your success!"/>
    <n v="5000"/>
    <n v="0"/>
    <x v="1"/>
    <x v="0"/>
    <s v="USD"/>
    <n v="1436729504"/>
    <n v="1434137504"/>
    <b v="0"/>
    <n v="0"/>
    <b v="0"/>
    <s v="technology/web"/>
    <n v="0"/>
    <n v="0"/>
    <x v="2"/>
    <x v="7"/>
  </r>
  <r>
    <x v="2342"/>
    <x v="2342"/>
    <s v="A series of informational and interactive online tutorials enabling businesses to proactively ensure mental and corporate vitality."/>
    <n v="5500"/>
    <n v="0"/>
    <x v="1"/>
    <x v="0"/>
    <s v="USD"/>
    <n v="1412571600"/>
    <n v="1410799870"/>
    <b v="0"/>
    <n v="0"/>
    <b v="0"/>
    <s v="technology/web"/>
    <n v="0"/>
    <n v="0"/>
    <x v="2"/>
    <x v="7"/>
  </r>
  <r>
    <x v="2343"/>
    <x v="2343"/>
    <s v="The most influential and prestigious awards program that honors innovation and leadership in mobile technology and entertainment"/>
    <n v="10000"/>
    <n v="300"/>
    <x v="1"/>
    <x v="0"/>
    <s v="USD"/>
    <n v="1452282420"/>
    <n v="1447962505"/>
    <b v="0"/>
    <n v="1"/>
    <b v="0"/>
    <s v="technology/web"/>
    <n v="0.03"/>
    <n v="300"/>
    <x v="2"/>
    <x v="7"/>
  </r>
  <r>
    <x v="2344"/>
    <x v="2344"/>
    <s v="SAVE MONEY! Stop worrying about account disputes, supervising installs, and corporation bull-****. We actively negotiate on your behalf"/>
    <n v="1000"/>
    <n v="1"/>
    <x v="1"/>
    <x v="5"/>
    <s v="CAD"/>
    <n v="1466789269"/>
    <n v="1464197269"/>
    <b v="0"/>
    <n v="1"/>
    <b v="0"/>
    <s v="technology/web"/>
    <n v="1E-3"/>
    <n v="1"/>
    <x v="2"/>
    <x v="7"/>
  </r>
  <r>
    <x v="2345"/>
    <x v="2345"/>
    <s v="My team and I are creating a social media website for pet lovers across the world! Fashion, animal shows, adoptions, and more."/>
    <n v="3000"/>
    <n v="0"/>
    <x v="1"/>
    <x v="0"/>
    <s v="USD"/>
    <n v="1427845140"/>
    <n v="1424822556"/>
    <b v="0"/>
    <n v="0"/>
    <b v="0"/>
    <s v="technology/web"/>
    <n v="0"/>
    <n v="0"/>
    <x v="2"/>
    <x v="7"/>
  </r>
  <r>
    <x v="2346"/>
    <x v="2346"/>
    <s v="Watch and Make FREE 3D Videos &amp; Pics - No Viewer needed. To Help Learn we have Training and Instant 3D viewers."/>
    <n v="60000"/>
    <n v="39"/>
    <x v="1"/>
    <x v="0"/>
    <s v="USD"/>
    <n v="1476731431"/>
    <n v="1472843431"/>
    <b v="0"/>
    <n v="3"/>
    <b v="0"/>
    <s v="technology/web"/>
    <n v="6.4999999999999997E-4"/>
    <n v="13"/>
    <x v="2"/>
    <x v="7"/>
  </r>
  <r>
    <x v="2347"/>
    <x v="2347"/>
    <s v="Back this project and get access to a course about building COMPLETE web applications without coding."/>
    <n v="1000"/>
    <n v="15"/>
    <x v="1"/>
    <x v="0"/>
    <s v="USD"/>
    <n v="1472135676"/>
    <n v="1469543676"/>
    <b v="0"/>
    <n v="1"/>
    <b v="0"/>
    <s v="technology/web"/>
    <n v="1.4999999999999999E-2"/>
    <n v="15"/>
    <x v="2"/>
    <x v="7"/>
  </r>
  <r>
    <x v="2348"/>
    <x v="2348"/>
    <s v="Own, Buy, Sell 3D property! 3D games, 3D traveling and earn in one virtual 3D NEASPACE, Best for Oculus Rift environment."/>
    <n v="70000"/>
    <n v="270"/>
    <x v="1"/>
    <x v="0"/>
    <s v="USD"/>
    <n v="1456006938"/>
    <n v="1450822938"/>
    <b v="0"/>
    <n v="5"/>
    <b v="0"/>
    <s v="technology/web"/>
    <n v="3.8571428571428572E-3"/>
    <n v="54"/>
    <x v="2"/>
    <x v="7"/>
  </r>
  <r>
    <x v="2349"/>
    <x v="2349"/>
    <s v="Poliword tries to provide the people of the world an opportunity to make real changes in their government through the internet."/>
    <n v="474900"/>
    <n v="0"/>
    <x v="1"/>
    <x v="11"/>
    <s v="SEK"/>
    <n v="1439318228"/>
    <n v="1436812628"/>
    <b v="0"/>
    <n v="0"/>
    <b v="0"/>
    <s v="technology/web"/>
    <n v="0"/>
    <n v="0"/>
    <x v="2"/>
    <x v="7"/>
  </r>
  <r>
    <x v="2350"/>
    <x v="2350"/>
    <s v="HoxWi are the future for real time interaction with on-line customers via chat or video conference."/>
    <n v="50000"/>
    <n v="0"/>
    <x v="1"/>
    <x v="17"/>
    <s v="EUR"/>
    <n v="1483474370"/>
    <n v="1480882370"/>
    <b v="0"/>
    <n v="0"/>
    <b v="0"/>
    <s v="technology/web"/>
    <n v="0"/>
    <n v="0"/>
    <x v="2"/>
    <x v="7"/>
  </r>
  <r>
    <x v="2351"/>
    <x v="2351"/>
    <s v="Donate $30 or more and receive a free selfie stick."/>
    <n v="18900"/>
    <n v="108"/>
    <x v="1"/>
    <x v="4"/>
    <s v="NZD"/>
    <n v="1430360739"/>
    <n v="1427768739"/>
    <b v="0"/>
    <n v="7"/>
    <b v="0"/>
    <s v="technology/web"/>
    <n v="5.7142857142857143E-3"/>
    <n v="15.428571428571429"/>
    <x v="2"/>
    <x v="7"/>
  </r>
  <r>
    <x v="2352"/>
    <x v="2352"/>
    <s v="It is the mission of the Seekerâ€™s School of Thought and Philosophy to provide a safe and nurturing environment for all."/>
    <n v="2000"/>
    <n v="0"/>
    <x v="1"/>
    <x v="0"/>
    <s v="USD"/>
    <n v="1433603552"/>
    <n v="1428419552"/>
    <b v="0"/>
    <n v="0"/>
    <b v="0"/>
    <s v="technology/web"/>
    <n v="0"/>
    <n v="0"/>
    <x v="2"/>
    <x v="7"/>
  </r>
  <r>
    <x v="2353"/>
    <x v="2353"/>
    <s v="The best dating website for bronys and pegasisters. The reason I'm trying to get the funds for this project is that I need a laptop."/>
    <n v="1000"/>
    <n v="0"/>
    <x v="1"/>
    <x v="0"/>
    <s v="USD"/>
    <n v="1429632822"/>
    <n v="1428596022"/>
    <b v="0"/>
    <n v="0"/>
    <b v="0"/>
    <s v="technology/web"/>
    <n v="0"/>
    <n v="0"/>
    <x v="2"/>
    <x v="7"/>
  </r>
  <r>
    <x v="2354"/>
    <x v="2354"/>
    <s v="Almost done with doctorate degree but need funding of $35,000 to complete research of project."/>
    <n v="35000"/>
    <n v="25"/>
    <x v="1"/>
    <x v="0"/>
    <s v="USD"/>
    <n v="1420910460"/>
    <n v="1415726460"/>
    <b v="0"/>
    <n v="1"/>
    <b v="0"/>
    <s v="technology/web"/>
    <n v="7.1428571428571429E-4"/>
    <n v="25"/>
    <x v="2"/>
    <x v="7"/>
  </r>
  <r>
    <x v="2355"/>
    <x v="2355"/>
    <s v="PriceItUpPlease will be an easy to use website that estimates the amount of your startup costs for that great idea you have!"/>
    <n v="8000"/>
    <n v="55"/>
    <x v="1"/>
    <x v="2"/>
    <s v="AUD"/>
    <n v="1430604136"/>
    <n v="1428012136"/>
    <b v="0"/>
    <n v="2"/>
    <b v="0"/>
    <s v="technology/web"/>
    <n v="6.875E-3"/>
    <n v="27.5"/>
    <x v="2"/>
    <x v="7"/>
  </r>
  <r>
    <x v="2356"/>
    <x v="2356"/>
    <s v="HardstyleUnited.com The Global Hardstyle community. Your Hardstyle community."/>
    <n v="10000"/>
    <n v="0"/>
    <x v="1"/>
    <x v="9"/>
    <s v="EUR"/>
    <n v="1433530104"/>
    <n v="1430938104"/>
    <b v="0"/>
    <n v="0"/>
    <b v="0"/>
    <s v="technology/web"/>
    <n v="0"/>
    <n v="0"/>
    <x v="2"/>
    <x v="7"/>
  </r>
  <r>
    <x v="2357"/>
    <x v="2357"/>
    <s v="Click For Therapy is a website that was created to connect consumers and therapists across the UK."/>
    <n v="27000"/>
    <n v="0"/>
    <x v="1"/>
    <x v="1"/>
    <s v="GBP"/>
    <n v="1445093578"/>
    <n v="1442501578"/>
    <b v="0"/>
    <n v="0"/>
    <b v="0"/>
    <s v="technology/web"/>
    <n v="0"/>
    <n v="0"/>
    <x v="2"/>
    <x v="7"/>
  </r>
  <r>
    <x v="2358"/>
    <x v="2358"/>
    <s v="A website to auction, sell and swap items in the uk without a charge, without excess fees, the next ebay."/>
    <n v="1500"/>
    <n v="0"/>
    <x v="1"/>
    <x v="1"/>
    <s v="GBP"/>
    <n v="1422664740"/>
    <n v="1417818036"/>
    <b v="0"/>
    <n v="0"/>
    <b v="0"/>
    <s v="technology/web"/>
    <n v="0"/>
    <n v="0"/>
    <x v="2"/>
    <x v="7"/>
  </r>
  <r>
    <x v="2359"/>
    <x v="2359"/>
    <s v="I want to crowdfund the sequencing of my own genome to make it publicly available with crowd-sourced interpretation."/>
    <n v="7500"/>
    <n v="1101"/>
    <x v="1"/>
    <x v="0"/>
    <s v="USD"/>
    <n v="1438616124"/>
    <n v="1433432124"/>
    <b v="0"/>
    <n v="3"/>
    <b v="0"/>
    <s v="technology/web"/>
    <n v="0.14680000000000001"/>
    <n v="367"/>
    <x v="2"/>
    <x v="7"/>
  </r>
  <r>
    <x v="2360"/>
    <x v="2360"/>
    <s v="Welcome to Bee Bay Canada, your commission free microjobs website.  Sell at any price and keep 100% of what you earn!"/>
    <n v="5000"/>
    <n v="2"/>
    <x v="1"/>
    <x v="5"/>
    <s v="CAD"/>
    <n v="1454864280"/>
    <n v="1452272280"/>
    <b v="0"/>
    <n v="1"/>
    <b v="0"/>
    <s v="technology/web"/>
    <n v="4.0000000000000002E-4"/>
    <n v="2"/>
    <x v="2"/>
    <x v="7"/>
  </r>
  <r>
    <x v="2361"/>
    <x v="2361"/>
    <s v="A website for email/sms alerts of your personal selection, comparison of prices,consolidated database, best deals around for clothing."/>
    <n v="200"/>
    <n v="0"/>
    <x v="1"/>
    <x v="5"/>
    <s v="CAD"/>
    <n v="1462053600"/>
    <n v="1459975008"/>
    <b v="0"/>
    <n v="0"/>
    <b v="0"/>
    <s v="technology/web"/>
    <n v="0"/>
    <n v="0"/>
    <x v="2"/>
    <x v="7"/>
  </r>
  <r>
    <x v="2362"/>
    <x v="2362"/>
    <s v="The Columbus Ruby Brigade has brought monthly ruby goodness and camaraderie to all participants."/>
    <n v="420"/>
    <n v="120"/>
    <x v="1"/>
    <x v="0"/>
    <s v="USD"/>
    <n v="1418315470"/>
    <n v="1415723470"/>
    <b v="0"/>
    <n v="2"/>
    <b v="0"/>
    <s v="technology/web"/>
    <n v="0.2857142857142857"/>
    <n v="60"/>
    <x v="2"/>
    <x v="7"/>
  </r>
  <r>
    <x v="2363"/>
    <x v="2363"/>
    <s v="This is an affordable social lead based web-site to help anyone who wants extra work or start their own business. We find your customer"/>
    <n v="175000"/>
    <n v="0"/>
    <x v="1"/>
    <x v="0"/>
    <s v="USD"/>
    <n v="1451348200"/>
    <n v="1447460200"/>
    <b v="0"/>
    <n v="0"/>
    <b v="0"/>
    <s v="technology/web"/>
    <n v="0"/>
    <n v="0"/>
    <x v="2"/>
    <x v="7"/>
  </r>
  <r>
    <x v="2364"/>
    <x v="2364"/>
    <s v="Making a Minecraft server and Website and I need your help to fund it. Thanks in Advance!"/>
    <n v="128"/>
    <n v="0"/>
    <x v="1"/>
    <x v="0"/>
    <s v="USD"/>
    <n v="1445898356"/>
    <n v="1441146356"/>
    <b v="0"/>
    <n v="0"/>
    <b v="0"/>
    <s v="technology/web"/>
    <n v="0"/>
    <n v="0"/>
    <x v="2"/>
    <x v="7"/>
  </r>
  <r>
    <x v="2365"/>
    <x v="2365"/>
    <s v="A website that could group all your social 'identities' and online property together and find new followers or creators to follow"/>
    <n v="1000"/>
    <n v="0"/>
    <x v="1"/>
    <x v="13"/>
    <s v="EUR"/>
    <n v="1453071600"/>
    <n v="1449596425"/>
    <b v="0"/>
    <n v="0"/>
    <b v="0"/>
    <s v="technology/web"/>
    <n v="0"/>
    <n v="0"/>
    <x v="2"/>
    <x v="7"/>
  </r>
  <r>
    <x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x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x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x v="2369"/>
    <x v="2369"/>
    <s v="A website that lets local businesses offer deals to customers and be found online. They pay a small yearly fee and keep %100 of profit."/>
    <n v="25000"/>
    <n v="0"/>
    <x v="1"/>
    <x v="0"/>
    <s v="USD"/>
    <n v="1455132611"/>
    <n v="1452540611"/>
    <b v="0"/>
    <n v="0"/>
    <b v="0"/>
    <s v="technology/web"/>
    <n v="0"/>
    <n v="0"/>
    <x v="2"/>
    <x v="7"/>
  </r>
  <r>
    <x v="2370"/>
    <x v="2370"/>
    <s v="Let's go get it back! Most people can get $5,000 to $6,000 more a year in tax deductions. Stop the abuse and get back your share!"/>
    <n v="25000"/>
    <n v="82"/>
    <x v="1"/>
    <x v="0"/>
    <s v="USD"/>
    <n v="1418877141"/>
    <n v="1416285141"/>
    <b v="0"/>
    <n v="4"/>
    <b v="0"/>
    <s v="technology/web"/>
    <n v="3.2799999999999999E-3"/>
    <n v="20.5"/>
    <x v="2"/>
    <x v="7"/>
  </r>
  <r>
    <x v="2371"/>
    <x v="2371"/>
    <s v="ProjectPetal.com is an all in one website for all Makers to share projects and ideas. A Facebook(R) Twitter(R) &amp; Github(R) all in one."/>
    <n v="2000"/>
    <n v="0"/>
    <x v="1"/>
    <x v="0"/>
    <s v="USD"/>
    <n v="1435257596"/>
    <n v="1432665596"/>
    <b v="0"/>
    <n v="0"/>
    <b v="0"/>
    <s v="technology/web"/>
    <n v="0"/>
    <n v="0"/>
    <x v="2"/>
    <x v="7"/>
  </r>
  <r>
    <x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x v="2373"/>
    <x v="2373"/>
    <s v="We want to create a safe marketplace for buying and selling bicycles."/>
    <n v="850000"/>
    <n v="50"/>
    <x v="1"/>
    <x v="11"/>
    <s v="SEK"/>
    <n v="1440863624"/>
    <n v="1438271624"/>
    <b v="0"/>
    <n v="1"/>
    <b v="0"/>
    <s v="technology/web"/>
    <n v="5.8823529411764708E-5"/>
    <n v="50"/>
    <x v="2"/>
    <x v="7"/>
  </r>
  <r>
    <x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x v="2375"/>
    <x v="2375"/>
    <s v="Slice Trade is a new way to trade in your old phones. We buy back phones in any condition and pay you cash or give you a new one free!"/>
    <n v="10000"/>
    <n v="0"/>
    <x v="1"/>
    <x v="0"/>
    <s v="USD"/>
    <n v="1473451437"/>
    <n v="1470859437"/>
    <b v="0"/>
    <n v="0"/>
    <b v="0"/>
    <s v="technology/web"/>
    <n v="0"/>
    <n v="0"/>
    <x v="2"/>
    <x v="7"/>
  </r>
  <r>
    <x v="2376"/>
    <x v="2376"/>
    <s v="Tough, pre-manufactured lost and found stickers that forward messages to the owners email and cellphone."/>
    <n v="3000"/>
    <n v="326.33"/>
    <x v="1"/>
    <x v="0"/>
    <s v="USD"/>
    <n v="1449785566"/>
    <n v="1447193566"/>
    <b v="0"/>
    <n v="4"/>
    <b v="0"/>
    <s v="technology/web"/>
    <n v="0.10877666666666666"/>
    <n v="81.582499999999996"/>
    <x v="2"/>
    <x v="7"/>
  </r>
  <r>
    <x v="2377"/>
    <x v="2377"/>
    <s v="Fluttify is an Online Video Sharing Platform allowing friends to share their favorite Trending Content with each other."/>
    <n v="2500"/>
    <n v="0"/>
    <x v="1"/>
    <x v="5"/>
    <s v="CAD"/>
    <n v="1480110783"/>
    <n v="1477515183"/>
    <b v="0"/>
    <n v="0"/>
    <b v="0"/>
    <s v="technology/web"/>
    <n v="0"/>
    <n v="0"/>
    <x v="2"/>
    <x v="7"/>
  </r>
  <r>
    <x v="2378"/>
    <x v="2378"/>
    <s v="KEEPUP allows you to extend your social circle by introducing you to new people via your friends."/>
    <n v="110000"/>
    <n v="0"/>
    <x v="1"/>
    <x v="0"/>
    <s v="USD"/>
    <n v="1440548330"/>
    <n v="1438042730"/>
    <b v="0"/>
    <n v="0"/>
    <b v="0"/>
    <s v="technology/web"/>
    <n v="0"/>
    <n v="0"/>
    <x v="2"/>
    <x v="7"/>
  </r>
  <r>
    <x v="2379"/>
    <x v="2379"/>
    <s v="Selectcooks.com is a community marketplace for people to list, find and hire chefs."/>
    <n v="30000"/>
    <n v="0"/>
    <x v="1"/>
    <x v="0"/>
    <s v="USD"/>
    <n v="1444004616"/>
    <n v="1440116616"/>
    <b v="0"/>
    <n v="0"/>
    <b v="0"/>
    <s v="technology/web"/>
    <n v="0"/>
    <n v="0"/>
    <x v="2"/>
    <x v="7"/>
  </r>
  <r>
    <x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x v="2381"/>
    <s v="Social Media Platform for the Marijuana Industry to create professionalism and a stable lasting market."/>
    <n v="86350"/>
    <n v="1571"/>
    <x v="1"/>
    <x v="0"/>
    <s v="USD"/>
    <n v="1428704848"/>
    <n v="1426112848"/>
    <b v="0"/>
    <n v="7"/>
    <b v="0"/>
    <s v="technology/web"/>
    <n v="1.8193398957730169E-2"/>
    <n v="224.42857142857142"/>
    <x v="2"/>
    <x v="7"/>
  </r>
  <r>
    <x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x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x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x v="2386"/>
    <s v="Realjobmatch is not just a job search site but a matching site , matching the right jobseekers with the best jobs."/>
    <n v="30000"/>
    <n v="0"/>
    <x v="1"/>
    <x v="5"/>
    <s v="CAD"/>
    <n v="1420920424"/>
    <n v="1415736424"/>
    <b v="0"/>
    <n v="0"/>
    <b v="0"/>
    <s v="technology/web"/>
    <n v="0"/>
    <n v="0"/>
    <x v="2"/>
    <x v="7"/>
  </r>
  <r>
    <x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x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x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x v="2390"/>
    <x v="2390"/>
    <s v="A SaaS solution for Businesses to align their strategies with customer value, using realtime strategic roadmaps &amp; visualisations."/>
    <n v="510000"/>
    <n v="0"/>
    <x v="1"/>
    <x v="2"/>
    <s v="AUD"/>
    <n v="1420352264"/>
    <n v="1416896264"/>
    <b v="0"/>
    <n v="0"/>
    <b v="0"/>
    <s v="technology/web"/>
    <n v="0"/>
    <n v="0"/>
    <x v="2"/>
    <x v="7"/>
  </r>
  <r>
    <x v="2391"/>
    <x v="2391"/>
    <s v="Using the power of internet to help people save hundreds in car repair."/>
    <n v="20000"/>
    <n v="25"/>
    <x v="1"/>
    <x v="0"/>
    <s v="USD"/>
    <n v="1427825044"/>
    <n v="1425236644"/>
    <b v="0"/>
    <n v="1"/>
    <b v="0"/>
    <s v="technology/web"/>
    <n v="1.25E-3"/>
    <n v="25"/>
    <x v="2"/>
    <x v="7"/>
  </r>
  <r>
    <x v="2392"/>
    <x v="2392"/>
    <s v="I am asking for $4,200 to launch a unique website serving professionals in any and all industries seeking additional income in Oregon."/>
    <n v="4200"/>
    <n v="0"/>
    <x v="1"/>
    <x v="0"/>
    <s v="USD"/>
    <n v="1446087223"/>
    <n v="1443495223"/>
    <b v="0"/>
    <n v="0"/>
    <b v="0"/>
    <s v="technology/web"/>
    <n v="0"/>
    <n v="0"/>
    <x v="2"/>
    <x v="7"/>
  </r>
  <r>
    <x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x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x v="2395"/>
    <s v="I am making a social website where people can anonymously or openly vent, All walks of life all over the world"/>
    <n v="33000"/>
    <n v="0"/>
    <x v="1"/>
    <x v="0"/>
    <s v="USD"/>
    <n v="1484038620"/>
    <n v="1481597687"/>
    <b v="0"/>
    <n v="0"/>
    <b v="0"/>
    <s v="technology/web"/>
    <n v="0"/>
    <n v="0"/>
    <x v="2"/>
    <x v="7"/>
  </r>
  <r>
    <x v="2396"/>
    <x v="2396"/>
    <s v="I'm creating a website with projects which I'll create later / Ich erstelle eine Webseite mit Projekten, welche ich spÃ¤ter erstelle."/>
    <n v="5000"/>
    <n v="10"/>
    <x v="1"/>
    <x v="16"/>
    <s v="CHF"/>
    <n v="1444940558"/>
    <n v="1442348558"/>
    <b v="0"/>
    <n v="1"/>
    <b v="0"/>
    <s v="technology/web"/>
    <n v="2E-3"/>
    <n v="10"/>
    <x v="2"/>
    <x v="7"/>
  </r>
  <r>
    <x v="2397"/>
    <x v="2397"/>
    <s v="Matching refugees with sponsors in the US for 5 years. Our goal is to assist 300 Rohingya refugee families with supportive communities."/>
    <n v="124000"/>
    <n v="0"/>
    <x v="1"/>
    <x v="0"/>
    <s v="USD"/>
    <n v="1420233256"/>
    <n v="1417641256"/>
    <b v="0"/>
    <n v="0"/>
    <b v="0"/>
    <s v="technology/web"/>
    <n v="0"/>
    <n v="0"/>
    <x v="2"/>
    <x v="7"/>
  </r>
  <r>
    <x v="2398"/>
    <x v="2398"/>
    <s v="The internets new search engine. Looking for funding to develop our backend web indexing software with an emphasis on automation."/>
    <n v="4000"/>
    <n v="0"/>
    <x v="1"/>
    <x v="0"/>
    <s v="USD"/>
    <n v="1435874384"/>
    <n v="1433282384"/>
    <b v="0"/>
    <n v="0"/>
    <b v="0"/>
    <s v="technology/web"/>
    <n v="0"/>
    <n v="0"/>
    <x v="2"/>
    <x v="7"/>
  </r>
  <r>
    <x v="2399"/>
    <x v="2399"/>
    <s v="SheLifts is going to be the number One international social HUB &amp; information resource for women into weight lifting"/>
    <n v="13000"/>
    <n v="0"/>
    <x v="1"/>
    <x v="11"/>
    <s v="SEK"/>
    <n v="1418934506"/>
    <n v="1415910506"/>
    <b v="0"/>
    <n v="0"/>
    <b v="0"/>
    <s v="technology/web"/>
    <n v="0"/>
    <n v="0"/>
    <x v="2"/>
    <x v="7"/>
  </r>
  <r>
    <x v="2400"/>
    <x v="2400"/>
    <s v="New Innovation of Social Media with New Technology created to bring users even closer togethor - Tabs &amp; Features never seen before!"/>
    <n v="50000"/>
    <n v="0"/>
    <x v="1"/>
    <x v="2"/>
    <s v="AUD"/>
    <n v="1460615164"/>
    <n v="1458023164"/>
    <b v="0"/>
    <n v="0"/>
    <b v="0"/>
    <s v="technology/web"/>
    <n v="0"/>
    <n v="0"/>
    <x v="2"/>
    <x v="7"/>
  </r>
  <r>
    <x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x v="2402"/>
    <s v="Small town, delicious treats, and a mobile truck"/>
    <n v="12000"/>
    <n v="52"/>
    <x v="2"/>
    <x v="0"/>
    <s v="USD"/>
    <n v="1431533931"/>
    <n v="1428941931"/>
    <b v="0"/>
    <n v="1"/>
    <b v="0"/>
    <s v="food/food trucks"/>
    <n v="4.3333333333333331E-3"/>
    <n v="52"/>
    <x v="7"/>
    <x v="19"/>
  </r>
  <r>
    <x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x v="2404"/>
    <s v="We would love another Donut Food Truck for your famous Square Donuts.  We have one successful truck and retail store open already!"/>
    <n v="15000"/>
    <n v="0"/>
    <x v="2"/>
    <x v="0"/>
    <s v="USD"/>
    <n v="1451782607"/>
    <n v="1449190607"/>
    <b v="0"/>
    <n v="0"/>
    <b v="0"/>
    <s v="food/food trucks"/>
    <n v="0"/>
    <n v="0"/>
    <x v="7"/>
    <x v="19"/>
  </r>
  <r>
    <x v="2405"/>
    <x v="2405"/>
    <s v="We are the first gaming-themed food truck, bringing gourmet pub fare to the Jacksonville area."/>
    <n v="5000"/>
    <n v="1126"/>
    <x v="2"/>
    <x v="0"/>
    <s v="USD"/>
    <n v="1472911375"/>
    <n v="1471096975"/>
    <b v="0"/>
    <n v="20"/>
    <b v="0"/>
    <s v="food/food trucks"/>
    <n v="0.22520000000000001"/>
    <n v="56.3"/>
    <x v="7"/>
    <x v="19"/>
  </r>
  <r>
    <x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x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x v="2408"/>
    <s v="A US Army Vet trying to get a Peruvian food truck going! Really good Peruvian food now mobile!"/>
    <n v="15000"/>
    <n v="30"/>
    <x v="2"/>
    <x v="0"/>
    <s v="USD"/>
    <n v="1415247757"/>
    <n v="1412652157"/>
    <b v="0"/>
    <n v="2"/>
    <b v="0"/>
    <s v="food/food trucks"/>
    <n v="2E-3"/>
    <n v="15"/>
    <x v="7"/>
    <x v="19"/>
  </r>
  <r>
    <x v="2409"/>
    <x v="2409"/>
    <s v="I am looking to start a food truck with an infusion of my Puerto Rican heritage and my love for BBQ."/>
    <n v="25000"/>
    <n v="460"/>
    <x v="2"/>
    <x v="0"/>
    <s v="USD"/>
    <n v="1439931675"/>
    <n v="1437339675"/>
    <b v="0"/>
    <n v="6"/>
    <b v="0"/>
    <s v="food/food trucks"/>
    <n v="1.84E-2"/>
    <n v="76.666666666666671"/>
    <x v="7"/>
    <x v="19"/>
  </r>
  <r>
    <x v="2410"/>
    <x v="2410"/>
    <s v="Websters grill truck the best slow cooked meats on hot coals_x000a_Beef bisket, roast Lamb, roast chicken, Ribs, burgers, sliders,"/>
    <n v="15000"/>
    <n v="0"/>
    <x v="2"/>
    <x v="2"/>
    <s v="AUD"/>
    <n v="1441619275"/>
    <n v="1439027275"/>
    <b v="0"/>
    <n v="0"/>
    <b v="0"/>
    <s v="food/food trucks"/>
    <n v="0"/>
    <n v="0"/>
    <x v="7"/>
    <x v="19"/>
  </r>
  <r>
    <x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x v="2412"/>
    <s v="Fini les burgers ou les sandwichs : Ã  votre pause dÃ©jeuner, repartez avec votre barquette de grillade de bÅ“uf, canard ou poulet !"/>
    <n v="8000"/>
    <n v="0"/>
    <x v="2"/>
    <x v="6"/>
    <s v="EUR"/>
    <n v="1480185673"/>
    <n v="1476294073"/>
    <b v="0"/>
    <n v="0"/>
    <b v="0"/>
    <s v="food/food trucks"/>
    <n v="0"/>
    <n v="0"/>
    <x v="7"/>
    <x v="19"/>
  </r>
  <r>
    <x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x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x v="2417"/>
    <s v="I have been working on a recipe for 20 years now and need to perfect it!  Also want to do a gluten free version, then open a food truck"/>
    <n v="1000"/>
    <n v="0"/>
    <x v="2"/>
    <x v="0"/>
    <s v="USD"/>
    <n v="1407705187"/>
    <n v="1405113187"/>
    <b v="0"/>
    <n v="0"/>
    <b v="0"/>
    <s v="food/food trucks"/>
    <n v="0"/>
    <n v="0"/>
    <x v="7"/>
    <x v="19"/>
  </r>
  <r>
    <x v="2418"/>
    <x v="2418"/>
    <s v="I want to start my food truck business."/>
    <n v="25000"/>
    <n v="5"/>
    <x v="2"/>
    <x v="0"/>
    <s v="USD"/>
    <n v="1427225644"/>
    <n v="1422045244"/>
    <b v="0"/>
    <n v="5"/>
    <b v="0"/>
    <s v="food/food trucks"/>
    <n v="2.0000000000000001E-4"/>
    <n v="1"/>
    <x v="7"/>
    <x v="19"/>
  </r>
  <r>
    <x v="2419"/>
    <x v="2419"/>
    <s v="Farm to table, gourmet hippy hot dogs made from scratch with free range meats and organic produce: mind expanding recipes: TasteBudTrip"/>
    <n v="3000"/>
    <n v="0"/>
    <x v="2"/>
    <x v="0"/>
    <s v="USD"/>
    <n v="1424281389"/>
    <n v="1419097389"/>
    <b v="0"/>
    <n v="0"/>
    <b v="0"/>
    <s v="food/food trucks"/>
    <n v="0"/>
    <n v="0"/>
    <x v="7"/>
    <x v="19"/>
  </r>
  <r>
    <x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x v="2421"/>
    <x v="2421"/>
    <s v="help me start Merrill's first hot dog cart in this empty lot"/>
    <n v="6000"/>
    <n v="1"/>
    <x v="2"/>
    <x v="0"/>
    <s v="USD"/>
    <n v="1424536196"/>
    <n v="1421944196"/>
    <b v="0"/>
    <n v="1"/>
    <b v="0"/>
    <s v="food/food trucks"/>
    <n v="1.6666666666666666E-4"/>
    <n v="1"/>
    <x v="7"/>
    <x v="19"/>
  </r>
  <r>
    <x v="2422"/>
    <x v="2422"/>
    <s v="Family owned business serving BBQ and seafood to the public"/>
    <n v="500"/>
    <n v="1"/>
    <x v="2"/>
    <x v="0"/>
    <s v="USD"/>
    <n v="1426091036"/>
    <n v="1423502636"/>
    <b v="0"/>
    <n v="1"/>
    <b v="0"/>
    <s v="food/food trucks"/>
    <n v="2E-3"/>
    <n v="1"/>
    <x v="7"/>
    <x v="19"/>
  </r>
  <r>
    <x v="2423"/>
    <x v="2423"/>
    <s v="FBTR is a Texas-style, North Carolina based, homemade BBQ company looking to bring good meat to the masses."/>
    <n v="60000"/>
    <n v="8"/>
    <x v="2"/>
    <x v="0"/>
    <s v="USD"/>
    <n v="1420044890"/>
    <n v="1417452890"/>
    <b v="0"/>
    <n v="1"/>
    <b v="0"/>
    <s v="food/food trucks"/>
    <n v="1.3333333333333334E-4"/>
    <n v="8"/>
    <x v="7"/>
    <x v="19"/>
  </r>
  <r>
    <x v="2424"/>
    <x v="2424"/>
    <s v="Great and creative food from the heart in the form of a sweet food truck!"/>
    <n v="25000"/>
    <n v="310"/>
    <x v="2"/>
    <x v="0"/>
    <s v="USD"/>
    <n v="1414445108"/>
    <n v="1411853108"/>
    <b v="0"/>
    <n v="9"/>
    <b v="0"/>
    <s v="food/food trucks"/>
    <n v="1.24E-2"/>
    <n v="34.444444444444443"/>
    <x v="7"/>
    <x v="19"/>
  </r>
  <r>
    <x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x v="2426"/>
    <x v="2426"/>
    <s v="Aspiring to create a food truck with many delicious low calorie meals to encourage healthy eating while enjoying every bite."/>
    <n v="20000"/>
    <n v="0"/>
    <x v="2"/>
    <x v="0"/>
    <s v="USD"/>
    <n v="1439006692"/>
    <n v="1433822692"/>
    <b v="0"/>
    <n v="0"/>
    <b v="0"/>
    <s v="food/food trucks"/>
    <n v="0"/>
    <n v="0"/>
    <x v="7"/>
    <x v="19"/>
  </r>
  <r>
    <x v="2427"/>
    <x v="2427"/>
    <s v="Fast and simple lunches for those on the go.  All (lunch) deals $10 or less."/>
    <n v="50000"/>
    <n v="1"/>
    <x v="2"/>
    <x v="0"/>
    <s v="USD"/>
    <n v="1458715133"/>
    <n v="1455262733"/>
    <b v="0"/>
    <n v="1"/>
    <b v="0"/>
    <s v="food/food trucks"/>
    <n v="2.0000000000000002E-5"/>
    <n v="1"/>
    <x v="7"/>
    <x v="19"/>
  </r>
  <r>
    <x v="2428"/>
    <x v="2428"/>
    <s v="From Moo 2 You! We want to offer premium burgers to a taco flooded environment."/>
    <n v="35000"/>
    <n v="1"/>
    <x v="2"/>
    <x v="0"/>
    <s v="USD"/>
    <n v="1426182551"/>
    <n v="1423594151"/>
    <b v="0"/>
    <n v="1"/>
    <b v="0"/>
    <s v="food/food trucks"/>
    <n v="2.8571428571428571E-5"/>
    <n v="1"/>
    <x v="7"/>
    <x v="19"/>
  </r>
  <r>
    <x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x v="2431"/>
    <s v="Go to Colorado and run a food truck with homemade food of all kinds."/>
    <n v="100000"/>
    <n v="2"/>
    <x v="2"/>
    <x v="0"/>
    <s v="USD"/>
    <n v="1467080613"/>
    <n v="1461896613"/>
    <b v="0"/>
    <n v="2"/>
    <b v="0"/>
    <s v="food/food trucks"/>
    <n v="2.0000000000000002E-5"/>
    <n v="1"/>
    <x v="7"/>
    <x v="19"/>
  </r>
  <r>
    <x v="2432"/>
    <x v="2432"/>
    <s v="Looking to start competition cooking and need start-up help.  Offering brisket tasting to all contributors."/>
    <n v="14000"/>
    <n v="2"/>
    <x v="2"/>
    <x v="0"/>
    <s v="USD"/>
    <n v="1425791697"/>
    <n v="1423199697"/>
    <b v="0"/>
    <n v="2"/>
    <b v="0"/>
    <s v="food/food trucks"/>
    <n v="1.4285714285714287E-4"/>
    <n v="1"/>
    <x v="7"/>
    <x v="19"/>
  </r>
  <r>
    <x v="2433"/>
    <x v="2433"/>
    <s v="I want to create an amazing menu that no one eals has.I have great ideas like a non-traditional pb&amp;j thats wraped in an eggroll &amp; fried"/>
    <n v="10000"/>
    <n v="0"/>
    <x v="2"/>
    <x v="0"/>
    <s v="USD"/>
    <n v="1456608943"/>
    <n v="1454016943"/>
    <b v="0"/>
    <n v="0"/>
    <b v="0"/>
    <s v="food/food trucks"/>
    <n v="0"/>
    <n v="0"/>
    <x v="7"/>
    <x v="19"/>
  </r>
  <r>
    <x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x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x v="2437"/>
    <s v="Homemade Gumbo, Stews and Curry to be served hot and fresh everyday at any festival or concert we can attend."/>
    <n v="8000"/>
    <n v="0"/>
    <x v="2"/>
    <x v="0"/>
    <s v="USD"/>
    <n v="1426615200"/>
    <n v="1422400188"/>
    <b v="0"/>
    <n v="0"/>
    <b v="0"/>
    <s v="food/food trucks"/>
    <n v="0"/>
    <n v="0"/>
    <x v="7"/>
    <x v="19"/>
  </r>
  <r>
    <x v="2438"/>
    <x v="2438"/>
    <s v="I'm starting a catering and food truck business of southern comfort food. My FOOD is my Art!  _x000a_Thanks for you help!"/>
    <n v="15000"/>
    <n v="50"/>
    <x v="2"/>
    <x v="0"/>
    <s v="USD"/>
    <n v="1449529062"/>
    <n v="1444341462"/>
    <b v="0"/>
    <n v="1"/>
    <b v="0"/>
    <s v="food/food trucks"/>
    <n v="3.3333333333333335E-3"/>
    <n v="50"/>
    <x v="7"/>
    <x v="19"/>
  </r>
  <r>
    <x v="2439"/>
    <x v="2439"/>
    <s v="Expand cotton candy concession to include other foods and purchase a trailer to haul._x000a_Purchase unstuffed pets to fill with cotton candy"/>
    <n v="10000"/>
    <n v="0"/>
    <x v="2"/>
    <x v="0"/>
    <s v="USD"/>
    <n v="1445197129"/>
    <n v="1442605129"/>
    <b v="0"/>
    <n v="0"/>
    <b v="0"/>
    <s v="food/food trucks"/>
    <n v="0"/>
    <n v="0"/>
    <x v="7"/>
    <x v="19"/>
  </r>
  <r>
    <x v="2440"/>
    <x v="2440"/>
    <s v="Starting a entire clean energy food truck and set a new standard for Cambodia"/>
    <n v="5000"/>
    <n v="10"/>
    <x v="2"/>
    <x v="18"/>
    <s v="EUR"/>
    <n v="1455399313"/>
    <n v="1452807313"/>
    <b v="0"/>
    <n v="2"/>
    <b v="0"/>
    <s v="food/food trucks"/>
    <n v="2E-3"/>
    <n v="5"/>
    <x v="7"/>
    <x v="19"/>
  </r>
  <r>
    <x v="2441"/>
    <x v="2441"/>
    <s v="YOU can help Alchemy Pops POP up on a street near you!"/>
    <n v="7500"/>
    <n v="8091"/>
    <x v="0"/>
    <x v="0"/>
    <s v="USD"/>
    <n v="1437627540"/>
    <n v="1435806054"/>
    <b v="0"/>
    <n v="109"/>
    <b v="1"/>
    <s v="food/small batch"/>
    <n v="1.0788"/>
    <n v="74.22935779816514"/>
    <x v="7"/>
    <x v="33"/>
  </r>
  <r>
    <x v="2442"/>
    <x v="2442"/>
    <s v="The first tea from a new sustainable tea region in India's young, rising Himalayas."/>
    <n v="24000"/>
    <n v="30226"/>
    <x v="0"/>
    <x v="0"/>
    <s v="USD"/>
    <n v="1426777228"/>
    <n v="1424188828"/>
    <b v="0"/>
    <n v="372"/>
    <b v="1"/>
    <s v="food/small batch"/>
    <n v="1.2594166666666666"/>
    <n v="81.252688172043008"/>
    <x v="7"/>
    <x v="33"/>
  </r>
  <r>
    <x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x v="2449"/>
    <x v="2449"/>
    <s v="Wholesome, gluten-free, crunchy granola hand-baked in Jackson, WY. Rich in protein, omega 3's, and fiber. Help me get it to you!"/>
    <n v="10000"/>
    <n v="10800"/>
    <x v="0"/>
    <x v="0"/>
    <s v="USD"/>
    <n v="1417321515"/>
    <n v="1414725915"/>
    <b v="0"/>
    <n v="120"/>
    <b v="1"/>
    <s v="food/small batch"/>
    <n v="1.08"/>
    <n v="90"/>
    <x v="7"/>
    <x v="33"/>
  </r>
  <r>
    <x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x v="2452"/>
    <s v="Italian inspired sauce with a spice and heat that make this simple Red Sauce unique! This company name still remains a secret, for now!"/>
    <n v="600"/>
    <n v="801"/>
    <x v="0"/>
    <x v="0"/>
    <s v="USD"/>
    <n v="1451430000"/>
    <n v="1448914500"/>
    <b v="0"/>
    <n v="15"/>
    <b v="1"/>
    <s v="food/small batch"/>
    <n v="1.335"/>
    <n v="53.4"/>
    <x v="7"/>
    <x v="33"/>
  </r>
  <r>
    <x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x v="2455"/>
    <s v="Mama wants everyone to try her secret recipes for sauces and rubs. She uses only the freshest ingredients for them."/>
    <n v="300"/>
    <n v="546"/>
    <x v="0"/>
    <x v="0"/>
    <s v="USD"/>
    <n v="1461177950"/>
    <n v="1458758750"/>
    <b v="0"/>
    <n v="16"/>
    <b v="1"/>
    <s v="food/small batch"/>
    <n v="1.82"/>
    <n v="34.125"/>
    <x v="7"/>
    <x v="33"/>
  </r>
  <r>
    <x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x v="2457"/>
    <s v="If you love wine, and have ever dreamed of crafting your own. You can in 3 easy steps.  Sample~Sprinkle~Savor."/>
    <n v="23000"/>
    <n v="23530"/>
    <x v="0"/>
    <x v="0"/>
    <s v="USD"/>
    <n v="1458826056"/>
    <n v="1456237656"/>
    <b v="0"/>
    <n v="124"/>
    <b v="1"/>
    <s v="food/small batch"/>
    <n v="1.0230434782608695"/>
    <n v="189.75806451612902"/>
    <x v="7"/>
    <x v="33"/>
  </r>
  <r>
    <x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x v="2463"/>
    <s v="Emma Ate The Lion's debut full length album"/>
    <n v="2000"/>
    <n v="2325"/>
    <x v="0"/>
    <x v="0"/>
    <s v="USD"/>
    <n v="1366138800"/>
    <n v="1362710425"/>
    <b v="0"/>
    <n v="75"/>
    <b v="1"/>
    <s v="music/indie rock"/>
    <n v="1.1625000000000001"/>
    <n v="31"/>
    <x v="4"/>
    <x v="14"/>
  </r>
  <r>
    <x v="2464"/>
    <x v="2464"/>
    <s v="The Enemy Feathers are passing the proverbial hat to see if we can raise enough money to complete Our NEW EP"/>
    <n v="2000"/>
    <n v="2222"/>
    <x v="0"/>
    <x v="5"/>
    <s v="CAD"/>
    <n v="1443641340"/>
    <n v="1441143397"/>
    <b v="0"/>
    <n v="43"/>
    <b v="1"/>
    <s v="music/indie rock"/>
    <n v="1.111"/>
    <n v="51.674418604651166"/>
    <x v="4"/>
    <x v="14"/>
  </r>
  <r>
    <x v="2465"/>
    <x v="2465"/>
    <s v="An indie band from Spokane, WA looking to master and package their first full length album."/>
    <n v="700"/>
    <n v="1261"/>
    <x v="0"/>
    <x v="0"/>
    <s v="USD"/>
    <n v="1348420548"/>
    <n v="1345828548"/>
    <b v="0"/>
    <n v="48"/>
    <b v="1"/>
    <s v="music/indie rock"/>
    <n v="1.8014285714285714"/>
    <n v="26.270833333333332"/>
    <x v="4"/>
    <x v="14"/>
  </r>
  <r>
    <x v="2466"/>
    <x v="2466"/>
    <s v="With big dreams and big sounds, Jesse Alexander's Debut album titled &quot;For Once&quot; brings Indie Rock to a whole new level."/>
    <n v="2500"/>
    <n v="2500"/>
    <x v="0"/>
    <x v="0"/>
    <s v="USD"/>
    <n v="1368066453"/>
    <n v="1365474453"/>
    <b v="0"/>
    <n v="52"/>
    <b v="1"/>
    <s v="music/indie rock"/>
    <n v="1"/>
    <n v="48.07692307692308"/>
    <x v="4"/>
    <x v="14"/>
  </r>
  <r>
    <x v="2467"/>
    <x v="2467"/>
    <s v="We've finished our first EP and we're taking it on the road in three weeks! Help us fund manufacturing?"/>
    <n v="1000"/>
    <n v="1185"/>
    <x v="0"/>
    <x v="0"/>
    <s v="USD"/>
    <n v="1336669200"/>
    <n v="1335473931"/>
    <b v="0"/>
    <n v="43"/>
    <b v="1"/>
    <s v="music/indie rock"/>
    <n v="1.1850000000000001"/>
    <n v="27.558139534883722"/>
    <x v="4"/>
    <x v="14"/>
  </r>
  <r>
    <x v="2468"/>
    <x v="2468"/>
    <s v="Please donate, support &amp; share this project so that I may be able to record my new EP this fall!"/>
    <n v="2000"/>
    <n v="2144.34"/>
    <x v="0"/>
    <x v="0"/>
    <s v="USD"/>
    <n v="1351400400"/>
    <n v="1348285321"/>
    <b v="0"/>
    <n v="58"/>
    <b v="1"/>
    <s v="music/indie rock"/>
    <n v="1.0721700000000001"/>
    <n v="36.97137931034483"/>
    <x v="4"/>
    <x v="14"/>
  </r>
  <r>
    <x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x v="2473"/>
    <s v="Wrote some new songs and it turned into an album. I even have a title already, &quot;Oh My Soul&quot;. Would love your support!"/>
    <n v="2000"/>
    <n v="2000"/>
    <x v="0"/>
    <x v="0"/>
    <s v="USD"/>
    <n v="1352573869"/>
    <n v="1349978269"/>
    <b v="0"/>
    <n v="47"/>
    <b v="1"/>
    <s v="music/indie rock"/>
    <n v="1"/>
    <n v="42.553191489361701"/>
    <x v="4"/>
    <x v="14"/>
  </r>
  <r>
    <x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x v="2475"/>
    <s v="Help BRANDTSON and DREAMOVERrecords press their 2004 record, &quot;Send Us A Signal&quot;."/>
    <n v="2500"/>
    <n v="2618"/>
    <x v="0"/>
    <x v="0"/>
    <s v="USD"/>
    <n v="1278799200"/>
    <n v="1273647255"/>
    <b v="0"/>
    <n v="81"/>
    <b v="1"/>
    <s v="music/indie rock"/>
    <n v="1.0471999999999999"/>
    <n v="32.320987654320987"/>
    <x v="4"/>
    <x v="14"/>
  </r>
  <r>
    <x v="2476"/>
    <x v="2476"/>
    <s v="Eleven songs, the accumulation of several memorable occurrences in a sleepy town; stories of fiction &amp; fact."/>
    <n v="3200"/>
    <n v="3360.72"/>
    <x v="0"/>
    <x v="0"/>
    <s v="USD"/>
    <n v="1415004770"/>
    <n v="1412149970"/>
    <b v="0"/>
    <n v="55"/>
    <b v="1"/>
    <s v="music/indie rock"/>
    <n v="1.050225"/>
    <n v="61.103999999999999"/>
    <x v="4"/>
    <x v="14"/>
  </r>
  <r>
    <x v="2477"/>
    <x v="823"/>
    <s v="Releasing my first album in August, and I need your help in order to get it done!"/>
    <n v="750"/>
    <n v="1285"/>
    <x v="0"/>
    <x v="0"/>
    <s v="USD"/>
    <n v="1344789345"/>
    <n v="1340901345"/>
    <b v="0"/>
    <n v="41"/>
    <b v="1"/>
    <s v="music/indie rock"/>
    <n v="1.7133333333333334"/>
    <n v="31.341463414634145"/>
    <x v="4"/>
    <x v="14"/>
  </r>
  <r>
    <x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x v="2478"/>
    <s v="Fake Natives is headed on tour this summer. Help them fill their tank with fossil fuels."/>
    <n v="300"/>
    <n v="400.33"/>
    <x v="0"/>
    <x v="0"/>
    <s v="USD"/>
    <n v="1343440800"/>
    <n v="1342545994"/>
    <b v="0"/>
    <n v="16"/>
    <b v="1"/>
    <s v="music/indie rock"/>
    <n v="1.3344333333333334"/>
    <n v="25.020624999999999"/>
    <x v="4"/>
    <x v="14"/>
  </r>
  <r>
    <x v="2480"/>
    <x v="2479"/>
    <s v="We are a band from Long Beach, Ca looking to record our first EP. Any little bit counts and your support would mean the world to us!"/>
    <n v="2000"/>
    <n v="2000"/>
    <x v="0"/>
    <x v="0"/>
    <s v="USD"/>
    <n v="1444516084"/>
    <n v="1439332084"/>
    <b v="0"/>
    <n v="8"/>
    <b v="1"/>
    <s v="music/indie rock"/>
    <n v="1"/>
    <n v="250"/>
    <x v="4"/>
    <x v="14"/>
  </r>
  <r>
    <x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x v="2482"/>
    <s v="Send Intangible Animal on our first West Coast Tour!!! The fate of the world rests in your hands."/>
    <n v="1100"/>
    <n v="1251"/>
    <x v="0"/>
    <x v="0"/>
    <s v="USD"/>
    <n v="1335891603"/>
    <n v="1330711203"/>
    <b v="0"/>
    <n v="19"/>
    <b v="1"/>
    <s v="music/indie rock"/>
    <n v="1.1372727272727272"/>
    <n v="65.84210526315789"/>
    <x v="4"/>
    <x v="14"/>
  </r>
  <r>
    <x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x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x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x v="2489"/>
    <s v="We are trying to fund our first multi-state tour this summer in an effort to get our music out to as many people as possible."/>
    <n v="500"/>
    <n v="607"/>
    <x v="0"/>
    <x v="0"/>
    <s v="USD"/>
    <n v="1340429276"/>
    <n v="1335245276"/>
    <b v="0"/>
    <n v="16"/>
    <b v="1"/>
    <s v="music/indie rock"/>
    <n v="1.214"/>
    <n v="37.9375"/>
    <x v="4"/>
    <x v="14"/>
  </r>
  <r>
    <x v="2491"/>
    <x v="2490"/>
    <s v="Nathan Evans, instrumental rock guitarist and official V3fights.com artist, is releasing his first solo EP entitled Remove The Illusion"/>
    <n v="500"/>
    <n v="516"/>
    <x v="0"/>
    <x v="0"/>
    <s v="USD"/>
    <n v="1295142660"/>
    <n v="1293739714"/>
    <b v="0"/>
    <n v="10"/>
    <b v="1"/>
    <s v="music/indie rock"/>
    <n v="1.032"/>
    <n v="51.6"/>
    <x v="4"/>
    <x v="14"/>
  </r>
  <r>
    <x v="2492"/>
    <x v="2491"/>
    <s v="We're a band from Hawaii trying to produce our first EP and we need help!"/>
    <n v="600"/>
    <n v="750"/>
    <x v="0"/>
    <x v="0"/>
    <s v="USD"/>
    <n v="1339840740"/>
    <n v="1335397188"/>
    <b v="0"/>
    <n v="27"/>
    <b v="1"/>
    <s v="music/indie rock"/>
    <n v="1.25"/>
    <n v="27.777777777777779"/>
    <x v="4"/>
    <x v="14"/>
  </r>
  <r>
    <x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x v="2495"/>
    <s v="Be a part of making the first Lynn Haven album, &quot;Fair Weather Friends.&quot;"/>
    <n v="6000"/>
    <n v="6000"/>
    <x v="0"/>
    <x v="0"/>
    <s v="USD"/>
    <n v="1364597692"/>
    <n v="1361577292"/>
    <b v="0"/>
    <n v="10"/>
    <b v="1"/>
    <s v="music/indie rock"/>
    <n v="1"/>
    <n v="600"/>
    <x v="4"/>
    <x v="14"/>
  </r>
  <r>
    <x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x v="2497"/>
    <s v="We've been working hard on getting our music out and we are taking the final steps to releasing our EP, but we need your help."/>
    <n v="1000"/>
    <n v="1056"/>
    <x v="0"/>
    <x v="0"/>
    <s v="USD"/>
    <n v="1422400387"/>
    <n v="1421190787"/>
    <b v="0"/>
    <n v="20"/>
    <b v="1"/>
    <s v="music/indie rock"/>
    <n v="1.056"/>
    <n v="52.8"/>
    <x v="4"/>
    <x v="14"/>
  </r>
  <r>
    <x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x v="2502"/>
    <s v="Cardinal Bistro will be Contemporary American dinning establishment based in Ventnor, NJ featuring local, seasonal ingredients."/>
    <n v="10000"/>
    <n v="0"/>
    <x v="2"/>
    <x v="0"/>
    <s v="USD"/>
    <n v="1465333560"/>
    <n v="1462743308"/>
    <b v="0"/>
    <n v="0"/>
    <b v="0"/>
    <s v="food/restaurants"/>
    <n v="0"/>
    <n v="0"/>
    <x v="7"/>
    <x v="34"/>
  </r>
  <r>
    <x v="2504"/>
    <x v="2503"/>
    <s v="Halal Restaurant and Internet Cafe 20 percent of profits will go to building masjids."/>
    <n v="35000"/>
    <n v="0"/>
    <x v="2"/>
    <x v="0"/>
    <s v="USD"/>
    <n v="1416014534"/>
    <n v="1413418934"/>
    <b v="0"/>
    <n v="0"/>
    <b v="0"/>
    <s v="food/restaurants"/>
    <n v="0"/>
    <n v="0"/>
    <x v="7"/>
    <x v="34"/>
  </r>
  <r>
    <x v="2505"/>
    <x v="2504"/>
    <s v="PASTATUTION- The act or practice of engaging in Pasta Making for money.  _x000a__x000a_Help us get the Arcobaleno Pasta Extruder!"/>
    <n v="7000"/>
    <n v="0"/>
    <x v="2"/>
    <x v="0"/>
    <s v="USD"/>
    <n v="1426292416"/>
    <n v="1423704016"/>
    <b v="0"/>
    <n v="0"/>
    <b v="0"/>
    <s v="food/restaurants"/>
    <n v="0"/>
    <n v="0"/>
    <x v="7"/>
    <x v="34"/>
  </r>
  <r>
    <x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x v="2507"/>
    <x v="2506"/>
    <s v="Unique dishes for a unique city!."/>
    <n v="42850"/>
    <n v="0"/>
    <x v="2"/>
    <x v="0"/>
    <s v="USD"/>
    <n v="1431308704"/>
    <n v="1428716704"/>
    <b v="0"/>
    <n v="0"/>
    <b v="0"/>
    <s v="food/restaurants"/>
    <n v="0"/>
    <n v="0"/>
    <x v="7"/>
    <x v="34"/>
  </r>
  <r>
    <x v="2508"/>
    <x v="2507"/>
    <s v="I make Amazing homemade fudge available in 18 flavors. I want to open my own business to be able to let my area eat my incredible fudge"/>
    <n v="20000"/>
    <n v="0"/>
    <x v="2"/>
    <x v="0"/>
    <s v="USD"/>
    <n v="1408056634"/>
    <n v="1405464634"/>
    <b v="0"/>
    <n v="0"/>
    <b v="0"/>
    <s v="food/restaurants"/>
    <n v="0"/>
    <n v="0"/>
    <x v="7"/>
    <x v="34"/>
  </r>
  <r>
    <x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x v="2509"/>
    <s v="Dugout Dogs will be specializing in the many hot dog and sausage styles sold at baseball parks around Major League Baseball (MLB)."/>
    <n v="50000"/>
    <n v="75"/>
    <x v="2"/>
    <x v="0"/>
    <s v="USD"/>
    <n v="1431647772"/>
    <n v="1426463772"/>
    <b v="0"/>
    <n v="2"/>
    <b v="0"/>
    <s v="food/restaurants"/>
    <n v="1.5E-3"/>
    <n v="37.5"/>
    <x v="7"/>
    <x v="34"/>
  </r>
  <r>
    <x v="2511"/>
    <x v="2510"/>
    <s v="Fresh Fast Food. A bbq ramen bar thats healthy, tasty and made to order right in front of your eyes....... From flame to bowl"/>
    <n v="100000"/>
    <n v="0"/>
    <x v="2"/>
    <x v="1"/>
    <s v="GBP"/>
    <n v="1454323413"/>
    <n v="1451731413"/>
    <b v="0"/>
    <n v="0"/>
    <b v="0"/>
    <s v="food/restaurants"/>
    <n v="0"/>
    <n v="0"/>
    <x v="7"/>
    <x v="34"/>
  </r>
  <r>
    <x v="2512"/>
    <x v="2511"/>
    <s v="Somethin' Tasty is a unique coffee, pastry &amp; retail store. We consign from all local sources: pottery, glass &amp; art."/>
    <n v="1150"/>
    <n v="0"/>
    <x v="2"/>
    <x v="0"/>
    <s v="USD"/>
    <n v="1418504561"/>
    <n v="1417208561"/>
    <b v="0"/>
    <n v="0"/>
    <b v="0"/>
    <s v="food/restaurants"/>
    <n v="0"/>
    <n v="0"/>
    <x v="7"/>
    <x v="34"/>
  </r>
  <r>
    <x v="2513"/>
    <x v="2512"/>
    <s v="Wir wollen einen Ort erschaffen an dem man sich wohlfÃ¼hlen kann, ein Ort an dem die Gedanken frei sind und man das Essen genieÃŸen kann."/>
    <n v="180000"/>
    <n v="0"/>
    <x v="2"/>
    <x v="12"/>
    <s v="EUR"/>
    <n v="1488067789"/>
    <n v="1482883789"/>
    <b v="0"/>
    <n v="0"/>
    <b v="0"/>
    <s v="food/restaurants"/>
    <n v="0"/>
    <n v="0"/>
    <x v="7"/>
    <x v="34"/>
  </r>
  <r>
    <x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x v="2514"/>
    <s v="The Barrel Room SF is moving to a new location in San Francisco with a 60-seat restaurant &amp; full liquor. Help us make our move amazing!"/>
    <n v="5000"/>
    <n v="930"/>
    <x v="2"/>
    <x v="0"/>
    <s v="USD"/>
    <n v="1424635753"/>
    <n v="1422043753"/>
    <b v="0"/>
    <n v="12"/>
    <b v="0"/>
    <s v="food/restaurants"/>
    <n v="0.186"/>
    <n v="77.5"/>
    <x v="7"/>
    <x v="34"/>
  </r>
  <r>
    <x v="2516"/>
    <x v="2515"/>
    <s v="Hi, everyone my name is Alex, and i want to create not just a cafe spot, but a place that gives everyone a nice warm homey feeling."/>
    <n v="22000"/>
    <n v="0"/>
    <x v="2"/>
    <x v="0"/>
    <s v="USD"/>
    <n v="1417279252"/>
    <n v="1414683652"/>
    <b v="0"/>
    <n v="0"/>
    <b v="0"/>
    <s v="food/restaurants"/>
    <n v="0"/>
    <n v="0"/>
    <x v="7"/>
    <x v="34"/>
  </r>
  <r>
    <x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x v="2517"/>
    <s v="I am traveling the backroads of Southern California, to discover the best out-of-the-way eateries the area has to offer"/>
    <n v="5000"/>
    <n v="0"/>
    <x v="2"/>
    <x v="0"/>
    <s v="USD"/>
    <n v="1415899228"/>
    <n v="1413303628"/>
    <b v="0"/>
    <n v="0"/>
    <b v="0"/>
    <s v="food/restaurants"/>
    <n v="0"/>
    <n v="0"/>
    <x v="7"/>
    <x v="34"/>
  </r>
  <r>
    <x v="2519"/>
    <x v="2518"/>
    <s v="Better than your mom's, better than Cracker Barrel, only at Kelli's Kitchen (all from scratch)."/>
    <n v="150000"/>
    <n v="65"/>
    <x v="2"/>
    <x v="0"/>
    <s v="USD"/>
    <n v="1405741404"/>
    <n v="1403149404"/>
    <b v="0"/>
    <n v="4"/>
    <b v="0"/>
    <s v="food/restaurants"/>
    <n v="4.3333333333333331E-4"/>
    <n v="16.25"/>
    <x v="7"/>
    <x v="34"/>
  </r>
  <r>
    <x v="2520"/>
    <x v="2519"/>
    <s v="Aurora restaurant/night club, a Star Wars/Star Trek Science fiction community gathering place and club in the Tulsa/Oklahoma city area."/>
    <n v="100000"/>
    <n v="0"/>
    <x v="2"/>
    <x v="0"/>
    <s v="USD"/>
    <n v="1476559260"/>
    <n v="1472567085"/>
    <b v="0"/>
    <n v="0"/>
    <b v="0"/>
    <s v="food/restaurants"/>
    <n v="0"/>
    <n v="0"/>
    <x v="7"/>
    <x v="34"/>
  </r>
  <r>
    <x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x v="2523"/>
    <s v="We're bringing some of our favorite music from the past 10 years to disc for the first time ever."/>
    <n v="7500"/>
    <n v="7620"/>
    <x v="0"/>
    <x v="0"/>
    <s v="USD"/>
    <n v="1419136200"/>
    <n v="1416338557"/>
    <b v="0"/>
    <n v="43"/>
    <b v="1"/>
    <s v="music/classical music"/>
    <n v="1.016"/>
    <n v="177.2093023255814"/>
    <x v="4"/>
    <x v="35"/>
  </r>
  <r>
    <x v="2525"/>
    <x v="2524"/>
    <s v="Husband and wife operatic team specializing in German opera. Fundraising for an audition tour of Germany."/>
    <n v="8000"/>
    <n v="8026"/>
    <x v="0"/>
    <x v="0"/>
    <s v="USD"/>
    <n v="1340914571"/>
    <n v="1338322571"/>
    <b v="0"/>
    <n v="80"/>
    <b v="1"/>
    <s v="music/classical music"/>
    <n v="1.00325"/>
    <n v="100.325"/>
    <x v="4"/>
    <x v="35"/>
  </r>
  <r>
    <x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x v="2527"/>
    <x v="2526"/>
    <s v="Five Programs of Benjamin Britten's vocal works featuring over 20 extraordinary vocalists and pianists."/>
    <n v="4000"/>
    <n v="4085"/>
    <x v="0"/>
    <x v="0"/>
    <s v="USD"/>
    <n v="1382068740"/>
    <n v="1380477691"/>
    <b v="0"/>
    <n v="71"/>
    <b v="1"/>
    <s v="music/classical music"/>
    <n v="1.02125"/>
    <n v="57.535211267605632"/>
    <x v="4"/>
    <x v="35"/>
  </r>
  <r>
    <x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x v="2528"/>
    <s v="Opera. Short. New."/>
    <n v="6000"/>
    <n v="6257"/>
    <x v="0"/>
    <x v="0"/>
    <s v="USD"/>
    <n v="1332636975"/>
    <n v="1328752575"/>
    <b v="0"/>
    <n v="76"/>
    <b v="1"/>
    <s v="music/classical music"/>
    <n v="1.0428333333333333"/>
    <n v="82.328947368421055"/>
    <x v="4"/>
    <x v="35"/>
  </r>
  <r>
    <x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x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x v="2534"/>
    <s v="Mark Hayes: Requiem Recording"/>
    <n v="20000"/>
    <n v="20755"/>
    <x v="0"/>
    <x v="0"/>
    <s v="USD"/>
    <n v="1417463945"/>
    <n v="1414781945"/>
    <b v="0"/>
    <n v="78"/>
    <b v="1"/>
    <s v="music/classical music"/>
    <n v="1.03775"/>
    <n v="266.08974358974359"/>
    <x v="4"/>
    <x v="35"/>
  </r>
  <r>
    <x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x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x v="2537"/>
    <s v="I will record 2 of Tomaso Albinoni's concertos for 2 oboes playing both parts myself."/>
    <n v="18000"/>
    <n v="20343.169999999998"/>
    <x v="0"/>
    <x v="0"/>
    <s v="USD"/>
    <n v="1361681940"/>
    <n v="1359029661"/>
    <b v="0"/>
    <n v="185"/>
    <b v="1"/>
    <s v="music/classical music"/>
    <n v="1.130176111111111"/>
    <n v="109.96308108108107"/>
    <x v="4"/>
    <x v="35"/>
  </r>
  <r>
    <x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x v="2543"/>
    <s v="Bringing choral music and performance opportunities to under-served youth in West Philadelphia"/>
    <n v="5000"/>
    <n v="5041"/>
    <x v="0"/>
    <x v="0"/>
    <s v="USD"/>
    <n v="1341750569"/>
    <n v="1339158569"/>
    <b v="0"/>
    <n v="57"/>
    <b v="1"/>
    <s v="music/classical music"/>
    <n v="1.0082"/>
    <n v="88.438596491228068"/>
    <x v="4"/>
    <x v="35"/>
  </r>
  <r>
    <x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x v="2545"/>
    <s v="We want to release an album of choral music by acclaimed Finnish composer Jaakko MÃ¤ntyjÃ¤rvi in 2014"/>
    <n v="3500"/>
    <n v="3910"/>
    <x v="0"/>
    <x v="0"/>
    <s v="USD"/>
    <n v="1380949200"/>
    <n v="1378586179"/>
    <b v="0"/>
    <n v="65"/>
    <b v="1"/>
    <s v="music/classical music"/>
    <n v="1.1171428571428572"/>
    <n v="60.153846153846153"/>
    <x v="4"/>
    <x v="35"/>
  </r>
  <r>
    <x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x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x v="2556"/>
    <s v="Raising money for our concert tour of Switzerland and Germany in June/July 2014"/>
    <n v="900"/>
    <n v="1066"/>
    <x v="0"/>
    <x v="1"/>
    <s v="GBP"/>
    <n v="1400176386"/>
    <n v="1397584386"/>
    <b v="0"/>
    <n v="36"/>
    <b v="1"/>
    <s v="music/classical music"/>
    <n v="1.1844444444444444"/>
    <n v="29.611111111111111"/>
    <x v="4"/>
    <x v="35"/>
  </r>
  <r>
    <x v="2558"/>
    <x v="2557"/>
    <s v="The Hopkins Sinfonia is looking for your support to run our 2015 Season made up of five concerts."/>
    <n v="1250"/>
    <n v="1361"/>
    <x v="0"/>
    <x v="2"/>
    <s v="AUD"/>
    <n v="1430488740"/>
    <n v="1427747906"/>
    <b v="0"/>
    <n v="18"/>
    <b v="1"/>
    <s v="music/classical music"/>
    <n v="1.0888"/>
    <n v="75.611111111111114"/>
    <x v="4"/>
    <x v="35"/>
  </r>
  <r>
    <x v="2559"/>
    <x v="2558"/>
    <s v="A concert of new music by four composers who have lived in India and been inspired by its music, with the Momenta String Quartet"/>
    <n v="800"/>
    <n v="890"/>
    <x v="0"/>
    <x v="0"/>
    <s v="USD"/>
    <n v="1321385820"/>
    <n v="1318539484"/>
    <b v="0"/>
    <n v="25"/>
    <b v="1"/>
    <s v="music/classical music"/>
    <n v="1.1125"/>
    <n v="35.6"/>
    <x v="4"/>
    <x v="35"/>
  </r>
  <r>
    <x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x v="2560"/>
    <s v="Ever had chicken fingers smothered in bearnaise sauce, resting on a bed of your favorite rice? We need these meals on wheels."/>
    <n v="100000"/>
    <n v="0"/>
    <x v="1"/>
    <x v="5"/>
    <s v="CAD"/>
    <n v="1444740089"/>
    <n v="1442148089"/>
    <b v="0"/>
    <n v="0"/>
    <b v="0"/>
    <s v="food/food trucks"/>
    <n v="0"/>
    <n v="0"/>
    <x v="7"/>
    <x v="19"/>
  </r>
  <r>
    <x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x v="2563"/>
    <x v="2562"/>
    <s v="Michigan based bubble tea and specialty ice cream food truck"/>
    <n v="20000"/>
    <n v="0"/>
    <x v="1"/>
    <x v="0"/>
    <s v="USD"/>
    <n v="1438226451"/>
    <n v="1433042451"/>
    <b v="0"/>
    <n v="0"/>
    <b v="0"/>
    <s v="food/food trucks"/>
    <n v="0"/>
    <n v="0"/>
    <x v="7"/>
    <x v="19"/>
  </r>
  <r>
    <x v="2564"/>
    <x v="2563"/>
    <s v="We want to bring the wonderful flavors of the Jersey Shore, my home, to my new home in Winnipeg, the center of Canada."/>
    <n v="40000"/>
    <n v="0"/>
    <x v="1"/>
    <x v="5"/>
    <s v="CAD"/>
    <n v="1406854699"/>
    <n v="1404262699"/>
    <b v="0"/>
    <n v="0"/>
    <b v="0"/>
    <s v="food/food trucks"/>
    <n v="0"/>
    <n v="0"/>
    <x v="7"/>
    <x v="19"/>
  </r>
  <r>
    <x v="2565"/>
    <x v="2564"/>
    <s v="The Sketchy Pelican. Is my vision to bring raw, honest, soulful, creative, thoght provoking cuisine to food truck form"/>
    <n v="10000"/>
    <n v="100"/>
    <x v="1"/>
    <x v="0"/>
    <s v="USD"/>
    <n v="1462827000"/>
    <n v="1457710589"/>
    <b v="0"/>
    <n v="1"/>
    <b v="0"/>
    <s v="food/food trucks"/>
    <n v="0.01"/>
    <n v="100"/>
    <x v="7"/>
    <x v="19"/>
  </r>
  <r>
    <x v="2566"/>
    <x v="2565"/>
    <s v="You can skip the hotdog cart and enjoy fresh, hot, delicious, handmade pizza when Mamma B's takes her show on the road!"/>
    <n v="35000"/>
    <n v="0"/>
    <x v="1"/>
    <x v="0"/>
    <s v="USD"/>
    <n v="1408663948"/>
    <n v="1406071948"/>
    <b v="0"/>
    <n v="0"/>
    <b v="0"/>
    <s v="food/food trucks"/>
    <n v="0"/>
    <n v="0"/>
    <x v="7"/>
    <x v="19"/>
  </r>
  <r>
    <x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x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x v="2569"/>
    <x v="2568"/>
    <s v="With your help, I would be able to get a truck and start the process of getting it ready for the 2016 season."/>
    <n v="6500"/>
    <n v="145"/>
    <x v="1"/>
    <x v="0"/>
    <s v="USD"/>
    <n v="1442457112"/>
    <n v="1439865112"/>
    <b v="0"/>
    <n v="2"/>
    <b v="0"/>
    <s v="food/food trucks"/>
    <n v="2.2307692307692306E-2"/>
    <n v="72.5"/>
    <x v="7"/>
    <x v="19"/>
  </r>
  <r>
    <x v="2570"/>
    <x v="2569"/>
    <s v="A family run mobile wood fired pizza oven serving up unique artisan pizzas created by award winning Chef Brandon Mathias!"/>
    <n v="7000"/>
    <n v="59"/>
    <x v="1"/>
    <x v="0"/>
    <s v="USD"/>
    <n v="1486590035"/>
    <n v="1483998035"/>
    <b v="0"/>
    <n v="2"/>
    <b v="0"/>
    <s v="food/food trucks"/>
    <n v="8.4285714285714294E-3"/>
    <n v="29.5"/>
    <x v="7"/>
    <x v="19"/>
  </r>
  <r>
    <x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x v="2572"/>
    <x v="2571"/>
    <s v="Mesquite smoked brisket nachos, food truck style, with homemade salsa to make your taste buds dance."/>
    <n v="30000"/>
    <n v="0"/>
    <x v="1"/>
    <x v="0"/>
    <s v="USD"/>
    <n v="1428893517"/>
    <n v="1426301517"/>
    <b v="0"/>
    <n v="0"/>
    <b v="0"/>
    <s v="food/food trucks"/>
    <n v="0"/>
    <n v="0"/>
    <x v="7"/>
    <x v="19"/>
  </r>
  <r>
    <x v="2573"/>
    <x v="2572"/>
    <s v="I have perfected my porkkabob recipe.I'm ready to start my own business!I need funds for the bbq pit and trailer and start up supplies."/>
    <n v="8000"/>
    <n v="0"/>
    <x v="1"/>
    <x v="0"/>
    <s v="USD"/>
    <n v="1408803149"/>
    <n v="1404915149"/>
    <b v="0"/>
    <n v="0"/>
    <b v="0"/>
    <s v="food/food trucks"/>
    <n v="0"/>
    <n v="0"/>
    <x v="7"/>
    <x v="19"/>
  </r>
  <r>
    <x v="2574"/>
    <x v="2573"/>
    <s v="The Best Jamaican Jerk outside of Kingston! The name means &quot;for the children&quot;, my children, the reasons why I cook and why I live!"/>
    <n v="10000"/>
    <n v="0"/>
    <x v="1"/>
    <x v="0"/>
    <s v="USD"/>
    <n v="1463600945"/>
    <n v="1461786545"/>
    <b v="0"/>
    <n v="0"/>
    <b v="0"/>
    <s v="food/food trucks"/>
    <n v="0"/>
    <n v="0"/>
    <x v="7"/>
    <x v="19"/>
  </r>
  <r>
    <x v="2575"/>
    <x v="2574"/>
    <s v="Hello everyone, Iv'e decided to put my love for old Volkswagen buses and my love for cooking together! Support vdub dogs hot dog bus!"/>
    <n v="85000"/>
    <n v="0"/>
    <x v="1"/>
    <x v="0"/>
    <s v="USD"/>
    <n v="1421030194"/>
    <n v="1418438194"/>
    <b v="0"/>
    <n v="0"/>
    <b v="0"/>
    <s v="food/food trucks"/>
    <n v="0"/>
    <n v="0"/>
    <x v="7"/>
    <x v="19"/>
  </r>
  <r>
    <x v="2576"/>
    <x v="2575"/>
    <s v="A New Twist with an American and Philippine fast food Mobile Trailer."/>
    <n v="10000"/>
    <n v="0"/>
    <x v="1"/>
    <x v="0"/>
    <s v="USD"/>
    <n v="1428707647"/>
    <n v="1424823247"/>
    <b v="0"/>
    <n v="0"/>
    <b v="0"/>
    <s v="food/food trucks"/>
    <n v="0"/>
    <n v="0"/>
    <x v="7"/>
    <x v="19"/>
  </r>
  <r>
    <x v="2577"/>
    <x v="2576"/>
    <s v="This is not your average cake, it's fruit with yogurt fruit dip icing and fruit toppings! Great for events, parties, weddings and more!"/>
    <n v="15000"/>
    <n v="0"/>
    <x v="1"/>
    <x v="0"/>
    <s v="USD"/>
    <n v="1407181297"/>
    <n v="1405021297"/>
    <b v="0"/>
    <n v="0"/>
    <b v="0"/>
    <s v="food/food trucks"/>
    <n v="0"/>
    <n v="0"/>
    <x v="7"/>
    <x v="19"/>
  </r>
  <r>
    <x v="2578"/>
    <x v="2577"/>
    <s v="Madhuri means &quot;inner beauty, inner sweetness&quot;. At Madhuri Kitchen, we're bringing the spiritual practice of food to festivals &amp; events."/>
    <n v="6000"/>
    <n v="0"/>
    <x v="1"/>
    <x v="0"/>
    <s v="USD"/>
    <n v="1444410000"/>
    <n v="1440203579"/>
    <b v="0"/>
    <n v="0"/>
    <b v="0"/>
    <s v="food/food trucks"/>
    <n v="0"/>
    <n v="0"/>
    <x v="7"/>
    <x v="19"/>
  </r>
  <r>
    <x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x v="2581"/>
    <x v="2580"/>
    <s v="Creating a Food Truck to bring gourmet sausage sliders to Jacksonville, FL for breakfast, lunch, and special events."/>
    <n v="5000"/>
    <n v="530"/>
    <x v="2"/>
    <x v="0"/>
    <s v="USD"/>
    <n v="1447689898"/>
    <n v="1445094298"/>
    <b v="0"/>
    <n v="11"/>
    <b v="0"/>
    <s v="food/food trucks"/>
    <n v="0.106"/>
    <n v="48.18181818181818"/>
    <x v="7"/>
    <x v="19"/>
  </r>
  <r>
    <x v="2582"/>
    <x v="2581"/>
    <s v="The place where chicken meets liquor for the first time!"/>
    <n v="90000"/>
    <n v="1"/>
    <x v="2"/>
    <x v="0"/>
    <s v="USD"/>
    <n v="1477784634"/>
    <n v="1475192634"/>
    <b v="0"/>
    <n v="1"/>
    <b v="0"/>
    <s v="food/food trucks"/>
    <n v="1.1111111111111112E-5"/>
    <n v="1"/>
    <x v="7"/>
    <x v="19"/>
  </r>
  <r>
    <x v="2583"/>
    <x v="2582"/>
    <s v="Crazy Daisy will become the newest member of the food truck distributors in Kansas City, Missouri."/>
    <n v="1000"/>
    <n v="5"/>
    <x v="2"/>
    <x v="0"/>
    <s v="USD"/>
    <n v="1426526880"/>
    <n v="1421346480"/>
    <b v="0"/>
    <n v="5"/>
    <b v="0"/>
    <s v="food/food trucks"/>
    <n v="5.0000000000000001E-3"/>
    <n v="1"/>
    <x v="7"/>
    <x v="19"/>
  </r>
  <r>
    <x v="2584"/>
    <x v="2583"/>
    <s v="Bringing quality food to the masses using local premium ingredients, but at a food truck price!"/>
    <n v="10000"/>
    <n v="0"/>
    <x v="2"/>
    <x v="0"/>
    <s v="USD"/>
    <n v="1434341369"/>
    <n v="1431749369"/>
    <b v="0"/>
    <n v="0"/>
    <b v="0"/>
    <s v="food/food trucks"/>
    <n v="0"/>
    <n v="0"/>
    <x v="7"/>
    <x v="19"/>
  </r>
  <r>
    <x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x v="2586"/>
    <x v="2585"/>
    <s v="I would like to bring fresh salad and food to the streets of London at a reasonable price."/>
    <n v="3000"/>
    <n v="5"/>
    <x v="2"/>
    <x v="1"/>
    <s v="GBP"/>
    <n v="1451030136"/>
    <n v="1448438136"/>
    <b v="0"/>
    <n v="1"/>
    <b v="0"/>
    <s v="food/food trucks"/>
    <n v="1.6666666666666668E-3"/>
    <n v="5"/>
    <x v="7"/>
    <x v="19"/>
  </r>
  <r>
    <x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x v="2588"/>
    <s v="A Brazilian-inspired food truck in one of the busiest spots in Copenhagen, delicious pancakes made by the healthy tapiÃ³ca flour"/>
    <n v="50000"/>
    <n v="5"/>
    <x v="2"/>
    <x v="8"/>
    <s v="DKK"/>
    <n v="1458733927"/>
    <n v="1456145527"/>
    <b v="0"/>
    <n v="1"/>
    <b v="0"/>
    <s v="food/food trucks"/>
    <n v="1E-4"/>
    <n v="5"/>
    <x v="7"/>
    <x v="19"/>
  </r>
  <r>
    <x v="2590"/>
    <x v="2589"/>
    <s v="First in Perth self-contained eco-friendly coffee car based on Ford Fiesta. In the end of the projrct I need your help to make it real!"/>
    <n v="3000"/>
    <n v="0"/>
    <x v="2"/>
    <x v="2"/>
    <s v="AUD"/>
    <n v="1453817297"/>
    <n v="1453212497"/>
    <b v="0"/>
    <n v="0"/>
    <b v="0"/>
    <s v="food/food trucks"/>
    <n v="0"/>
    <n v="0"/>
    <x v="7"/>
    <x v="19"/>
  </r>
  <r>
    <x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x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x v="2592"/>
    <s v="What could be better than satisfying your hunger with ice cream or a taco (or both) from a 1970's mural van blastin disco music!"/>
    <n v="10000"/>
    <n v="0"/>
    <x v="2"/>
    <x v="0"/>
    <s v="USD"/>
    <n v="1429993026"/>
    <n v="1427401026"/>
    <b v="0"/>
    <n v="0"/>
    <b v="0"/>
    <s v="food/food trucks"/>
    <n v="0"/>
    <n v="0"/>
    <x v="7"/>
    <x v="19"/>
  </r>
  <r>
    <x v="2594"/>
    <x v="2593"/>
    <s v="New, small home business, looking to take some Granny's old recipes along with some of my own creations to the streets!"/>
    <n v="80000"/>
    <n v="1"/>
    <x v="2"/>
    <x v="0"/>
    <s v="USD"/>
    <n v="1407453228"/>
    <n v="1404861228"/>
    <b v="0"/>
    <n v="1"/>
    <b v="0"/>
    <s v="food/food trucks"/>
    <n v="1.2500000000000001E-5"/>
    <n v="1"/>
    <x v="7"/>
    <x v="19"/>
  </r>
  <r>
    <x v="2595"/>
    <x v="2594"/>
    <s v="Looking to put the best baked goods in Bowling Green on wheels"/>
    <n v="15000"/>
    <n v="1825"/>
    <x v="2"/>
    <x v="0"/>
    <s v="USD"/>
    <n v="1487915500"/>
    <n v="1485323500"/>
    <b v="0"/>
    <n v="19"/>
    <b v="0"/>
    <s v="food/food trucks"/>
    <n v="0.12166666666666667"/>
    <n v="96.05263157894737"/>
    <x v="7"/>
    <x v="19"/>
  </r>
  <r>
    <x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x v="2597"/>
    <s v="I'm ready to make Tulsa happy and aware that love and kindness go hand in hand with good food!"/>
    <n v="3000"/>
    <n v="1170"/>
    <x v="2"/>
    <x v="0"/>
    <s v="USD"/>
    <n v="1443039001"/>
    <n v="1440447001"/>
    <b v="0"/>
    <n v="14"/>
    <b v="0"/>
    <s v="food/food trucks"/>
    <n v="0.39"/>
    <n v="83.571428571428569"/>
    <x v="7"/>
    <x v="19"/>
  </r>
  <r>
    <x v="2599"/>
    <x v="2598"/>
    <s v="The Empty Ramekins Catering Group is looking for your help to start up in Miami Florida!!!!"/>
    <n v="9041"/>
    <n v="90"/>
    <x v="2"/>
    <x v="0"/>
    <s v="USD"/>
    <n v="1407089147"/>
    <n v="1403201147"/>
    <b v="0"/>
    <n v="5"/>
    <b v="0"/>
    <s v="food/food trucks"/>
    <n v="9.9546510341776348E-3"/>
    <n v="18"/>
    <x v="7"/>
    <x v="19"/>
  </r>
  <r>
    <x v="2600"/>
    <x v="2599"/>
    <s v="On Sunday November 8, 2015 our food truck burned to the ground. Please help us get rebuilt."/>
    <n v="50000"/>
    <n v="3466"/>
    <x v="2"/>
    <x v="0"/>
    <s v="USD"/>
    <n v="1458938200"/>
    <n v="1453757800"/>
    <b v="0"/>
    <n v="30"/>
    <b v="0"/>
    <s v="food/food trucks"/>
    <n v="6.9320000000000007E-2"/>
    <n v="115.53333333333333"/>
    <x v="7"/>
    <x v="19"/>
  </r>
  <r>
    <x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x v="2602"/>
    <s v="I will be building a mock space station and simulate living on Mars for two weeks."/>
    <n v="1750"/>
    <n v="1776"/>
    <x v="0"/>
    <x v="0"/>
    <s v="USD"/>
    <n v="1387835654"/>
    <n v="1386626054"/>
    <b v="1"/>
    <n v="50"/>
    <b v="1"/>
    <s v="technology/space exploration"/>
    <n v="1.0148571428571429"/>
    <n v="35.520000000000003"/>
    <x v="2"/>
    <x v="36"/>
  </r>
  <r>
    <x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x v="2609"/>
    <s v="Preserve the telescope that Clyde Tombaugh used to discover Pluto for generations to come!"/>
    <n v="22765"/>
    <n v="32172.66"/>
    <x v="0"/>
    <x v="0"/>
    <s v="USD"/>
    <n v="1471849140"/>
    <n v="1468444125"/>
    <b v="1"/>
    <n v="577"/>
    <b v="1"/>
    <s v="technology/space exploration"/>
    <n v="1.4132510432681749"/>
    <n v="55.758509532062391"/>
    <x v="2"/>
    <x v="36"/>
  </r>
  <r>
    <x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x v="2617"/>
    <s v="LTD ED COLLECTIBLE SPACE ART FEAT. ASTRONAUTS"/>
    <n v="15000"/>
    <n v="15808"/>
    <x v="0"/>
    <x v="0"/>
    <s v="USD"/>
    <n v="1449000061"/>
    <n v="1443812461"/>
    <b v="1"/>
    <n v="77"/>
    <b v="1"/>
    <s v="technology/space exploration"/>
    <n v="1.0538666666666667"/>
    <n v="205.2987012987013"/>
    <x v="2"/>
    <x v="36"/>
  </r>
  <r>
    <x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x v="2625"/>
    <s v="Support the accreditation of our online STEM Mentoring Program with the International Mentoring Association"/>
    <n v="2500"/>
    <n v="2800"/>
    <x v="0"/>
    <x v="0"/>
    <s v="USD"/>
    <n v="1433343869"/>
    <n v="1430751869"/>
    <b v="0"/>
    <n v="50"/>
    <b v="1"/>
    <s v="technology/space exploration"/>
    <n v="1.1200000000000001"/>
    <n v="56"/>
    <x v="2"/>
    <x v="36"/>
  </r>
  <r>
    <x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x v="2627"/>
    <s v="A high school freshman is sending pie into space and you can be a part of it.  GO SCIENCE!!!"/>
    <n v="839"/>
    <n v="926"/>
    <x v="0"/>
    <x v="0"/>
    <s v="USD"/>
    <n v="1417389067"/>
    <n v="1415661067"/>
    <b v="0"/>
    <n v="21"/>
    <b v="1"/>
    <s v="technology/space exploration"/>
    <n v="1.1036948748510131"/>
    <n v="44.095238095238095"/>
    <x v="2"/>
    <x v="36"/>
  </r>
  <r>
    <x v="2629"/>
    <x v="2628"/>
    <s v="The first international contest to let students shape the future of interstellar travel."/>
    <n v="5000"/>
    <n v="6387"/>
    <x v="0"/>
    <x v="1"/>
    <s v="GBP"/>
    <n v="1431608122"/>
    <n v="1429016122"/>
    <b v="0"/>
    <n v="100"/>
    <b v="1"/>
    <s v="technology/space exploration"/>
    <n v="1.2774000000000001"/>
    <n v="63.87"/>
    <x v="2"/>
    <x v="36"/>
  </r>
  <r>
    <x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x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x v="2636"/>
    <s v="Help us collect the data to solve the mystery of the century: Is light slowing down?"/>
    <n v="500"/>
    <n v="831"/>
    <x v="0"/>
    <x v="0"/>
    <s v="USD"/>
    <n v="1476277875"/>
    <n v="1474895475"/>
    <b v="0"/>
    <n v="26"/>
    <b v="1"/>
    <s v="technology/space exploration"/>
    <n v="1.6619999999999999"/>
    <n v="31.96153846153846"/>
    <x v="2"/>
    <x v="36"/>
  </r>
  <r>
    <x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x v="2640"/>
    <s v="Building a Flying saucer that has Artificial Intelligent made from sea shell."/>
    <n v="1500"/>
    <n v="15"/>
    <x v="2"/>
    <x v="0"/>
    <s v="USD"/>
    <n v="1410811740"/>
    <n v="1409341863"/>
    <b v="0"/>
    <n v="1"/>
    <b v="0"/>
    <s v="technology/space exploration"/>
    <n v="0.01"/>
    <n v="15"/>
    <x v="2"/>
    <x v="36"/>
  </r>
  <r>
    <x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x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x v="2648"/>
    <s v="They have launched a Kickstarter."/>
    <n v="125000"/>
    <n v="124"/>
    <x v="1"/>
    <x v="0"/>
    <s v="USD"/>
    <n v="1454370941"/>
    <n v="1449186941"/>
    <b v="0"/>
    <n v="3"/>
    <b v="0"/>
    <s v="technology/space exploration"/>
    <n v="9.9200000000000004E-4"/>
    <n v="41.333333333333336"/>
    <x v="2"/>
    <x v="36"/>
  </r>
  <r>
    <x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x v="2654"/>
    <s v="Thank you for your support!"/>
    <n v="15000"/>
    <n v="3155"/>
    <x v="1"/>
    <x v="0"/>
    <s v="USD"/>
    <n v="1455048000"/>
    <n v="1452631647"/>
    <b v="0"/>
    <n v="43"/>
    <b v="0"/>
    <s v="technology/space exploration"/>
    <n v="0.21033333333333334"/>
    <n v="73.372093023255815"/>
    <x v="2"/>
    <x v="36"/>
  </r>
  <r>
    <x v="2656"/>
    <x v="2655"/>
    <s v="MoonWatcher will be bringing the Moon closer to all of us."/>
    <n v="150000"/>
    <n v="17155"/>
    <x v="1"/>
    <x v="0"/>
    <s v="USD"/>
    <n v="1489345200"/>
    <n v="1485966688"/>
    <b v="0"/>
    <n v="152"/>
    <b v="0"/>
    <s v="technology/space exploration"/>
    <n v="0.11436666666666667"/>
    <n v="112.86184210526316"/>
    <x v="2"/>
    <x v="36"/>
  </r>
  <r>
    <x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x v="2657"/>
    <s v="Funding will allow free participation for 20 schools, grades 4-12, (thousands of students) anywhere in the nation."/>
    <n v="98000"/>
    <n v="91"/>
    <x v="1"/>
    <x v="0"/>
    <s v="USD"/>
    <n v="1469913194"/>
    <n v="1467321194"/>
    <b v="0"/>
    <n v="4"/>
    <b v="0"/>
    <s v="technology/space exploration"/>
    <n v="9.2857142857142856E-4"/>
    <n v="22.75"/>
    <x v="2"/>
    <x v="36"/>
  </r>
  <r>
    <x v="2659"/>
    <x v="2658"/>
    <s v="test"/>
    <n v="49000"/>
    <n v="1333"/>
    <x v="1"/>
    <x v="0"/>
    <s v="USD"/>
    <n v="1429321210"/>
    <n v="1426729210"/>
    <b v="0"/>
    <n v="10"/>
    <b v="0"/>
    <s v="technology/space exploration"/>
    <n v="2.720408163265306E-2"/>
    <n v="133.30000000000001"/>
    <x v="2"/>
    <x v="36"/>
  </r>
  <r>
    <x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x v="2660"/>
    <s v="Summer Camp is an old gas station that will have workshops, custom art framing, and carry vintage &amp; home goods."/>
    <n v="5000"/>
    <n v="5145"/>
    <x v="0"/>
    <x v="0"/>
    <s v="USD"/>
    <n v="1382742010"/>
    <n v="1380150010"/>
    <b v="0"/>
    <n v="60"/>
    <b v="1"/>
    <s v="technology/makerspaces"/>
    <n v="1.0289999999999999"/>
    <n v="85.75"/>
    <x v="2"/>
    <x v="37"/>
  </r>
  <r>
    <x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x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x v="2667"/>
    <s v="Creativity on the go! |_x000a_CrÃ©ativitÃ© en mouvement !"/>
    <n v="1000"/>
    <n v="1707"/>
    <x v="0"/>
    <x v="5"/>
    <s v="CAD"/>
    <n v="1447079520"/>
    <n v="1443449265"/>
    <b v="0"/>
    <n v="28"/>
    <b v="1"/>
    <s v="technology/makerspaces"/>
    <n v="1.7070000000000001"/>
    <n v="60.964285714285715"/>
    <x v="2"/>
    <x v="37"/>
  </r>
  <r>
    <x v="2669"/>
    <x v="2668"/>
    <s v="The brand new Makers Club wants something to draw the students into science and engineering and also be very inclusive."/>
    <n v="800"/>
    <n v="1001"/>
    <x v="0"/>
    <x v="0"/>
    <s v="USD"/>
    <n v="1452387096"/>
    <n v="1447203096"/>
    <b v="0"/>
    <n v="11"/>
    <b v="1"/>
    <s v="technology/makerspaces"/>
    <n v="1.25125"/>
    <n v="91"/>
    <x v="2"/>
    <x v="37"/>
  </r>
  <r>
    <x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x v="2680"/>
    <x v="2679"/>
    <s v="iHeartPillow, Connecting loved ones"/>
    <n v="32000"/>
    <n v="276"/>
    <x v="2"/>
    <x v="3"/>
    <s v="EUR"/>
    <n v="1459915491"/>
    <n v="1457327091"/>
    <b v="0"/>
    <n v="4"/>
    <b v="0"/>
    <s v="technology/makerspaces"/>
    <n v="8.6250000000000007E-3"/>
    <n v="69"/>
    <x v="2"/>
    <x v="37"/>
  </r>
  <r>
    <x v="2681"/>
    <x v="2680"/>
    <s v="Jolly's Hot Dogs: A beef hot dog topped with deliciously seasoned ground beef, mustard and minced onions."/>
    <n v="8000"/>
    <n v="55"/>
    <x v="2"/>
    <x v="0"/>
    <s v="USD"/>
    <n v="1405027750"/>
    <n v="1402867750"/>
    <b v="0"/>
    <n v="2"/>
    <b v="0"/>
    <s v="food/food trucks"/>
    <n v="6.875E-3"/>
    <n v="27.5"/>
    <x v="7"/>
    <x v="19"/>
  </r>
  <r>
    <x v="2682"/>
    <x v="2681"/>
    <s v="Gourmet Toast is the culinary combination, neigh, perfection of America's most under-utilized snack: Toast."/>
    <n v="6000"/>
    <n v="1698"/>
    <x v="2"/>
    <x v="0"/>
    <s v="USD"/>
    <n v="1416635940"/>
    <n v="1413838540"/>
    <b v="0"/>
    <n v="20"/>
    <b v="0"/>
    <s v="food/food trucks"/>
    <n v="0.28299999999999997"/>
    <n v="84.9"/>
    <x v="7"/>
    <x v="19"/>
  </r>
  <r>
    <x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x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x v="2685"/>
    <x v="2684"/>
    <s v="Home cooked meals made by Nana. Indiana's famous tenderloin sandwiches, Nana's homemade cole slaw and so much more."/>
    <n v="50000"/>
    <n v="10"/>
    <x v="2"/>
    <x v="0"/>
    <s v="USD"/>
    <n v="1430149330"/>
    <n v="1424968930"/>
    <b v="0"/>
    <n v="1"/>
    <b v="0"/>
    <s v="food/food trucks"/>
    <n v="2.0000000000000001E-4"/>
    <n v="10"/>
    <x v="7"/>
    <x v="19"/>
  </r>
  <r>
    <x v="2686"/>
    <x v="2685"/>
    <s v="2 years after a car accident, I was told that I could no longer work... I want to change that AND create something amazing Fair FOOD!"/>
    <n v="30000"/>
    <n v="0"/>
    <x v="2"/>
    <x v="0"/>
    <s v="USD"/>
    <n v="1412119423"/>
    <n v="1410391423"/>
    <b v="0"/>
    <n v="0"/>
    <b v="0"/>
    <s v="food/food trucks"/>
    <n v="0"/>
    <n v="0"/>
    <x v="7"/>
    <x v="19"/>
  </r>
  <r>
    <x v="2687"/>
    <x v="2686"/>
    <s v="Your American Pizzas, Wings, Stuffed Gouda Burger, Sweet &amp; Russet Potato Fries served on a food Truck!!"/>
    <n v="15000"/>
    <n v="0"/>
    <x v="2"/>
    <x v="0"/>
    <s v="USD"/>
    <n v="1435591318"/>
    <n v="1432999318"/>
    <b v="0"/>
    <n v="0"/>
    <b v="0"/>
    <s v="food/food trucks"/>
    <n v="0"/>
    <n v="0"/>
    <x v="7"/>
    <x v="19"/>
  </r>
  <r>
    <x v="2688"/>
    <x v="2687"/>
    <s v="The amazing gourmet Mac N Cheez Food Truck Campaigne!"/>
    <n v="50000"/>
    <n v="74"/>
    <x v="2"/>
    <x v="0"/>
    <s v="USD"/>
    <n v="1424746800"/>
    <n v="1422067870"/>
    <b v="0"/>
    <n v="14"/>
    <b v="0"/>
    <s v="food/food trucks"/>
    <n v="1.48E-3"/>
    <n v="5.2857142857142856"/>
    <x v="7"/>
    <x v="19"/>
  </r>
  <r>
    <x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x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x v="2690"/>
    <s v="A Great New local Food Truck serving up ethnic fusion inspired eats in Ottawa."/>
    <n v="65000"/>
    <n v="35"/>
    <x v="2"/>
    <x v="5"/>
    <s v="CAD"/>
    <n v="1431278557"/>
    <n v="1427390557"/>
    <b v="0"/>
    <n v="2"/>
    <b v="0"/>
    <s v="food/food trucks"/>
    <n v="5.3846153846153844E-4"/>
    <n v="17.5"/>
    <x v="7"/>
    <x v="19"/>
  </r>
  <r>
    <x v="2692"/>
    <x v="2691"/>
    <s v="Our food truck will bring you -_x000a_                       Fast, Fresh, Food -_x000a_                            Throughout the Omaha area"/>
    <n v="3500"/>
    <n v="25"/>
    <x v="2"/>
    <x v="0"/>
    <s v="USD"/>
    <n v="1427266860"/>
    <n v="1424678460"/>
    <b v="0"/>
    <n v="1"/>
    <b v="0"/>
    <s v="food/food trucks"/>
    <n v="7.1428571428571426E-3"/>
    <n v="25"/>
    <x v="7"/>
    <x v="19"/>
  </r>
  <r>
    <x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x v="2694"/>
    <s v="I am creating food magic on the go! Amazing food isn't just for sitdown restaraunts anymore!"/>
    <n v="15000"/>
    <n v="71"/>
    <x v="2"/>
    <x v="0"/>
    <s v="USD"/>
    <n v="1428981718"/>
    <n v="1423801318"/>
    <b v="0"/>
    <n v="3"/>
    <b v="0"/>
    <s v="food/food trucks"/>
    <n v="4.7333333333333333E-3"/>
    <n v="23.666666666666668"/>
    <x v="7"/>
    <x v="19"/>
  </r>
  <r>
    <x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x v="2696"/>
    <s v="Stuffed waffles made from Dough. Sweet, savory, salty and then stuffed with meats, fruits, and sauces!"/>
    <n v="23000"/>
    <n v="6061"/>
    <x v="2"/>
    <x v="0"/>
    <s v="USD"/>
    <n v="1438552800"/>
    <n v="1435876423"/>
    <b v="0"/>
    <n v="52"/>
    <b v="0"/>
    <s v="food/food trucks"/>
    <n v="0.26352173913043481"/>
    <n v="116.55769230769231"/>
    <x v="7"/>
    <x v="19"/>
  </r>
  <r>
    <x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x v="2698"/>
    <s v="Hi, I want make my first bakery. Food truck was great, but I not have a car licence. So, help me to be my dream!"/>
    <n v="2"/>
    <n v="0"/>
    <x v="2"/>
    <x v="5"/>
    <s v="CAD"/>
    <n v="1407533463"/>
    <n v="1404941463"/>
    <b v="0"/>
    <n v="0"/>
    <b v="0"/>
    <s v="food/food trucks"/>
    <n v="0"/>
    <n v="0"/>
    <x v="7"/>
    <x v="19"/>
  </r>
  <r>
    <x v="2700"/>
    <x v="2699"/>
    <s v="I currently own and operate a hot dog cart. I am hoping to purchase a used food truck so I can do business year round!"/>
    <n v="9999"/>
    <n v="70"/>
    <x v="2"/>
    <x v="0"/>
    <s v="USD"/>
    <n v="1411073972"/>
    <n v="1408481972"/>
    <b v="0"/>
    <n v="4"/>
    <b v="0"/>
    <s v="food/food trucks"/>
    <n v="7.0007000700070005E-3"/>
    <n v="17.5"/>
    <x v="7"/>
    <x v="19"/>
  </r>
  <r>
    <x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x v="2702"/>
    <s v="Â¡Tu nuevo espacio cultural multidisciplinario en el centro de Pachuca, Hidalgo"/>
    <n v="40000"/>
    <n v="41500"/>
    <x v="3"/>
    <x v="14"/>
    <s v="MXN"/>
    <n v="1490196830"/>
    <n v="1485016430"/>
    <b v="0"/>
    <n v="45"/>
    <b v="0"/>
    <s v="theater/spaces"/>
    <n v="1.0375000000000001"/>
    <n v="922.22222222222217"/>
    <x v="1"/>
    <x v="38"/>
  </r>
  <r>
    <x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x v="2704"/>
    <s v="Help light the lights at the historic Fischer Theatre in Danville, IL."/>
    <n v="16500"/>
    <n v="1739"/>
    <x v="3"/>
    <x v="0"/>
    <s v="USD"/>
    <n v="1490389158"/>
    <n v="1486504758"/>
    <b v="0"/>
    <n v="8"/>
    <b v="0"/>
    <s v="theater/spaces"/>
    <n v="0.10539393939393939"/>
    <n v="217.375"/>
    <x v="1"/>
    <x v="38"/>
  </r>
  <r>
    <x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x v="2706"/>
    <s v="A new performance space in Seattle. A place for artists, comedians, and audiences to meet and collaborate!"/>
    <n v="8000"/>
    <n v="28067.57"/>
    <x v="0"/>
    <x v="0"/>
    <s v="USD"/>
    <n v="1369637940"/>
    <n v="1367088443"/>
    <b v="1"/>
    <n v="394"/>
    <b v="1"/>
    <s v="theater/spaces"/>
    <n v="3.50844625"/>
    <n v="71.237487309644663"/>
    <x v="1"/>
    <x v="38"/>
  </r>
  <r>
    <x v="2708"/>
    <x v="2707"/>
    <s v="Angel Comedy Club: A permanent home for Londonâ€™s loveliest comedy night - a community comedy club"/>
    <n v="20000"/>
    <n v="46643.07"/>
    <x v="0"/>
    <x v="1"/>
    <s v="GBP"/>
    <n v="1469119526"/>
    <n v="1463935526"/>
    <b v="1"/>
    <n v="1049"/>
    <b v="1"/>
    <s v="theater/spaces"/>
    <n v="2.3321535"/>
    <n v="44.464318398474738"/>
    <x v="1"/>
    <x v="38"/>
  </r>
  <r>
    <x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x v="2710"/>
    <x v="2709"/>
    <s v="Building Brooklyn's own creative venue for circus, theater and events of all types."/>
    <n v="60000"/>
    <n v="92340.21"/>
    <x v="0"/>
    <x v="0"/>
    <s v="USD"/>
    <n v="1407549600"/>
    <n v="1404797428"/>
    <b v="1"/>
    <n v="1088"/>
    <b v="1"/>
    <s v="theater/spaces"/>
    <n v="1.5390035000000002"/>
    <n v="84.871516544117654"/>
    <x v="1"/>
    <x v="38"/>
  </r>
  <r>
    <x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x v="2713"/>
    <s v="The Crane will be the new home for independent theater in Northeast Minneapolis"/>
    <n v="25000"/>
    <n v="29089"/>
    <x v="0"/>
    <x v="0"/>
    <s v="USD"/>
    <n v="1476486000"/>
    <n v="1474040596"/>
    <b v="1"/>
    <n v="305"/>
    <b v="1"/>
    <s v="theater/spaces"/>
    <n v="1.1635599999999999"/>
    <n v="95.373770491803285"/>
    <x v="1"/>
    <x v="38"/>
  </r>
  <r>
    <x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x v="2719"/>
    <s v="An improv, sketch and experimental comedy and cocktail venue in downtown Grand Rapids, Michigan"/>
    <n v="25000"/>
    <n v="29531"/>
    <x v="0"/>
    <x v="0"/>
    <s v="USD"/>
    <n v="1478866253"/>
    <n v="1476270653"/>
    <b v="0"/>
    <n v="173"/>
    <b v="1"/>
    <s v="theater/spaces"/>
    <n v="1.1812400000000001"/>
    <n v="170.69942196531792"/>
    <x v="1"/>
    <x v="38"/>
  </r>
  <r>
    <x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x v="2724"/>
    <s v="Best Net Zero energy solution for new or existing house (no more heating or electricity bills)."/>
    <n v="40000"/>
    <n v="57817"/>
    <x v="0"/>
    <x v="5"/>
    <s v="CAD"/>
    <n v="1488390735"/>
    <n v="1484070735"/>
    <b v="0"/>
    <n v="113"/>
    <b v="1"/>
    <s v="technology/hardware"/>
    <n v="1.445425"/>
    <n v="511.65486725663715"/>
    <x v="2"/>
    <x v="30"/>
  </r>
  <r>
    <x v="2726"/>
    <x v="2725"/>
    <s v="Krimston TWO: iPhone Dual SIM Case"/>
    <n v="100000"/>
    <n v="105745"/>
    <x v="0"/>
    <x v="0"/>
    <s v="USD"/>
    <n v="1461333311"/>
    <n v="1458741311"/>
    <b v="0"/>
    <n v="404"/>
    <b v="1"/>
    <s v="technology/hardware"/>
    <n v="1.05745"/>
    <n v="261.74504950495049"/>
    <x v="2"/>
    <x v="30"/>
  </r>
  <r>
    <x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x v="2727"/>
    <s v="SSD, WiFi, RTC w/Battery and high power USB all in one shield."/>
    <n v="15000"/>
    <n v="30274"/>
    <x v="0"/>
    <x v="0"/>
    <s v="USD"/>
    <n v="1451485434"/>
    <n v="1448461434"/>
    <b v="0"/>
    <n v="392"/>
    <b v="1"/>
    <s v="technology/hardware"/>
    <n v="2.0182666666666669"/>
    <n v="77.229591836734699"/>
    <x v="2"/>
    <x v="30"/>
  </r>
  <r>
    <x v="2729"/>
    <x v="2728"/>
    <s v="A luggage that is more than a luggage! It is what you want it to be."/>
    <n v="7500"/>
    <n v="7833"/>
    <x v="0"/>
    <x v="0"/>
    <s v="USD"/>
    <n v="1430459197"/>
    <n v="1427867197"/>
    <b v="0"/>
    <n v="23"/>
    <b v="1"/>
    <s v="technology/hardware"/>
    <n v="1.0444"/>
    <n v="340.56521739130437"/>
    <x v="2"/>
    <x v="30"/>
  </r>
  <r>
    <x v="2730"/>
    <x v="2729"/>
    <s v="The world's most powerful portable speaker and guitar amplifier. Turns any surface into a speaker."/>
    <n v="27000"/>
    <n v="45979.01"/>
    <x v="0"/>
    <x v="0"/>
    <s v="USD"/>
    <n v="1366635575"/>
    <n v="1363611575"/>
    <b v="0"/>
    <n v="682"/>
    <b v="1"/>
    <s v="technology/hardware"/>
    <n v="1.7029262962962963"/>
    <n v="67.417903225806455"/>
    <x v="2"/>
    <x v="30"/>
  </r>
  <r>
    <x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x v="2739"/>
    <s v="I am interested in testing the plant yields of this vertical garden as well as some other applications"/>
    <n v="300"/>
    <n v="310"/>
    <x v="0"/>
    <x v="0"/>
    <s v="USD"/>
    <n v="1426117552"/>
    <n v="1423529152"/>
    <b v="0"/>
    <n v="17"/>
    <b v="1"/>
    <s v="technology/hardware"/>
    <n v="1.0333333333333334"/>
    <n v="18.235294117647058"/>
    <x v="2"/>
    <x v="30"/>
  </r>
  <r>
    <x v="2741"/>
    <x v="2740"/>
    <s v="Help me publish my 1st children's book as an aspiring author!"/>
    <n v="8000"/>
    <n v="35"/>
    <x v="2"/>
    <x v="0"/>
    <s v="USD"/>
    <n v="1413770820"/>
    <n v="1412005602"/>
    <b v="0"/>
    <n v="4"/>
    <b v="0"/>
    <s v="publishing/children's books"/>
    <n v="4.3750000000000004E-3"/>
    <n v="8.75"/>
    <x v="3"/>
    <x v="39"/>
  </r>
  <r>
    <x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x v="2743"/>
    <x v="2742"/>
    <s v="One Christmas every child was naughty, and Santa's son _x000a_St. Nick Jr sacrifices all his gifts over his whole life, for the children"/>
    <n v="5999"/>
    <n v="0"/>
    <x v="2"/>
    <x v="0"/>
    <s v="USD"/>
    <n v="1476863607"/>
    <n v="1474271607"/>
    <b v="0"/>
    <n v="0"/>
    <b v="0"/>
    <s v="publishing/children's books"/>
    <n v="0"/>
    <n v="0"/>
    <x v="3"/>
    <x v="39"/>
  </r>
  <r>
    <x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x v="2747"/>
    <s v="Interactive Book with Audio to learn the Ojibwe Language for Children.  Website, Ebook and more!"/>
    <n v="5000"/>
    <n v="53"/>
    <x v="2"/>
    <x v="0"/>
    <s v="USD"/>
    <n v="1472835802"/>
    <n v="1470243802"/>
    <b v="0"/>
    <n v="4"/>
    <b v="0"/>
    <s v="publishing/children's books"/>
    <n v="1.06E-2"/>
    <n v="13.25"/>
    <x v="3"/>
    <x v="39"/>
  </r>
  <r>
    <x v="2749"/>
    <x v="2748"/>
    <s v="Self-publishing my children's book."/>
    <n v="10000"/>
    <n v="110"/>
    <x v="2"/>
    <x v="0"/>
    <s v="USD"/>
    <n v="1428171037"/>
    <n v="1425582637"/>
    <b v="0"/>
    <n v="2"/>
    <b v="0"/>
    <s v="publishing/children's books"/>
    <n v="1.0999999999999999E-2"/>
    <n v="55"/>
    <x v="3"/>
    <x v="39"/>
  </r>
  <r>
    <x v="2750"/>
    <x v="2749"/>
    <s v="This is a journal where parents daily write something positive about their child.  Places for pictures, too."/>
    <n v="1999"/>
    <n v="0"/>
    <x v="2"/>
    <x v="0"/>
    <s v="USD"/>
    <n v="1341086400"/>
    <n v="1340055345"/>
    <b v="0"/>
    <n v="0"/>
    <b v="0"/>
    <s v="publishing/children's books"/>
    <n v="0"/>
    <n v="0"/>
    <x v="3"/>
    <x v="39"/>
  </r>
  <r>
    <x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x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x v="2752"/>
    <s v="Written by my daughter and myself, illustrated by Jack Wiens. Everything is complete except for publishing."/>
    <n v="2000"/>
    <n v="380"/>
    <x v="2"/>
    <x v="0"/>
    <s v="USD"/>
    <n v="1346017023"/>
    <n v="1343425023"/>
    <b v="0"/>
    <n v="8"/>
    <b v="0"/>
    <s v="publishing/children's books"/>
    <n v="0.19"/>
    <n v="47.5"/>
    <x v="3"/>
    <x v="39"/>
  </r>
  <r>
    <x v="2754"/>
    <x v="2753"/>
    <s v="I have been a writer all my life. But until recently never a parent. I want to write a children book for my children, and yours!"/>
    <n v="10000"/>
    <n v="0"/>
    <x v="2"/>
    <x v="0"/>
    <s v="USD"/>
    <n v="1410448551"/>
    <n v="1407856551"/>
    <b v="0"/>
    <n v="0"/>
    <b v="0"/>
    <s v="publishing/children's books"/>
    <n v="0"/>
    <n v="0"/>
    <x v="3"/>
    <x v="39"/>
  </r>
  <r>
    <x v="2755"/>
    <x v="2754"/>
    <s v="Colourful and imaginative book app for children, will be relished especially by those with Irish roots."/>
    <n v="500"/>
    <n v="260"/>
    <x v="2"/>
    <x v="17"/>
    <s v="EUR"/>
    <n v="1428519527"/>
    <n v="1425927527"/>
    <b v="0"/>
    <n v="15"/>
    <b v="0"/>
    <s v="publishing/children's books"/>
    <n v="0.52"/>
    <n v="17.333333333333332"/>
    <x v="3"/>
    <x v="39"/>
  </r>
  <r>
    <x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x v="2756"/>
    <s v="A children's letter book that Lampoons Hillary Clinton"/>
    <n v="1500"/>
    <n v="10"/>
    <x v="2"/>
    <x v="0"/>
    <s v="USD"/>
    <n v="1470498332"/>
    <n v="1469202332"/>
    <b v="0"/>
    <n v="2"/>
    <b v="0"/>
    <s v="publishing/children's books"/>
    <n v="6.6666666666666671E-3"/>
    <n v="5"/>
    <x v="3"/>
    <x v="39"/>
  </r>
  <r>
    <x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x v="2758"/>
    <s v="READY TO PRINT. A fun 38 page full color, hand illustrated children's book based on Australian animals and Indigenous Legends."/>
    <n v="1000"/>
    <n v="105"/>
    <x v="2"/>
    <x v="2"/>
    <s v="AUD"/>
    <n v="1468658866"/>
    <n v="1464943666"/>
    <b v="0"/>
    <n v="2"/>
    <b v="0"/>
    <s v="publishing/children's books"/>
    <n v="0.105"/>
    <n v="52.5"/>
    <x v="3"/>
    <x v="39"/>
  </r>
  <r>
    <x v="2760"/>
    <x v="2759"/>
    <s v="A fantastic Doggie Adventure filled with laughter, tears and heroics. Lets get a fresh New Edition of Bosley published for all to enjoy"/>
    <n v="5000"/>
    <n v="0"/>
    <x v="2"/>
    <x v="1"/>
    <s v="GBP"/>
    <n v="1371726258"/>
    <n v="1369134258"/>
    <b v="0"/>
    <n v="0"/>
    <b v="0"/>
    <s v="publishing/children's books"/>
    <n v="0"/>
    <n v="0"/>
    <x v="3"/>
    <x v="39"/>
  </r>
  <r>
    <x v="2761"/>
    <x v="2760"/>
    <s v="Help me give away 500 copies of my picture book so more kids will know US geography!"/>
    <n v="5000"/>
    <n v="36"/>
    <x v="2"/>
    <x v="0"/>
    <s v="USD"/>
    <n v="1357176693"/>
    <n v="1354584693"/>
    <b v="0"/>
    <n v="4"/>
    <b v="0"/>
    <s v="publishing/children's books"/>
    <n v="7.1999999999999998E-3"/>
    <n v="9"/>
    <x v="3"/>
    <x v="39"/>
  </r>
  <r>
    <x v="2762"/>
    <x v="2761"/>
    <s v="How-to book of toys and games constructed from materials found in nature, recyclable and easily available."/>
    <n v="3250"/>
    <n v="25"/>
    <x v="2"/>
    <x v="0"/>
    <s v="USD"/>
    <n v="1332114795"/>
    <n v="1326934395"/>
    <b v="0"/>
    <n v="1"/>
    <b v="0"/>
    <s v="publishing/children's books"/>
    <n v="7.6923076923076927E-3"/>
    <n v="25"/>
    <x v="3"/>
    <x v="39"/>
  </r>
  <r>
    <x v="2763"/>
    <x v="2762"/>
    <s v="How Santa finds childrens homes without getting lost by following certain stars."/>
    <n v="39400"/>
    <n v="90"/>
    <x v="2"/>
    <x v="0"/>
    <s v="USD"/>
    <n v="1369403684"/>
    <n v="1365515684"/>
    <b v="0"/>
    <n v="3"/>
    <b v="0"/>
    <s v="publishing/children's books"/>
    <n v="2.2842639593908631E-3"/>
    <n v="30"/>
    <x v="3"/>
    <x v="39"/>
  </r>
  <r>
    <x v="2764"/>
    <x v="2763"/>
    <s v="My Budding Bears are four teddy bears living in an enchanted garden sharing friendship, tea parties and delightful adventures."/>
    <n v="4000"/>
    <n v="45"/>
    <x v="2"/>
    <x v="0"/>
    <s v="USD"/>
    <n v="1338404400"/>
    <n v="1335855631"/>
    <b v="0"/>
    <n v="4"/>
    <b v="0"/>
    <s v="publishing/children's books"/>
    <n v="1.125E-2"/>
    <n v="11.25"/>
    <x v="3"/>
    <x v="39"/>
  </r>
  <r>
    <x v="2765"/>
    <x v="2764"/>
    <s v="I am writing an illustrated book for children ages 3 to 7 that meshes technology in everyday life stories."/>
    <n v="4000"/>
    <n v="0"/>
    <x v="2"/>
    <x v="0"/>
    <s v="USD"/>
    <n v="1351432428"/>
    <n v="1350050028"/>
    <b v="0"/>
    <n v="0"/>
    <b v="0"/>
    <s v="publishing/children's books"/>
    <n v="0"/>
    <n v="0"/>
    <x v="3"/>
    <x v="39"/>
  </r>
  <r>
    <x v="2766"/>
    <x v="2765"/>
    <s v="Jambie is a children's book geared towards kids ages 4-9 years of age. This book teaches young children about making wise decisions."/>
    <n v="5000"/>
    <n v="100"/>
    <x v="2"/>
    <x v="0"/>
    <s v="USD"/>
    <n v="1313078518"/>
    <n v="1310486518"/>
    <b v="0"/>
    <n v="4"/>
    <b v="0"/>
    <s v="publishing/children's books"/>
    <n v="0.02"/>
    <n v="25"/>
    <x v="3"/>
    <x v="39"/>
  </r>
  <r>
    <x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x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x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x v="2770"/>
    <s v="Hello Vermont are books that demonstrate the 4 seasons. Subtitles: Soggy Spring, Sizzling Summer, Fabulous Fall &amp; Winter Wonderland."/>
    <n v="19980"/>
    <n v="0"/>
    <x v="2"/>
    <x v="0"/>
    <s v="USD"/>
    <n v="1359738000"/>
    <n v="1355489140"/>
    <b v="0"/>
    <n v="0"/>
    <b v="0"/>
    <s v="publishing/children's books"/>
    <n v="0"/>
    <n v="0"/>
    <x v="3"/>
    <x v="39"/>
  </r>
  <r>
    <x v="2772"/>
    <x v="2771"/>
    <s v="See the little boy in the photo? Doesn't he look angelic? Wouldn't you like to read his story? Take a look at this......."/>
    <n v="8000"/>
    <n v="0"/>
    <x v="2"/>
    <x v="0"/>
    <s v="USD"/>
    <n v="1381006294"/>
    <n v="1379710294"/>
    <b v="0"/>
    <n v="0"/>
    <b v="0"/>
    <s v="publishing/children's books"/>
    <n v="0"/>
    <n v="0"/>
    <x v="3"/>
    <x v="39"/>
  </r>
  <r>
    <x v="2773"/>
    <x v="2772"/>
    <s v="Parents know the pain of rereading bad bedtime stories. I want to write stories that all ages will enjoy"/>
    <n v="530"/>
    <n v="1"/>
    <x v="2"/>
    <x v="5"/>
    <s v="CAD"/>
    <n v="1461530721"/>
    <n v="1460666721"/>
    <b v="0"/>
    <n v="1"/>
    <b v="0"/>
    <s v="publishing/children's books"/>
    <n v="1.8867924528301887E-3"/>
    <n v="1"/>
    <x v="3"/>
    <x v="39"/>
  </r>
  <r>
    <x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x v="2774"/>
    <s v="Kids Radio Theatre is a radio show played on National Pubic Radio to teach children all about theatre every Sunday 20 states."/>
    <n v="5000"/>
    <n v="150"/>
    <x v="2"/>
    <x v="0"/>
    <s v="USD"/>
    <n v="1323994754"/>
    <n v="1321402754"/>
    <b v="0"/>
    <n v="2"/>
    <b v="0"/>
    <s v="publishing/children's books"/>
    <n v="0.03"/>
    <n v="75"/>
    <x v="3"/>
    <x v="39"/>
  </r>
  <r>
    <x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x v="2778"/>
    <s v="Our Moon is a simple book based on a nightly tradition my mother and youngest son started while I was working away."/>
    <n v="2500"/>
    <n v="53"/>
    <x v="2"/>
    <x v="0"/>
    <s v="USD"/>
    <n v="1448204621"/>
    <n v="1445609021"/>
    <b v="0"/>
    <n v="1"/>
    <b v="0"/>
    <s v="publishing/children's books"/>
    <n v="2.12E-2"/>
    <n v="53"/>
    <x v="3"/>
    <x v="39"/>
  </r>
  <r>
    <x v="2780"/>
    <x v="2779"/>
    <s v="Turn the World with my kids, and then write a book with the advice for traveling with baby"/>
    <n v="100000"/>
    <n v="0"/>
    <x v="2"/>
    <x v="13"/>
    <s v="EUR"/>
    <n v="1489142688"/>
    <n v="1486550688"/>
    <b v="0"/>
    <n v="0"/>
    <b v="0"/>
    <s v="publishing/children's books"/>
    <n v="0"/>
    <n v="0"/>
    <x v="3"/>
    <x v="39"/>
  </r>
  <r>
    <x v="2781"/>
    <x v="2780"/>
    <s v="STRIKE, DANCE AND RISE with us at the University of Utah to end violence against women and girls!"/>
    <n v="1250"/>
    <n v="1316"/>
    <x v="0"/>
    <x v="0"/>
    <s v="USD"/>
    <n v="1423724400"/>
    <n v="1421274954"/>
    <b v="0"/>
    <n v="28"/>
    <b v="1"/>
    <s v="theater/plays"/>
    <n v="1.0528"/>
    <n v="47"/>
    <x v="1"/>
    <x v="6"/>
  </r>
  <r>
    <x v="2782"/>
    <x v="2781"/>
    <s v="The premiere theatre troupe in SE Michigan offering acting opportunities for the 50+ actor."/>
    <n v="1000"/>
    <n v="1200"/>
    <x v="0"/>
    <x v="0"/>
    <s v="USD"/>
    <n v="1424149140"/>
    <n v="1421964718"/>
    <b v="0"/>
    <n v="18"/>
    <b v="1"/>
    <s v="theater/plays"/>
    <n v="1.2"/>
    <n v="66.666666666666671"/>
    <x v="1"/>
    <x v="6"/>
  </r>
  <r>
    <x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x v="2783"/>
    <s v="David Sedaris' &quot;The Santaland Diaries&quot; starring Matt Crabtree at The Working Stage Theatre in Hollywood!"/>
    <n v="6000"/>
    <n v="7140"/>
    <x v="0"/>
    <x v="0"/>
    <s v="USD"/>
    <n v="1414608843"/>
    <n v="1412794443"/>
    <b v="0"/>
    <n v="108"/>
    <b v="1"/>
    <s v="theater/plays"/>
    <n v="1.19"/>
    <n v="66.111111111111114"/>
    <x v="1"/>
    <x v="6"/>
  </r>
  <r>
    <x v="2785"/>
    <x v="2784"/>
    <s v="Bare Theatre and Raleigh Little Theatre present Shakespeare's epic, set in a post-apocalyptic dystopia."/>
    <n v="5000"/>
    <n v="5234"/>
    <x v="0"/>
    <x v="0"/>
    <s v="USD"/>
    <n v="1470430800"/>
    <n v="1467865967"/>
    <b v="0"/>
    <n v="142"/>
    <b v="1"/>
    <s v="theater/plays"/>
    <n v="1.0468"/>
    <n v="36.859154929577464"/>
    <x v="1"/>
    <x v="6"/>
  </r>
  <r>
    <x v="2786"/>
    <x v="2785"/>
    <s v="A heart-melting farce about sex, art and the lovelorn lay-abouts of London-town."/>
    <n v="2500"/>
    <n v="2946"/>
    <x v="0"/>
    <x v="1"/>
    <s v="GBP"/>
    <n v="1404913180"/>
    <n v="1403703580"/>
    <b v="0"/>
    <n v="74"/>
    <b v="1"/>
    <s v="theater/plays"/>
    <n v="1.1783999999999999"/>
    <n v="39.810810810810814"/>
    <x v="1"/>
    <x v="6"/>
  </r>
  <r>
    <x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x v="2788"/>
    <x v="2787"/>
    <s v="MOVING FORWARD! WE HAVE REACHED GOAL BUT HAVE MORE TIME!! PLEASE CONSIDER PLEDGING."/>
    <n v="2000"/>
    <n v="2050"/>
    <x v="0"/>
    <x v="0"/>
    <s v="USD"/>
    <n v="1469811043"/>
    <n v="1467219043"/>
    <b v="0"/>
    <n v="20"/>
    <b v="1"/>
    <s v="theater/plays"/>
    <n v="1.0249999999999999"/>
    <n v="102.5"/>
    <x v="1"/>
    <x v="6"/>
  </r>
  <r>
    <x v="2789"/>
    <x v="2788"/>
    <s v="BNT's Biggest Adventure So Far: Our 2015 full length production!"/>
    <n v="3000"/>
    <n v="3035"/>
    <x v="0"/>
    <x v="0"/>
    <s v="USD"/>
    <n v="1426132800"/>
    <n v="1424477934"/>
    <b v="0"/>
    <n v="24"/>
    <b v="1"/>
    <s v="theater/plays"/>
    <n v="1.0116666666666667"/>
    <n v="126.45833333333333"/>
    <x v="1"/>
    <x v="6"/>
  </r>
  <r>
    <x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x v="2793"/>
    <s v="Dusk Theatre have created a brand new adaptation of the hilarious BBC4 comedy &quot;Macbeth Rebothered&quot; originally by The Penny Dreadfuls."/>
    <n v="50"/>
    <n v="75"/>
    <x v="0"/>
    <x v="1"/>
    <s v="GBP"/>
    <n v="1457031600"/>
    <n v="1455640559"/>
    <b v="0"/>
    <n v="3"/>
    <b v="1"/>
    <s v="theater/plays"/>
    <n v="1.5"/>
    <n v="25"/>
    <x v="1"/>
    <x v="6"/>
  </r>
  <r>
    <x v="2795"/>
    <x v="2794"/>
    <s v="A new play about five bad bitches who fought in the Civil War disguised as men, premiering at Ars Nova's ANT Fest."/>
    <n v="700"/>
    <n v="730"/>
    <x v="0"/>
    <x v="0"/>
    <s v="USD"/>
    <n v="1402095600"/>
    <n v="1400675841"/>
    <b v="0"/>
    <n v="20"/>
    <b v="1"/>
    <s v="theater/plays"/>
    <n v="1.0428571428571429"/>
    <n v="36.5"/>
    <x v="1"/>
    <x v="6"/>
  </r>
  <r>
    <x v="2796"/>
    <x v="2795"/>
    <s v="Fishcakes is a piece of new writing for the Camden Fringe that explores a story of love, loss, and all the â€˜little things'."/>
    <n v="800"/>
    <n v="924"/>
    <x v="0"/>
    <x v="1"/>
    <s v="GBP"/>
    <n v="1404564028"/>
    <n v="1401972028"/>
    <b v="0"/>
    <n v="21"/>
    <b v="1"/>
    <s v="theater/plays"/>
    <n v="1.155"/>
    <n v="44"/>
    <x v="1"/>
    <x v="6"/>
  </r>
  <r>
    <x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x v="2799"/>
    <s v="Exeter University Theatre Company is bringing the award winning play by Dale Wasserman to Exeter's Northcott Theatre"/>
    <n v="1000"/>
    <n v="1330"/>
    <x v="0"/>
    <x v="1"/>
    <s v="GBP"/>
    <n v="1420377366"/>
    <n v="1415193366"/>
    <b v="0"/>
    <n v="31"/>
    <b v="1"/>
    <s v="theater/plays"/>
    <n v="1.33"/>
    <n v="42.903225806451616"/>
    <x v="1"/>
    <x v="6"/>
  </r>
  <r>
    <x v="2801"/>
    <x v="2800"/>
    <s v="Arise Theatre Company's production of August Strindberg's expressionist masterpiece 'A Dream Play'."/>
    <n v="500"/>
    <n v="666"/>
    <x v="0"/>
    <x v="2"/>
    <s v="AUD"/>
    <n v="1412938800"/>
    <n v="1411019409"/>
    <b v="0"/>
    <n v="13"/>
    <b v="1"/>
    <s v="theater/plays"/>
    <n v="1.3320000000000001"/>
    <n v="51.230769230769234"/>
    <x v="1"/>
    <x v="6"/>
  </r>
  <r>
    <x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x v="2803"/>
    <s v="The real-life story of the mysterious 'Piano Man' who washed ashore with no memory; with no speech; but with an amazing ability..."/>
    <n v="1000"/>
    <n v="1150"/>
    <x v="0"/>
    <x v="1"/>
    <s v="GBP"/>
    <n v="1411987990"/>
    <n v="1409395990"/>
    <b v="0"/>
    <n v="23"/>
    <b v="1"/>
    <s v="theater/plays"/>
    <n v="1.1499999999999999"/>
    <n v="50"/>
    <x v="1"/>
    <x v="6"/>
  </r>
  <r>
    <x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x v="2805"/>
    <s v="A one woman show about the challenges of being a feminist in a digital age. Touring 6 UK cities. Now with Stretch Goals!"/>
    <n v="3000"/>
    <n v="3363"/>
    <x v="0"/>
    <x v="1"/>
    <s v="GBP"/>
    <n v="1438772400"/>
    <n v="1435645490"/>
    <b v="0"/>
    <n v="76"/>
    <b v="1"/>
    <s v="theater/plays"/>
    <n v="1.121"/>
    <n v="44.25"/>
    <x v="1"/>
    <x v="6"/>
  </r>
  <r>
    <x v="2807"/>
    <x v="2806"/>
    <s v="Bringing Shakespeare back to the Playwrights"/>
    <n v="5000"/>
    <n v="6300"/>
    <x v="0"/>
    <x v="0"/>
    <s v="USD"/>
    <n v="1435611438"/>
    <n v="1433019438"/>
    <b v="0"/>
    <n v="93"/>
    <b v="1"/>
    <s v="theater/plays"/>
    <n v="1.26"/>
    <n v="67.741935483870961"/>
    <x v="1"/>
    <x v="6"/>
  </r>
  <r>
    <x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x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x v="2810"/>
    <s v="Ray Gunn and Starburst is an audio sci-fi/comedy sending up the tropes of classic and pulp science-fiction."/>
    <n v="10000"/>
    <n v="10027"/>
    <x v="0"/>
    <x v="1"/>
    <s v="GBP"/>
    <n v="1424692503"/>
    <n v="1422100503"/>
    <b v="0"/>
    <n v="108"/>
    <b v="1"/>
    <s v="theater/plays"/>
    <n v="1.0026999999999999"/>
    <n v="92.842592592592595"/>
    <x v="1"/>
    <x v="6"/>
  </r>
  <r>
    <x v="2812"/>
    <x v="2811"/>
    <s v="&quot;A short, nasty and razor sharp play in one of Toronto's hottest new &quot;off-off Broadway&quot; style venues."/>
    <n v="5000"/>
    <n v="5665"/>
    <x v="0"/>
    <x v="5"/>
    <s v="CAD"/>
    <n v="1428292800"/>
    <n v="1424368298"/>
    <b v="0"/>
    <n v="83"/>
    <b v="1"/>
    <s v="theater/plays"/>
    <n v="1.133"/>
    <n v="68.253012048192772"/>
    <x v="1"/>
    <x v="6"/>
  </r>
  <r>
    <x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x v="2815"/>
    <x v="2814"/>
    <s v="Set in 1950s Northern Ireland, this play tells the story of two sisters in a community of Travellers, or Irish Gypsies."/>
    <n v="250"/>
    <n v="605"/>
    <x v="0"/>
    <x v="5"/>
    <s v="CAD"/>
    <n v="1470595109"/>
    <n v="1468003109"/>
    <b v="0"/>
    <n v="14"/>
    <b v="1"/>
    <s v="theater/plays"/>
    <n v="2.42"/>
    <n v="43.214285714285715"/>
    <x v="1"/>
    <x v="6"/>
  </r>
  <r>
    <x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x v="2818"/>
    <x v="2817"/>
    <s v="Joe West and his wonderful theater company THEATER OF DEATH present original plays both horrific and comical."/>
    <n v="10000"/>
    <n v="10603"/>
    <x v="0"/>
    <x v="0"/>
    <s v="USD"/>
    <n v="1443018086"/>
    <n v="1441290086"/>
    <b v="0"/>
    <n v="102"/>
    <b v="1"/>
    <s v="theater/plays"/>
    <n v="1.0603"/>
    <n v="103.95098039215686"/>
    <x v="1"/>
    <x v="6"/>
  </r>
  <r>
    <x v="2819"/>
    <x v="2818"/>
    <s v="Years of work, my best show, and a top Edinburgh venue.  Help me expose my talents to the UK and tell an important story."/>
    <n v="5000"/>
    <n v="5240"/>
    <x v="0"/>
    <x v="1"/>
    <s v="GBP"/>
    <n v="1434285409"/>
    <n v="1431693409"/>
    <b v="0"/>
    <n v="104"/>
    <b v="1"/>
    <s v="theater/plays"/>
    <n v="1.048"/>
    <n v="50.384615384615387"/>
    <x v="1"/>
    <x v="6"/>
  </r>
  <r>
    <x v="2820"/>
    <x v="2819"/>
    <s v="Montage Theatre Arts, as part of National Theatre Connections, are performing a show - We need you help to raise vital funds!"/>
    <n v="200"/>
    <n v="272"/>
    <x v="0"/>
    <x v="1"/>
    <s v="GBP"/>
    <n v="1456444800"/>
    <n v="1454337589"/>
    <b v="0"/>
    <n v="20"/>
    <b v="1"/>
    <s v="theater/plays"/>
    <n v="1.36"/>
    <n v="13.6"/>
    <x v="1"/>
    <x v="6"/>
  </r>
  <r>
    <x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x v="2822"/>
    <x v="2821"/>
    <s v="A campaign to support the artists creating Theatre Forever's The Nature Crown, premiering in the Guthrie Theater's Dowling Studio!"/>
    <n v="6000"/>
    <n v="6000"/>
    <x v="0"/>
    <x v="0"/>
    <s v="USD"/>
    <n v="1427469892"/>
    <n v="1424881492"/>
    <b v="0"/>
    <n v="94"/>
    <b v="1"/>
    <s v="theater/plays"/>
    <n v="1"/>
    <n v="63.829787234042556"/>
    <x v="1"/>
    <x v="6"/>
  </r>
  <r>
    <x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x v="2823"/>
    <s v="I wrote a One Act play called The Rooftop for a Female Playwright's festival. Every little bit helps!"/>
    <n v="650"/>
    <n v="760"/>
    <x v="0"/>
    <x v="0"/>
    <s v="USD"/>
    <n v="1434159780"/>
    <n v="1431412196"/>
    <b v="0"/>
    <n v="15"/>
    <b v="1"/>
    <s v="theater/plays"/>
    <n v="1.1692307692307693"/>
    <n v="50.666666666666664"/>
    <x v="1"/>
    <x v="6"/>
  </r>
  <r>
    <x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x v="2829"/>
    <s v="Avalon is a new South African Township play and Nakhtik is a  danced political lecture."/>
    <n v="3000"/>
    <n v="3000"/>
    <x v="0"/>
    <x v="0"/>
    <s v="USD"/>
    <n v="1399867140"/>
    <n v="1398802148"/>
    <b v="0"/>
    <n v="11"/>
    <b v="1"/>
    <s v="theater/plays"/>
    <n v="1"/>
    <n v="272.72727272727275"/>
    <x v="1"/>
    <x v="6"/>
  </r>
  <r>
    <x v="2831"/>
    <x v="2830"/>
    <s v="We each wrote a play and would like to produce them for you for nothing more than art's sake!"/>
    <n v="3000"/>
    <n v="3320"/>
    <x v="0"/>
    <x v="0"/>
    <s v="USD"/>
    <n v="1437076070"/>
    <n v="1434484070"/>
    <b v="0"/>
    <n v="52"/>
    <b v="1"/>
    <s v="theater/plays"/>
    <n v="1.1066666666666667"/>
    <n v="63.846153846153847"/>
    <x v="1"/>
    <x v="6"/>
  </r>
  <r>
    <x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x v="2832"/>
    <s v="A new play about exploring outer space"/>
    <n v="2700"/>
    <n v="2923"/>
    <x v="0"/>
    <x v="0"/>
    <s v="USD"/>
    <n v="1444528800"/>
    <n v="1442804633"/>
    <b v="0"/>
    <n v="35"/>
    <b v="1"/>
    <s v="theater/plays"/>
    <n v="1.0825925925925926"/>
    <n v="83.51428571428572"/>
    <x v="1"/>
    <x v="6"/>
  </r>
  <r>
    <x v="2834"/>
    <x v="2833"/>
    <s v="Thank You For Smoking. A play about love, 5 trillion cigarettes and how the Flintstones earned the tobacco industry millions."/>
    <n v="800"/>
    <n v="1360"/>
    <x v="0"/>
    <x v="1"/>
    <s v="GBP"/>
    <n v="1422658930"/>
    <n v="1421362930"/>
    <b v="0"/>
    <n v="21"/>
    <b v="1"/>
    <s v="theater/plays"/>
    <n v="1.7"/>
    <n v="64.761904761904759"/>
    <x v="1"/>
    <x v="6"/>
  </r>
  <r>
    <x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x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x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x v="2840"/>
    <s v="1920's London; two brothers try to make a name for themselves in the underground crime world but encounter a ruthless Irish mob boss."/>
    <n v="1000"/>
    <n v="10"/>
    <x v="2"/>
    <x v="1"/>
    <s v="GBP"/>
    <n v="1450032297"/>
    <n v="1444844697"/>
    <b v="0"/>
    <n v="1"/>
    <b v="0"/>
    <s v="theater/plays"/>
    <n v="0.01"/>
    <n v="10"/>
    <x v="1"/>
    <x v="6"/>
  </r>
  <r>
    <x v="2842"/>
    <x v="2841"/>
    <s v="A play performed at the FCO Global Summit on the Preventing Sexual Violence Initiative, hosted by William Hague and Angelina Jolie"/>
    <n v="1500"/>
    <n v="0"/>
    <x v="2"/>
    <x v="1"/>
    <s v="GBP"/>
    <n v="1403348400"/>
    <n v="1401058295"/>
    <b v="0"/>
    <n v="0"/>
    <b v="0"/>
    <s v="theater/plays"/>
    <n v="0"/>
    <n v="0"/>
    <x v="1"/>
    <x v="6"/>
  </r>
  <r>
    <x v="2843"/>
    <x v="2842"/>
    <s v="We're high school students directing a film adaptation of the play, Fallen Angels, written by NoÃ«l Coward and set in the 1920's."/>
    <n v="1200"/>
    <n v="0"/>
    <x v="2"/>
    <x v="0"/>
    <s v="USD"/>
    <n v="1465790400"/>
    <n v="1462210950"/>
    <b v="0"/>
    <n v="0"/>
    <b v="0"/>
    <s v="theater/plays"/>
    <n v="0"/>
    <n v="0"/>
    <x v="1"/>
    <x v="6"/>
  </r>
  <r>
    <x v="2844"/>
    <x v="2843"/>
    <s v="Zwei ausgebildete Schauspieler, ein Musiker - gemeinsam bringt man ein waschechtes KabarettstÃ¼ck auf die BÃ¼hne."/>
    <n v="550"/>
    <n v="30"/>
    <x v="2"/>
    <x v="15"/>
    <s v="EUR"/>
    <n v="1483535180"/>
    <n v="1480943180"/>
    <b v="0"/>
    <n v="1"/>
    <b v="0"/>
    <s v="theater/plays"/>
    <n v="5.4545454545454543E-2"/>
    <n v="30"/>
    <x v="1"/>
    <x v="6"/>
  </r>
  <r>
    <x v="2845"/>
    <x v="2844"/>
    <s v="The Maderati: A bitingly witty absurdest comedy, which pokes wickedly perceptive fun at NY artist lifestyle."/>
    <n v="7500"/>
    <n v="2366"/>
    <x v="2"/>
    <x v="0"/>
    <s v="USD"/>
    <n v="1433723033"/>
    <n v="1428539033"/>
    <b v="0"/>
    <n v="39"/>
    <b v="0"/>
    <s v="theater/plays"/>
    <n v="0.31546666666666667"/>
    <n v="60.666666666666664"/>
    <x v="1"/>
    <x v="6"/>
  </r>
  <r>
    <x v="2846"/>
    <x v="2845"/>
    <s v="SIN, has an important message, outstanding music, uplifting performances and amazing entertainment. SIN, is a &quot;must see&quot; for everyone!"/>
    <n v="8000"/>
    <n v="0"/>
    <x v="2"/>
    <x v="0"/>
    <s v="USD"/>
    <n v="1432917394"/>
    <n v="1429029394"/>
    <b v="0"/>
    <n v="0"/>
    <b v="0"/>
    <s v="theater/plays"/>
    <n v="0"/>
    <n v="0"/>
    <x v="1"/>
    <x v="6"/>
  </r>
  <r>
    <x v="2847"/>
    <x v="2846"/>
    <s v="Dark secrets come to light when Mariah meets Stella. They find a way to face the south's largest elephant in the room: RACISM."/>
    <n v="2000"/>
    <n v="0"/>
    <x v="2"/>
    <x v="0"/>
    <s v="USD"/>
    <n v="1464031265"/>
    <n v="1458847265"/>
    <b v="0"/>
    <n v="0"/>
    <b v="0"/>
    <s v="theater/plays"/>
    <n v="0"/>
    <n v="0"/>
    <x v="1"/>
    <x v="6"/>
  </r>
  <r>
    <x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x v="2849"/>
    <x v="2848"/>
    <s v="NonSens!cal tackles the struggles of four people with mental health issues/disorders inspired by A.A Milne's Winnie the Pooh"/>
    <n v="500"/>
    <n v="5"/>
    <x v="2"/>
    <x v="1"/>
    <s v="GBP"/>
    <n v="1461406600"/>
    <n v="1458814600"/>
    <b v="0"/>
    <n v="1"/>
    <b v="0"/>
    <s v="theater/plays"/>
    <n v="0.01"/>
    <n v="5"/>
    <x v="1"/>
    <x v="6"/>
  </r>
  <r>
    <x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x v="2850"/>
    <s v="Set in Southern America â€œThe Divideâ€ is a stage play that touches on the issues that are forefront in America and the world."/>
    <n v="4500"/>
    <n v="0"/>
    <x v="2"/>
    <x v="17"/>
    <s v="EUR"/>
    <n v="1454109420"/>
    <n v="1453334629"/>
    <b v="0"/>
    <n v="0"/>
    <b v="0"/>
    <s v="theater/plays"/>
    <n v="0"/>
    <n v="0"/>
    <x v="1"/>
    <x v="6"/>
  </r>
  <r>
    <x v="2852"/>
    <x v="2851"/>
    <s v="Just one time back to the past on the Freedom Train will open your eyes and your lives will never ever be the same!"/>
    <n v="5000"/>
    <n v="95"/>
    <x v="2"/>
    <x v="0"/>
    <s v="USD"/>
    <n v="1403312703"/>
    <n v="1400720703"/>
    <b v="0"/>
    <n v="6"/>
    <b v="0"/>
    <s v="theater/plays"/>
    <n v="1.9E-2"/>
    <n v="15.833333333333334"/>
    <x v="1"/>
    <x v="6"/>
  </r>
  <r>
    <x v="2853"/>
    <x v="2852"/>
    <s v="Much has been written by women on breast cancer. Yet, there is little that has been written for the theatre on this by men. I have!"/>
    <n v="9500"/>
    <n v="0"/>
    <x v="2"/>
    <x v="5"/>
    <s v="CAD"/>
    <n v="1410669297"/>
    <n v="1405485297"/>
    <b v="0"/>
    <n v="0"/>
    <b v="0"/>
    <s v="theater/plays"/>
    <n v="0"/>
    <n v="0"/>
    <x v="1"/>
    <x v="6"/>
  </r>
  <r>
    <x v="2854"/>
    <x v="2853"/>
    <s v="Almost Random Theatre's play about a candidate - with no policies - who is seeking election in May 2015"/>
    <n v="1000"/>
    <n v="417"/>
    <x v="2"/>
    <x v="1"/>
    <s v="GBP"/>
    <n v="1431018719"/>
    <n v="1429290719"/>
    <b v="0"/>
    <n v="14"/>
    <b v="0"/>
    <s v="theater/plays"/>
    <n v="0.41699999999999998"/>
    <n v="29.785714285714285"/>
    <x v="1"/>
    <x v="6"/>
  </r>
  <r>
    <x v="2855"/>
    <x v="2854"/>
    <s v="Raising funds to have a private stage reading for an upcoming play from THE ENSEMBLE THEATRE COMPANY OF NEW YORK (www.tetcny.org)"/>
    <n v="600"/>
    <n v="300"/>
    <x v="2"/>
    <x v="0"/>
    <s v="USD"/>
    <n v="1454110440"/>
    <n v="1451607071"/>
    <b v="0"/>
    <n v="5"/>
    <b v="0"/>
    <s v="theater/plays"/>
    <n v="0.5"/>
    <n v="60"/>
    <x v="1"/>
    <x v="6"/>
  </r>
  <r>
    <x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x v="2858"/>
    <x v="2857"/>
    <s v="Een Gay Party in het centrum van Amersfoort. _x000a_Een geweldige avond uit, met een show, optredens en DJ's."/>
    <n v="1000"/>
    <n v="0"/>
    <x v="2"/>
    <x v="9"/>
    <s v="EUR"/>
    <n v="1417778880"/>
    <n v="1415711095"/>
    <b v="0"/>
    <n v="0"/>
    <b v="0"/>
    <s v="theater/plays"/>
    <n v="0"/>
    <n v="0"/>
    <x v="1"/>
    <x v="6"/>
  </r>
  <r>
    <x v="2859"/>
    <x v="2858"/>
    <s v="A theatre company that will create works to inspire young people and get everyone involved."/>
    <n v="2000"/>
    <n v="35"/>
    <x v="2"/>
    <x v="2"/>
    <s v="AUD"/>
    <n v="1444984904"/>
    <n v="1439800904"/>
    <b v="0"/>
    <n v="1"/>
    <b v="0"/>
    <s v="theater/plays"/>
    <n v="1.7500000000000002E-2"/>
    <n v="35"/>
    <x v="1"/>
    <x v="6"/>
  </r>
  <r>
    <x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x v="2860"/>
    <s v="The University of Queensland Drama Production Course is putting on an adaptation of William Shakespeares Julius Caesar"/>
    <n v="250"/>
    <n v="80"/>
    <x v="2"/>
    <x v="2"/>
    <s v="AUD"/>
    <n v="1443103848"/>
    <n v="1441894248"/>
    <b v="0"/>
    <n v="3"/>
    <b v="0"/>
    <s v="theater/plays"/>
    <n v="0.32"/>
    <n v="26.666666666666668"/>
    <x v="1"/>
    <x v="6"/>
  </r>
  <r>
    <x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x v="2864"/>
    <x v="2863"/>
    <s v="Accessible, original theatre for all!"/>
    <n v="2500"/>
    <n v="40"/>
    <x v="2"/>
    <x v="1"/>
    <s v="GBP"/>
    <n v="1437139080"/>
    <n v="1434552207"/>
    <b v="0"/>
    <n v="3"/>
    <b v="0"/>
    <s v="theater/plays"/>
    <n v="1.6E-2"/>
    <n v="13.333333333333334"/>
    <x v="1"/>
    <x v="6"/>
  </r>
  <r>
    <x v="2865"/>
    <x v="2864"/>
    <s v="Prepare to be Swept Away. Three short plays from three master playwrights; LANDFALL, SNIPER and DANGERS of TOBACCO!"/>
    <n v="2888"/>
    <n v="0"/>
    <x v="2"/>
    <x v="0"/>
    <s v="USD"/>
    <n v="1420512259"/>
    <n v="1415328259"/>
    <b v="0"/>
    <n v="0"/>
    <b v="0"/>
    <s v="theater/plays"/>
    <n v="0"/>
    <n v="0"/>
    <x v="1"/>
    <x v="6"/>
  </r>
  <r>
    <x v="2866"/>
    <x v="2865"/>
    <s v="The reality is dark, sinister. The milieu is not as friendly as it claims. What is this place? Where is it? Is it your local church?"/>
    <n v="5000"/>
    <n v="45"/>
    <x v="2"/>
    <x v="0"/>
    <s v="USD"/>
    <n v="1476482400"/>
    <n v="1473893721"/>
    <b v="0"/>
    <n v="2"/>
    <b v="0"/>
    <s v="theater/plays"/>
    <n v="8.9999999999999993E-3"/>
    <n v="22.5"/>
    <x v="1"/>
    <x v="6"/>
  </r>
  <r>
    <x v="2867"/>
    <x v="2866"/>
    <s v="This production is being put together by Wilson's newest professional theater company, the Wyldepine Players in conjunction w/ Taiplab"/>
    <n v="2500"/>
    <n v="504"/>
    <x v="2"/>
    <x v="0"/>
    <s v="USD"/>
    <n v="1467604800"/>
    <n v="1465533672"/>
    <b v="0"/>
    <n v="10"/>
    <b v="0"/>
    <s v="theater/plays"/>
    <n v="0.2016"/>
    <n v="50.4"/>
    <x v="1"/>
    <x v="6"/>
  </r>
  <r>
    <x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x v="2869"/>
    <s v="The war in Iraq changed everything -one journey from the safe haven of the 99% to the shadows of veteran. How would you persevere?"/>
    <n v="5000"/>
    <n v="750"/>
    <x v="2"/>
    <x v="0"/>
    <s v="USD"/>
    <n v="1400301165"/>
    <n v="1397709165"/>
    <b v="0"/>
    <n v="9"/>
    <b v="0"/>
    <s v="theater/plays"/>
    <n v="0.15"/>
    <n v="83.333333333333329"/>
    <x v="1"/>
    <x v="6"/>
  </r>
  <r>
    <x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x v="2872"/>
    <x v="2871"/>
    <s v="Local Theatre group in Loudoun County, Virginia. Looking for funds to start producing shows!"/>
    <n v="3000"/>
    <n v="0"/>
    <x v="2"/>
    <x v="0"/>
    <s v="USD"/>
    <n v="1434768438"/>
    <n v="1429584438"/>
    <b v="0"/>
    <n v="0"/>
    <b v="0"/>
    <s v="theater/plays"/>
    <n v="0"/>
    <n v="0"/>
    <x v="1"/>
    <x v="6"/>
  </r>
  <r>
    <x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x v="2876"/>
    <x v="2875"/>
    <s v="Charlotte NC playwright looking to showcase a series of three stage plays.  Plays are funny, completed and ready to run!"/>
    <n v="150000"/>
    <n v="0"/>
    <x v="2"/>
    <x v="0"/>
    <s v="USD"/>
    <n v="1437069079"/>
    <n v="1434477079"/>
    <b v="0"/>
    <n v="0"/>
    <b v="0"/>
    <s v="theater/plays"/>
    <n v="0"/>
    <n v="0"/>
    <x v="1"/>
    <x v="6"/>
  </r>
  <r>
    <x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x v="2879"/>
    <x v="2878"/>
    <s v="She that fines a husband? Wait, is that right? Girl... you better check yourself, before you wreck yourself!"/>
    <n v="11200"/>
    <n v="29"/>
    <x v="2"/>
    <x v="0"/>
    <s v="USD"/>
    <n v="1453310661"/>
    <n v="1450718661"/>
    <b v="0"/>
    <n v="1"/>
    <b v="0"/>
    <s v="theater/plays"/>
    <n v="2.5892857142857141E-3"/>
    <n v="29"/>
    <x v="1"/>
    <x v="6"/>
  </r>
  <r>
    <x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x v="2880"/>
    <s v="&quot;The struggles of Alzheimer's  &amp; Alcoholism. &quot;Courage is the quiet voice at the end of the day, saying, I will try again tomorrow.&quot;"/>
    <n v="5500"/>
    <n v="0"/>
    <x v="2"/>
    <x v="0"/>
    <s v="USD"/>
    <n v="1417620036"/>
    <n v="1412432436"/>
    <b v="0"/>
    <n v="0"/>
    <b v="0"/>
    <s v="theater/plays"/>
    <n v="0"/>
    <n v="0"/>
    <x v="1"/>
    <x v="6"/>
  </r>
  <r>
    <x v="2882"/>
    <x v="2881"/>
    <s v="A one-woman show about the life of Eva Schloss, her time in Auschwitz, and the positive impact she has had on thousands of lives."/>
    <n v="750"/>
    <n v="252"/>
    <x v="2"/>
    <x v="0"/>
    <s v="USD"/>
    <n v="1462112318"/>
    <n v="1459520318"/>
    <b v="0"/>
    <n v="4"/>
    <b v="0"/>
    <s v="theater/plays"/>
    <n v="0.33600000000000002"/>
    <n v="63"/>
    <x v="1"/>
    <x v="6"/>
  </r>
  <r>
    <x v="2883"/>
    <x v="2882"/>
    <s v="Ticket sales benefit Bedford Hills Maximum Security Prison, Women's College Program Library. Presented by Theater For The New City."/>
    <n v="10000"/>
    <n v="1908"/>
    <x v="2"/>
    <x v="0"/>
    <s v="USD"/>
    <n v="1454734740"/>
    <n v="1451684437"/>
    <b v="0"/>
    <n v="5"/>
    <b v="0"/>
    <s v="theater/plays"/>
    <n v="0.1908"/>
    <n v="381.6"/>
    <x v="1"/>
    <x v="6"/>
  </r>
  <r>
    <x v="2884"/>
    <x v="2883"/>
    <s v="Come explore the dream world of Jim Morrison, rock singer, mystic, poet, shaman."/>
    <n v="45000"/>
    <n v="185"/>
    <x v="2"/>
    <x v="0"/>
    <s v="USD"/>
    <n v="1417800435"/>
    <n v="1415208435"/>
    <b v="0"/>
    <n v="4"/>
    <b v="0"/>
    <s v="theater/plays"/>
    <n v="4.1111111111111114E-3"/>
    <n v="46.25"/>
    <x v="1"/>
    <x v="6"/>
  </r>
  <r>
    <x v="2885"/>
    <x v="2884"/>
    <s v="An historic and proud work of Polish nationalistic literature performed on stage."/>
    <n v="400"/>
    <n v="130"/>
    <x v="2"/>
    <x v="0"/>
    <s v="USD"/>
    <n v="1426294201"/>
    <n v="1423705801"/>
    <b v="0"/>
    <n v="5"/>
    <b v="0"/>
    <s v="theater/plays"/>
    <n v="0.32500000000000001"/>
    <n v="26"/>
    <x v="1"/>
    <x v="6"/>
  </r>
  <r>
    <x v="2886"/>
    <x v="2885"/>
    <s v="Help us provide half-price tickets to the 11th annual Variations Project, allowing our fellow artists to see this wonderful production."/>
    <n v="200"/>
    <n v="10"/>
    <x v="2"/>
    <x v="0"/>
    <s v="USD"/>
    <n v="1442635140"/>
    <n v="1442243484"/>
    <b v="0"/>
    <n v="1"/>
    <b v="0"/>
    <s v="theater/plays"/>
    <n v="0.05"/>
    <n v="10"/>
    <x v="1"/>
    <x v="6"/>
  </r>
  <r>
    <x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x v="2887"/>
    <s v="We're dedicated to writing &amp; producing plays, infusing inspirational, universal principles that aren't commonly displayed in America."/>
    <n v="30000"/>
    <n v="0"/>
    <x v="2"/>
    <x v="0"/>
    <s v="USD"/>
    <n v="1413608340"/>
    <n v="1412945440"/>
    <b v="0"/>
    <n v="0"/>
    <b v="0"/>
    <s v="theater/plays"/>
    <n v="0"/>
    <n v="0"/>
    <x v="1"/>
    <x v="6"/>
  </r>
  <r>
    <x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x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x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x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x v="2892"/>
    <s v="Fundraising for REDISCOVERING KIA THE PLAY"/>
    <n v="5000"/>
    <n v="25"/>
    <x v="2"/>
    <x v="0"/>
    <s v="USD"/>
    <n v="1420768800"/>
    <n v="1415644395"/>
    <b v="0"/>
    <n v="2"/>
    <b v="0"/>
    <s v="theater/plays"/>
    <n v="5.0000000000000001E-3"/>
    <n v="12.5"/>
    <x v="1"/>
    <x v="6"/>
  </r>
  <r>
    <x v="2894"/>
    <x v="2893"/>
    <s v="This Is A Story About A Woman A Man And A Woman"/>
    <n v="50000"/>
    <n v="0"/>
    <x v="2"/>
    <x v="0"/>
    <s v="USD"/>
    <n v="1428100815"/>
    <n v="1422920415"/>
    <b v="0"/>
    <n v="0"/>
    <b v="0"/>
    <s v="theater/plays"/>
    <n v="0"/>
    <n v="0"/>
    <x v="1"/>
    <x v="6"/>
  </r>
  <r>
    <x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x v="2896"/>
    <x v="2895"/>
    <s v="&quot;Miracle on 34th Street&quot; is about faith and believing in others. _x000a_We believe. Do you?"/>
    <n v="3000"/>
    <n v="625"/>
    <x v="2"/>
    <x v="0"/>
    <s v="USD"/>
    <n v="1481522400"/>
    <n v="1480283321"/>
    <b v="0"/>
    <n v="12"/>
    <b v="0"/>
    <s v="theater/plays"/>
    <n v="0.20833333333333334"/>
    <n v="52.083333333333336"/>
    <x v="1"/>
    <x v="6"/>
  </r>
  <r>
    <x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x v="2898"/>
    <s v="Sex, intrigue, lust, &amp; love; follow the lives of two individuals as their romance turns from innocent online flirting to something more"/>
    <n v="10000"/>
    <n v="0"/>
    <x v="2"/>
    <x v="0"/>
    <s v="USD"/>
    <n v="1469325158"/>
    <n v="1464141158"/>
    <b v="0"/>
    <n v="0"/>
    <b v="0"/>
    <s v="theater/plays"/>
    <n v="0"/>
    <n v="0"/>
    <x v="1"/>
    <x v="6"/>
  </r>
  <r>
    <x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x v="2900"/>
    <s v="How can the visual age appreciate something that cant see? With these Audio Plays I will show you, if your willing to listen."/>
    <n v="750"/>
    <n v="6"/>
    <x v="2"/>
    <x v="0"/>
    <s v="USD"/>
    <n v="1423345339"/>
    <n v="1418161339"/>
    <b v="0"/>
    <n v="2"/>
    <b v="0"/>
    <s v="theater/plays"/>
    <n v="8.0000000000000002E-3"/>
    <n v="3"/>
    <x v="1"/>
    <x v="6"/>
  </r>
  <r>
    <x v="2902"/>
    <x v="2901"/>
    <s v="Help me honor and bring &quot;The American Soprano&quot; Leontyne Price back to the stage one more time."/>
    <n v="150000"/>
    <n v="25"/>
    <x v="2"/>
    <x v="0"/>
    <s v="USD"/>
    <n v="1440412396"/>
    <n v="1437820396"/>
    <b v="0"/>
    <n v="1"/>
    <b v="0"/>
    <s v="theater/plays"/>
    <n v="1.6666666666666666E-4"/>
    <n v="25"/>
    <x v="1"/>
    <x v="6"/>
  </r>
  <r>
    <x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x v="2903"/>
    <s v="A Tequila slammer with a slice of Tarantino, a line of the London Fringe scene and a shot of â€œBreaking Badâ€. New Writing."/>
    <n v="1500"/>
    <n v="75"/>
    <x v="2"/>
    <x v="1"/>
    <s v="GBP"/>
    <n v="1415534400"/>
    <n v="1414538031"/>
    <b v="0"/>
    <n v="4"/>
    <b v="0"/>
    <s v="theater/plays"/>
    <n v="0.05"/>
    <n v="18.75"/>
    <x v="1"/>
    <x v="6"/>
  </r>
  <r>
    <x v="2905"/>
    <x v="2904"/>
    <s v="Philly-based feminist theatre's inaugural production about a woman's friendship with an awesome lady cowboy."/>
    <n v="3500"/>
    <n v="622"/>
    <x v="2"/>
    <x v="0"/>
    <s v="USD"/>
    <n v="1473211313"/>
    <n v="1472001713"/>
    <b v="0"/>
    <n v="17"/>
    <b v="0"/>
    <s v="theater/plays"/>
    <n v="0.17771428571428571"/>
    <n v="36.588235294117645"/>
    <x v="1"/>
    <x v="6"/>
  </r>
  <r>
    <x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x v="2906"/>
    <s v="Spend an evening in the afterlife with some of the greatest women who ever lived. LITTLE NELL's,by Jill Hughes, Los Angeles- June, 2016"/>
    <n v="2500"/>
    <n v="2"/>
    <x v="2"/>
    <x v="0"/>
    <s v="USD"/>
    <n v="1463259837"/>
    <n v="1458075837"/>
    <b v="0"/>
    <n v="2"/>
    <b v="0"/>
    <s v="theater/plays"/>
    <n v="8.0000000000000004E-4"/>
    <n v="1"/>
    <x v="1"/>
    <x v="6"/>
  </r>
  <r>
    <x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x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x v="2909"/>
    <s v="Free drama, dance and singing workshops for disadvantaged young people to inspire, create and help them follow their dreams."/>
    <n v="30000"/>
    <n v="1"/>
    <x v="2"/>
    <x v="1"/>
    <s v="GBP"/>
    <n v="1434139887"/>
    <n v="1428955887"/>
    <b v="0"/>
    <n v="1"/>
    <b v="0"/>
    <s v="theater/plays"/>
    <n v="3.3333333333333335E-5"/>
    <n v="1"/>
    <x v="1"/>
    <x v="6"/>
  </r>
  <r>
    <x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x v="2912"/>
    <s v="A LIVE history infused, frightening magic and mind reading show in the heart of the Halloween capital of the world, Salem, MA!!"/>
    <n v="10000"/>
    <n v="2"/>
    <x v="2"/>
    <x v="0"/>
    <s v="USD"/>
    <n v="1410041339"/>
    <n v="1404857339"/>
    <b v="0"/>
    <n v="2"/>
    <b v="0"/>
    <s v="theater/plays"/>
    <n v="2.0000000000000001E-4"/>
    <n v="1"/>
    <x v="1"/>
    <x v="6"/>
  </r>
  <r>
    <x v="2914"/>
    <x v="2913"/>
    <s v="Hercules must complete four challenges in order to meet the father he never knew"/>
    <n v="25000"/>
    <n v="1"/>
    <x v="2"/>
    <x v="1"/>
    <s v="GBP"/>
    <n v="1426365994"/>
    <n v="1421185594"/>
    <b v="0"/>
    <n v="1"/>
    <b v="0"/>
    <s v="theater/plays"/>
    <n v="4.0000000000000003E-5"/>
    <n v="1"/>
    <x v="1"/>
    <x v="6"/>
  </r>
  <r>
    <x v="2915"/>
    <x v="2914"/>
    <s v="An inclusive, cross community, multi-cultural theatre production for children aged 3 to 16 and their families"/>
    <n v="1000"/>
    <n v="611"/>
    <x v="2"/>
    <x v="1"/>
    <s v="GBP"/>
    <n v="1458117190"/>
    <n v="1455528790"/>
    <b v="0"/>
    <n v="3"/>
    <b v="0"/>
    <s v="theater/plays"/>
    <n v="0.61099999999999999"/>
    <n v="203.66666666666666"/>
    <x v="1"/>
    <x v="6"/>
  </r>
  <r>
    <x v="2916"/>
    <x v="2915"/>
    <s v="The moving dramatisation of one man's journey to find the truth behind the Libyan regime change."/>
    <n v="1850"/>
    <n v="145"/>
    <x v="2"/>
    <x v="1"/>
    <s v="GBP"/>
    <n v="1400498789"/>
    <n v="1398511589"/>
    <b v="0"/>
    <n v="7"/>
    <b v="0"/>
    <s v="theater/plays"/>
    <n v="7.8378378378378383E-2"/>
    <n v="20.714285714285715"/>
    <x v="1"/>
    <x v="6"/>
  </r>
  <r>
    <x v="2917"/>
    <x v="2916"/>
    <s v="Cross dressing, cross gartering, crossed swords. Cross a bridge and come see this fantastically fun rendition of Twelfth Night"/>
    <n v="2000"/>
    <n v="437"/>
    <x v="2"/>
    <x v="0"/>
    <s v="USD"/>
    <n v="1442381847"/>
    <n v="1440826647"/>
    <b v="0"/>
    <n v="9"/>
    <b v="0"/>
    <s v="theater/plays"/>
    <n v="0.2185"/>
    <n v="48.555555555555557"/>
    <x v="1"/>
    <x v="6"/>
  </r>
  <r>
    <x v="2918"/>
    <x v="2917"/>
    <s v="A meta-theatrical retelling of Chekhov's Three Sisters, framed with Civil War Hymns, Dance, and wild theatricality."/>
    <n v="5000"/>
    <n v="1362"/>
    <x v="2"/>
    <x v="0"/>
    <s v="USD"/>
    <n v="1446131207"/>
    <n v="1443712007"/>
    <b v="0"/>
    <n v="20"/>
    <b v="0"/>
    <s v="theater/plays"/>
    <n v="0.27239999999999998"/>
    <n v="68.099999999999994"/>
    <x v="1"/>
    <x v="6"/>
  </r>
  <r>
    <x v="2919"/>
    <x v="2918"/>
    <s v="A full staged reading of a new play about a boy who learns how to be happy from the most unexpected person."/>
    <n v="600"/>
    <n v="51"/>
    <x v="2"/>
    <x v="0"/>
    <s v="USD"/>
    <n v="1407250329"/>
    <n v="1404658329"/>
    <b v="0"/>
    <n v="6"/>
    <b v="0"/>
    <s v="theater/plays"/>
    <n v="8.5000000000000006E-2"/>
    <n v="8.5"/>
    <x v="1"/>
    <x v="6"/>
  </r>
  <r>
    <x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x v="2920"/>
    <s v="I'm creating a cabaret in which all donations go directly to Broadway Cares/Equity Fights AIDS."/>
    <n v="100"/>
    <n v="129"/>
    <x v="0"/>
    <x v="0"/>
    <s v="USD"/>
    <n v="1411679804"/>
    <n v="1409087804"/>
    <b v="0"/>
    <n v="3"/>
    <b v="1"/>
    <s v="theater/musical"/>
    <n v="1.29"/>
    <n v="43"/>
    <x v="1"/>
    <x v="40"/>
  </r>
  <r>
    <x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x v="2923"/>
    <x v="2922"/>
    <s v="Spreading the love of theatre, one step at a time. I would like to produce a reading of one of my favorite musicals"/>
    <n v="300"/>
    <n v="300"/>
    <x v="0"/>
    <x v="0"/>
    <s v="USD"/>
    <n v="1422068400"/>
    <n v="1420774779"/>
    <b v="0"/>
    <n v="10"/>
    <b v="1"/>
    <s v="theater/musical"/>
    <n v="1"/>
    <n v="30"/>
    <x v="1"/>
    <x v="40"/>
  </r>
  <r>
    <x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x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x v="2925"/>
    <s v="A musical, by Louis Lagalante and Patty Hamilton, that explores loss and the different ways we can choose to move on from it."/>
    <n v="3000"/>
    <n v="3750"/>
    <x v="0"/>
    <x v="0"/>
    <s v="USD"/>
    <n v="1424715779"/>
    <n v="1423506179"/>
    <b v="0"/>
    <n v="50"/>
    <b v="1"/>
    <s v="theater/musical"/>
    <n v="1.25"/>
    <n v="75"/>
    <x v="1"/>
    <x v="40"/>
  </r>
  <r>
    <x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x v="2927"/>
    <s v="This is a touring production for schools in the Treasure Valley!"/>
    <n v="1000"/>
    <n v="1000"/>
    <x v="0"/>
    <x v="0"/>
    <s v="USD"/>
    <n v="1457135846"/>
    <n v="1454543846"/>
    <b v="0"/>
    <n v="24"/>
    <b v="1"/>
    <s v="theater/musical"/>
    <n v="1"/>
    <n v="41.666666666666664"/>
    <x v="1"/>
    <x v="40"/>
  </r>
  <r>
    <x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x v="2933"/>
    <s v="Powerful community theatre production of Jason Robert Brown's &quot;Songs for a New World&quot; in London, Ontario."/>
    <n v="2500"/>
    <n v="2700"/>
    <x v="0"/>
    <x v="5"/>
    <s v="CAD"/>
    <n v="1402845364"/>
    <n v="1400253364"/>
    <b v="0"/>
    <n v="37"/>
    <b v="1"/>
    <s v="theater/musical"/>
    <n v="1.08"/>
    <n v="72.972972972972968"/>
    <x v="1"/>
    <x v="40"/>
  </r>
  <r>
    <x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x v="2936"/>
    <x v="2935"/>
    <s v="We need your help to complete our musical! Help us add two more original songs to our winter show, Babes in Toyland."/>
    <n v="1000"/>
    <n v="1280"/>
    <x v="0"/>
    <x v="0"/>
    <s v="USD"/>
    <n v="1413176340"/>
    <n v="1412091423"/>
    <b v="0"/>
    <n v="34"/>
    <b v="1"/>
    <s v="theater/musical"/>
    <n v="1.28"/>
    <n v="37.647058823529413"/>
    <x v="1"/>
    <x v="40"/>
  </r>
  <r>
    <x v="2937"/>
    <x v="2936"/>
    <s v="UCAS is a new British musical premiering at the Edinburgh Fringe Festival 2014."/>
    <n v="1500"/>
    <n v="2000"/>
    <x v="0"/>
    <x v="1"/>
    <s v="GBP"/>
    <n v="1405249113"/>
    <n v="1402657113"/>
    <b v="0"/>
    <n v="55"/>
    <b v="1"/>
    <s v="theater/musical"/>
    <n v="1.3333333333333333"/>
    <n v="36.363636363636367"/>
    <x v="1"/>
    <x v="40"/>
  </r>
  <r>
    <x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x v="2939"/>
    <s v="We are asking for people to donate to our theater club, the ITAVA Players, a public high school club from Brooklyn, NY."/>
    <n v="2500"/>
    <n v="2681"/>
    <x v="0"/>
    <x v="0"/>
    <s v="USD"/>
    <n v="1421606018"/>
    <n v="1418150018"/>
    <b v="0"/>
    <n v="33"/>
    <b v="1"/>
    <s v="theater/musical"/>
    <n v="1.0724"/>
    <n v="81.242424242424249"/>
    <x v="1"/>
    <x v="40"/>
  </r>
  <r>
    <x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x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x v="2942"/>
    <s v="Building a Resource Network and Funding Capacity to support, empower and promote Afrocentric Arts in Metro Columbus"/>
    <n v="3000"/>
    <n v="0"/>
    <x v="2"/>
    <x v="0"/>
    <s v="USD"/>
    <n v="1428894380"/>
    <n v="1426302380"/>
    <b v="0"/>
    <n v="0"/>
    <b v="0"/>
    <s v="theater/spaces"/>
    <n v="0"/>
    <n v="0"/>
    <x v="1"/>
    <x v="38"/>
  </r>
  <r>
    <x v="2944"/>
    <x v="2943"/>
    <s v="Our vision: build and operate a Theater Arts Center for south-central Washington state in Goldendale."/>
    <n v="10000"/>
    <n v="100"/>
    <x v="2"/>
    <x v="0"/>
    <s v="USD"/>
    <n v="1433714198"/>
    <n v="1431122198"/>
    <b v="0"/>
    <n v="1"/>
    <b v="0"/>
    <s v="theater/spaces"/>
    <n v="0.01"/>
    <n v="100"/>
    <x v="1"/>
    <x v="38"/>
  </r>
  <r>
    <x v="2945"/>
    <x v="2944"/>
    <s v="Where people that enjoy theater, or just something new can go to have fun and experience varying types of theater in Albuquerque."/>
    <n v="50000"/>
    <n v="0"/>
    <x v="2"/>
    <x v="0"/>
    <s v="USD"/>
    <n v="1432437660"/>
    <n v="1429845660"/>
    <b v="0"/>
    <n v="0"/>
    <b v="0"/>
    <s v="theater/spaces"/>
    <n v="0"/>
    <n v="0"/>
    <x v="1"/>
    <x v="38"/>
  </r>
  <r>
    <x v="2946"/>
    <x v="2945"/>
    <s v="I have set up a new theatre company, and am looking to raise funds to purchase a venue with a difference to a standard theatre."/>
    <n v="2000"/>
    <n v="2"/>
    <x v="2"/>
    <x v="1"/>
    <s v="GBP"/>
    <n v="1471265092"/>
    <n v="1468673092"/>
    <b v="0"/>
    <n v="2"/>
    <b v="0"/>
    <s v="theater/spaces"/>
    <n v="1E-3"/>
    <n v="1"/>
    <x v="1"/>
    <x v="38"/>
  </r>
  <r>
    <x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x v="2950"/>
    <x v="2949"/>
    <s v="Help www.KidZoneMuseum.org grow to serve children 1-18 with science, engineering, arts and PLAY especially low-income families."/>
    <n v="5000000"/>
    <n v="0"/>
    <x v="2"/>
    <x v="0"/>
    <s v="USD"/>
    <n v="1453538752"/>
    <n v="1450946752"/>
    <b v="0"/>
    <n v="0"/>
    <b v="0"/>
    <s v="theater/spaces"/>
    <n v="0"/>
    <n v="0"/>
    <x v="1"/>
    <x v="38"/>
  </r>
  <r>
    <x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x v="2952"/>
    <s v="I want to purchase the former Bread Of Life Church and convert it into a multipurpose theater space for local talent."/>
    <n v="400000"/>
    <n v="605"/>
    <x v="1"/>
    <x v="0"/>
    <s v="USD"/>
    <n v="1444330821"/>
    <n v="1441738821"/>
    <b v="0"/>
    <n v="3"/>
    <b v="0"/>
    <s v="theater/spaces"/>
    <n v="1.5125E-3"/>
    <n v="201.66666666666666"/>
    <x v="1"/>
    <x v="38"/>
  </r>
  <r>
    <x v="2954"/>
    <x v="2953"/>
    <s v="Independent film theater, studio and tech lab with storefront, open space for creative people to grow their dream into a profit."/>
    <n v="15000"/>
    <n v="0"/>
    <x v="1"/>
    <x v="0"/>
    <s v="USD"/>
    <n v="1489669203"/>
    <n v="1487944803"/>
    <b v="0"/>
    <n v="0"/>
    <b v="0"/>
    <s v="theater/spaces"/>
    <n v="0"/>
    <n v="0"/>
    <x v="1"/>
    <x v="38"/>
  </r>
  <r>
    <x v="2955"/>
    <x v="2954"/>
    <s v="Stage Door Theater needs a stage for its current and future productions. Can you help?"/>
    <n v="1200"/>
    <n v="715"/>
    <x v="1"/>
    <x v="0"/>
    <s v="USD"/>
    <n v="1434476849"/>
    <n v="1431884849"/>
    <b v="0"/>
    <n v="11"/>
    <b v="0"/>
    <s v="theater/spaces"/>
    <n v="0.59583333333333333"/>
    <n v="65"/>
    <x v="1"/>
    <x v="38"/>
  </r>
  <r>
    <x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x v="2957"/>
    <x v="2956"/>
    <s v="Theatre in Tuscaloosa, AL built in the 1930s.  The headsets seem about that old. They are almost unusable."/>
    <n v="15000"/>
    <n v="280"/>
    <x v="1"/>
    <x v="0"/>
    <s v="USD"/>
    <n v="1427498172"/>
    <n v="1422317772"/>
    <b v="0"/>
    <n v="3"/>
    <b v="0"/>
    <s v="theater/spaces"/>
    <n v="1.8666666666666668E-2"/>
    <n v="93.333333333333329"/>
    <x v="1"/>
    <x v="38"/>
  </r>
  <r>
    <x v="2958"/>
    <x v="2957"/>
    <s v="Chicago Based Theater Company and Venue Dedicated to Social Justice and Mainstreaming the Palestinian Narrative"/>
    <n v="80000"/>
    <n v="0"/>
    <x v="1"/>
    <x v="0"/>
    <s v="USD"/>
    <n v="1462729317"/>
    <n v="1457548917"/>
    <b v="0"/>
    <n v="0"/>
    <b v="0"/>
    <s v="theater/spaces"/>
    <n v="0"/>
    <n v="0"/>
    <x v="1"/>
    <x v="38"/>
  </r>
  <r>
    <x v="2959"/>
    <x v="2958"/>
    <s v="A magical, unique, theatre bus which aims to inspire the creative communities around Bath and create unique performance opportunities."/>
    <n v="10000"/>
    <n v="0"/>
    <x v="1"/>
    <x v="1"/>
    <s v="GBP"/>
    <n v="1465258325"/>
    <n v="1462666325"/>
    <b v="0"/>
    <n v="0"/>
    <b v="0"/>
    <s v="theater/spaces"/>
    <n v="0"/>
    <n v="0"/>
    <x v="1"/>
    <x v="38"/>
  </r>
  <r>
    <x v="2960"/>
    <x v="2959"/>
    <s v="Built in the late 1800's, this 70K sq. feet estate has fallen into disrepair.  Seeking to buy and convert to useful space"/>
    <n v="30000000"/>
    <n v="0"/>
    <x v="1"/>
    <x v="0"/>
    <s v="USD"/>
    <n v="1410459023"/>
    <n v="1407867023"/>
    <b v="0"/>
    <n v="0"/>
    <b v="0"/>
    <s v="theater/spaces"/>
    <n v="0"/>
    <n v="0"/>
    <x v="1"/>
    <x v="38"/>
  </r>
  <r>
    <x v="2961"/>
    <x v="2960"/>
    <s v="Teens in Take Note Troupe put on Shakespeare in the Park annually. Keep relevant, family-friendly Shakespeare in the community!"/>
    <n v="5000"/>
    <n v="5481"/>
    <x v="0"/>
    <x v="0"/>
    <s v="USD"/>
    <n v="1427342400"/>
    <n v="1424927159"/>
    <b v="0"/>
    <n v="108"/>
    <b v="1"/>
    <s v="theater/plays"/>
    <n v="1.0962000000000001"/>
    <n v="50.75"/>
    <x v="1"/>
    <x v="6"/>
  </r>
  <r>
    <x v="2962"/>
    <x v="2961"/>
    <s v="A pop-up outdoor theatre company bringing accessible Shakespeare to parks and other locations in the greater Phoenix area!"/>
    <n v="1000"/>
    <n v="1218"/>
    <x v="0"/>
    <x v="0"/>
    <s v="USD"/>
    <n v="1425193140"/>
    <n v="1422769906"/>
    <b v="0"/>
    <n v="20"/>
    <b v="1"/>
    <s v="theater/plays"/>
    <n v="1.218"/>
    <n v="60.9"/>
    <x v="1"/>
    <x v="6"/>
  </r>
  <r>
    <x v="2963"/>
    <x v="2962"/>
    <s v="A hilarious comedy show about motherhood...through stories, videos and stand-up you'll realize YOUâ€™RE NOT CRAZY, motherhood is!"/>
    <n v="10000"/>
    <n v="10685"/>
    <x v="0"/>
    <x v="0"/>
    <s v="USD"/>
    <n v="1435835824"/>
    <n v="1433243824"/>
    <b v="0"/>
    <n v="98"/>
    <b v="1"/>
    <s v="theater/plays"/>
    <n v="1.0685"/>
    <n v="109.03061224489795"/>
    <x v="1"/>
    <x v="6"/>
  </r>
  <r>
    <x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x v="2966"/>
    <s v="Scissortail is a story of loss, grief, and recovery based on the events of the 1995 Oklahoma City Bombing."/>
    <n v="5000"/>
    <n v="5696"/>
    <x v="0"/>
    <x v="0"/>
    <s v="USD"/>
    <n v="1425872692"/>
    <n v="1423284292"/>
    <b v="0"/>
    <n v="71"/>
    <b v="1"/>
    <s v="theater/plays"/>
    <n v="1.1392"/>
    <n v="80.225352112676063"/>
    <x v="1"/>
    <x v="6"/>
  </r>
  <r>
    <x v="2968"/>
    <x v="2967"/>
    <s v="The Curse of the Babywoman is real â€” and it is coming to FringeNYC this August."/>
    <n v="3500"/>
    <n v="3710"/>
    <x v="0"/>
    <x v="0"/>
    <s v="USD"/>
    <n v="1471406340"/>
    <n v="1470227660"/>
    <b v="0"/>
    <n v="47"/>
    <b v="1"/>
    <s v="theater/plays"/>
    <n v="1.06"/>
    <n v="78.936170212765958"/>
    <x v="1"/>
    <x v="6"/>
  </r>
  <r>
    <x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x v="2969"/>
    <s v="Kara Ayn Napolitano's latest play about a young mother's attempt to reclaim her life after making a serious mistake."/>
    <n v="6000"/>
    <n v="6360"/>
    <x v="0"/>
    <x v="0"/>
    <s v="USD"/>
    <n v="1405699451"/>
    <n v="1403107451"/>
    <b v="0"/>
    <n v="91"/>
    <b v="1"/>
    <s v="theater/plays"/>
    <n v="1.06"/>
    <n v="69.890109890109883"/>
    <x v="1"/>
    <x v="6"/>
  </r>
  <r>
    <x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x v="2971"/>
    <s v="A group of artists. A mythical art piece. A harrowing quest. And some margaritas."/>
    <n v="2000"/>
    <n v="2107"/>
    <x v="0"/>
    <x v="0"/>
    <s v="USD"/>
    <n v="1480899600"/>
    <n v="1479609520"/>
    <b v="0"/>
    <n v="17"/>
    <b v="1"/>
    <s v="theater/plays"/>
    <n v="1.0535000000000001"/>
    <n v="123.94117647058823"/>
    <x v="1"/>
    <x v="6"/>
  </r>
  <r>
    <x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x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x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x v="2975"/>
    <s v="A play that addresses an important social issue, brought to light by members of the UoM Drama Society."/>
    <n v="70"/>
    <n v="120"/>
    <x v="0"/>
    <x v="1"/>
    <s v="GBP"/>
    <n v="1457870400"/>
    <n v="1456421530"/>
    <b v="0"/>
    <n v="14"/>
    <b v="1"/>
    <s v="theater/plays"/>
    <n v="1.7142857142857142"/>
    <n v="8.5714285714285712"/>
    <x v="1"/>
    <x v="6"/>
  </r>
  <r>
    <x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x v="2979"/>
    <x v="2978"/>
    <s v="Dear Stone returns with Yasmina Reza's 'ART', a compelling, clever exploration of friendship under duress. Thanks for watching!"/>
    <n v="5000"/>
    <n v="5070"/>
    <x v="0"/>
    <x v="0"/>
    <s v="USD"/>
    <n v="1420524000"/>
    <n v="1419104823"/>
    <b v="0"/>
    <n v="46"/>
    <b v="1"/>
    <s v="theater/plays"/>
    <n v="1.014"/>
    <n v="110.21739130434783"/>
    <x v="1"/>
    <x v="6"/>
  </r>
  <r>
    <x v="2980"/>
    <x v="2979"/>
    <s v="1 director, 4 actors, and a whole lotta determination. Help us bring this brilliant story to the heart of NYC!"/>
    <n v="3000"/>
    <n v="3275"/>
    <x v="0"/>
    <x v="0"/>
    <s v="USD"/>
    <n v="1440381600"/>
    <n v="1438639130"/>
    <b v="0"/>
    <n v="24"/>
    <b v="1"/>
    <s v="theater/plays"/>
    <n v="1.0916666666666666"/>
    <n v="136.45833333333334"/>
    <x v="1"/>
    <x v="6"/>
  </r>
  <r>
    <x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x v="2981"/>
    <s v="Renovating this historical landmark, into an arts venue and theatre space for the community."/>
    <n v="5000"/>
    <n v="5103"/>
    <x v="0"/>
    <x v="1"/>
    <s v="GBP"/>
    <n v="1455208143"/>
    <n v="1452616143"/>
    <b v="1"/>
    <n v="59"/>
    <b v="1"/>
    <s v="theater/spaces"/>
    <n v="1.0206"/>
    <n v="86.491525423728817"/>
    <x v="1"/>
    <x v="38"/>
  </r>
  <r>
    <x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x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x v="2987"/>
    <s v="Since October 2015 the Shoebox Theatre has become a hub of creativity - The next step in our journey is to hang stage curtains!"/>
    <n v="1000"/>
    <n v="1000"/>
    <x v="0"/>
    <x v="1"/>
    <s v="GBP"/>
    <n v="1466412081"/>
    <n v="1463820081"/>
    <b v="0"/>
    <n v="28"/>
    <b v="1"/>
    <s v="theater/spaces"/>
    <n v="1"/>
    <n v="35.714285714285715"/>
    <x v="1"/>
    <x v="38"/>
  </r>
  <r>
    <x v="2989"/>
    <x v="2988"/>
    <s v="Bring the movies back to Bethel, Maine."/>
    <n v="20000"/>
    <n v="35307"/>
    <x v="0"/>
    <x v="0"/>
    <s v="USD"/>
    <n v="1450673940"/>
    <n v="1448756962"/>
    <b v="0"/>
    <n v="364"/>
    <b v="1"/>
    <s v="theater/spaces"/>
    <n v="1.76535"/>
    <n v="96.997252747252745"/>
    <x v="1"/>
    <x v="38"/>
  </r>
  <r>
    <x v="2990"/>
    <x v="2989"/>
    <s v="We are a non-profit revitalizing the Gloria Theatre - our gift to the community - and we need your help #arts #community #theater"/>
    <n v="10000"/>
    <n v="10000"/>
    <x v="0"/>
    <x v="0"/>
    <s v="USD"/>
    <n v="1452174420"/>
    <n v="1449150420"/>
    <b v="0"/>
    <n v="27"/>
    <b v="1"/>
    <s v="theater/spaces"/>
    <n v="1"/>
    <n v="370.37037037037038"/>
    <x v="1"/>
    <x v="38"/>
  </r>
  <r>
    <x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x v="2991"/>
    <s v="Creating a non-profit CAFE &amp; VILLAGE COMMONS in SE Portland, in service to Neighbors, Kids, Artists &amp; the Underserved"/>
    <n v="3000"/>
    <n v="3135"/>
    <x v="0"/>
    <x v="0"/>
    <s v="USD"/>
    <n v="1476037510"/>
    <n v="1473445510"/>
    <b v="0"/>
    <n v="64"/>
    <b v="1"/>
    <s v="theater/spaces"/>
    <n v="1.0449999999999999"/>
    <n v="48.984375"/>
    <x v="1"/>
    <x v="38"/>
  </r>
  <r>
    <x v="2993"/>
    <x v="2992"/>
    <s v="Help us build the Kitchen from Hell!"/>
    <n v="1000"/>
    <n v="1003"/>
    <x v="0"/>
    <x v="0"/>
    <s v="USD"/>
    <n v="1455998867"/>
    <n v="1453406867"/>
    <b v="0"/>
    <n v="22"/>
    <b v="1"/>
    <s v="theater/spaces"/>
    <n v="1.0029999999999999"/>
    <n v="45.590909090909093"/>
    <x v="1"/>
    <x v="38"/>
  </r>
  <r>
    <x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x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x v="2995"/>
    <s v="A permanent home for comedy in Connecticut in the heart of downtown Hartford."/>
    <n v="35000"/>
    <n v="60180"/>
    <x v="0"/>
    <x v="0"/>
    <s v="USD"/>
    <n v="1432677240"/>
    <n v="1427493240"/>
    <b v="0"/>
    <n v="392"/>
    <b v="1"/>
    <s v="theater/spaces"/>
    <n v="1.7194285714285715"/>
    <n v="153.5204081632653"/>
    <x v="1"/>
    <x v="38"/>
  </r>
  <r>
    <x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x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x v="3000"/>
    <x v="2999"/>
    <s v="A benefit show featuring musicians, dancers &amp; poets all under age 30 to raise money in support of LGBTQ rights and programs."/>
    <n v="500"/>
    <n v="500"/>
    <x v="0"/>
    <x v="0"/>
    <s v="USD"/>
    <n v="1485885600"/>
    <n v="1484682670"/>
    <b v="0"/>
    <n v="8"/>
    <b v="1"/>
    <s v="theater/spaces"/>
    <n v="1"/>
    <n v="62.5"/>
    <x v="1"/>
    <x v="38"/>
  </r>
  <r>
    <x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x v="3001"/>
    <s v="Make the workshop/ small stage space at Jimmy's No 43 even better than before!"/>
    <n v="7000"/>
    <n v="7595.43"/>
    <x v="0"/>
    <x v="0"/>
    <s v="USD"/>
    <n v="1356552252"/>
    <n v="1353960252"/>
    <b v="0"/>
    <n v="104"/>
    <b v="1"/>
    <s v="theater/spaces"/>
    <n v="1.0850614285714286"/>
    <n v="73.032980769230775"/>
    <x v="1"/>
    <x v="38"/>
  </r>
  <r>
    <x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x v="3005"/>
    <s v="We're an affordable theatre and rental space that can be molded into anything by anyone."/>
    <n v="8000"/>
    <n v="8620"/>
    <x v="0"/>
    <x v="5"/>
    <s v="CAD"/>
    <n v="1418580591"/>
    <n v="1415988591"/>
    <b v="0"/>
    <n v="97"/>
    <b v="1"/>
    <s v="theater/spaces"/>
    <n v="1.0774999999999999"/>
    <n v="88.865979381443296"/>
    <x v="1"/>
    <x v="38"/>
  </r>
  <r>
    <x v="3007"/>
    <x v="3006"/>
    <s v="Consuite for 2015 CoreCon.  An adventure into insanity."/>
    <n v="600"/>
    <n v="1080"/>
    <x v="0"/>
    <x v="0"/>
    <s v="USD"/>
    <n v="1429938683"/>
    <n v="1428124283"/>
    <b v="0"/>
    <n v="20"/>
    <b v="1"/>
    <s v="theater/spaces"/>
    <n v="1.8"/>
    <n v="54"/>
    <x v="1"/>
    <x v="38"/>
  </r>
  <r>
    <x v="3008"/>
    <x v="3007"/>
    <s v="Help fund Silver Spring Stage's HVAC costs for the upcoming year! Don't leave us out in the cold (pun intended)!"/>
    <n v="3000"/>
    <n v="3035"/>
    <x v="0"/>
    <x v="0"/>
    <s v="USD"/>
    <n v="1453352719"/>
    <n v="1450760719"/>
    <b v="0"/>
    <n v="26"/>
    <b v="1"/>
    <s v="theater/spaces"/>
    <n v="1.0116666666666667"/>
    <n v="116.73076923076923"/>
    <x v="1"/>
    <x v="38"/>
  </r>
  <r>
    <x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x v="3009"/>
    <s v="STC &amp; the Sheboygan Area School District are working tirelessly to renovate our 30-year-old sound system. Help us sound better for you!"/>
    <n v="1500"/>
    <n v="2370"/>
    <x v="0"/>
    <x v="0"/>
    <s v="USD"/>
    <n v="1424548719"/>
    <n v="1419364719"/>
    <b v="0"/>
    <n v="15"/>
    <b v="1"/>
    <s v="theater/spaces"/>
    <n v="1.58"/>
    <n v="158"/>
    <x v="1"/>
    <x v="38"/>
  </r>
  <r>
    <x v="3011"/>
    <x v="3010"/>
    <s v="Necesitamos tu ayuda para poder llevar la magia del teatro universitario al Teatro Lagrada de Madrid el 23 de diciembre :)"/>
    <n v="300"/>
    <n v="371"/>
    <x v="0"/>
    <x v="3"/>
    <s v="EUR"/>
    <n v="1450911540"/>
    <n v="1448536516"/>
    <b v="0"/>
    <n v="25"/>
    <b v="1"/>
    <s v="theater/spaces"/>
    <n v="1.2366666666666666"/>
    <n v="14.84"/>
    <x v="1"/>
    <x v="38"/>
  </r>
  <r>
    <x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x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x v="3014"/>
    <s v="We're turning an old yogurt shop into a live theater in downtown Charleston.   Please help us hang our sign!"/>
    <n v="3400"/>
    <n v="3508"/>
    <x v="0"/>
    <x v="0"/>
    <s v="USD"/>
    <n v="1402459200"/>
    <n v="1401125238"/>
    <b v="0"/>
    <n v="40"/>
    <b v="1"/>
    <s v="theater/spaces"/>
    <n v="1.0317647058823529"/>
    <n v="87.7"/>
    <x v="1"/>
    <x v="38"/>
  </r>
  <r>
    <x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x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x v="3024"/>
    <s v="Be part of building Cardiff's first pub theatre, located right in the city centre. Launching January 2015."/>
    <n v="2500"/>
    <n v="7555"/>
    <x v="0"/>
    <x v="1"/>
    <s v="GBP"/>
    <n v="1401465600"/>
    <n v="1399032813"/>
    <b v="0"/>
    <n v="145"/>
    <b v="1"/>
    <s v="theater/spaces"/>
    <n v="3.0219999999999998"/>
    <n v="52.103448275862071"/>
    <x v="1"/>
    <x v="38"/>
  </r>
  <r>
    <x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x v="3026"/>
    <s v="Wavy says let's LIGHT UP THE RAINBOW STAGE and as our stretch reward we'll throw all of us a PARTY!"/>
    <n v="40000"/>
    <n v="52576"/>
    <x v="0"/>
    <x v="0"/>
    <s v="USD"/>
    <n v="1426866851"/>
    <n v="1424278451"/>
    <b v="0"/>
    <n v="320"/>
    <b v="1"/>
    <s v="theater/spaces"/>
    <n v="1.3144"/>
    <n v="164.3"/>
    <x v="1"/>
    <x v="38"/>
  </r>
  <r>
    <x v="3028"/>
    <x v="3027"/>
    <s v="We have a space! Help us fill it with a stage, chairs, gear and audiences' laughter!"/>
    <n v="5000"/>
    <n v="8401"/>
    <x v="0"/>
    <x v="0"/>
    <s v="USD"/>
    <n v="1471242025"/>
    <n v="1468650025"/>
    <b v="0"/>
    <n v="99"/>
    <b v="1"/>
    <s v="theater/spaces"/>
    <n v="1.6801999999999999"/>
    <n v="84.858585858585855"/>
    <x v="1"/>
    <x v="38"/>
  </r>
  <r>
    <x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x v="3031"/>
    <s v="One night only, not-for-profit, neighborhood haunted attraction that will scare your mask off! Coming this Halloween."/>
    <n v="1000"/>
    <n v="1272"/>
    <x v="0"/>
    <x v="0"/>
    <s v="USD"/>
    <n v="1441933459"/>
    <n v="1439341459"/>
    <b v="0"/>
    <n v="25"/>
    <b v="1"/>
    <s v="theater/spaces"/>
    <n v="1.272"/>
    <n v="50.88"/>
    <x v="1"/>
    <x v="38"/>
  </r>
  <r>
    <x v="3033"/>
    <x v="3032"/>
    <s v="Finally Stagelights will have a space of our very own!  Be a part of this exciting new adventure in Greensboro!!"/>
    <n v="3000"/>
    <n v="4396"/>
    <x v="0"/>
    <x v="0"/>
    <s v="USD"/>
    <n v="1471487925"/>
    <n v="1468895925"/>
    <b v="0"/>
    <n v="23"/>
    <b v="1"/>
    <s v="theater/spaces"/>
    <n v="1.4653333333333334"/>
    <n v="191.13043478260869"/>
    <x v="1"/>
    <x v="38"/>
  </r>
  <r>
    <x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x v="3034"/>
    <s v="Help create a permanent home for live comedy shows and classes in Downtown RVA."/>
    <n v="25000"/>
    <n v="27196.71"/>
    <x v="0"/>
    <x v="0"/>
    <s v="USD"/>
    <n v="1367674009"/>
    <n v="1365082009"/>
    <b v="0"/>
    <n v="307"/>
    <b v="1"/>
    <s v="theater/spaces"/>
    <n v="1.0878684000000001"/>
    <n v="88.588631921824103"/>
    <x v="1"/>
    <x v="38"/>
  </r>
  <r>
    <x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x v="3039"/>
    <s v="48 hours of deck screws, dry wall, hard hats and needed renovation to help the Jayhawk rise from the ashes."/>
    <n v="3000"/>
    <n v="3225"/>
    <x v="0"/>
    <x v="0"/>
    <s v="USD"/>
    <n v="1435359600"/>
    <n v="1434999621"/>
    <b v="0"/>
    <n v="42"/>
    <b v="1"/>
    <s v="theater/spaces"/>
    <n v="1.075"/>
    <n v="76.785714285714292"/>
    <x v="1"/>
    <x v="38"/>
  </r>
  <r>
    <x v="3041"/>
    <x v="3040"/>
    <s v="Privet! Hello! Bon Jour! We are the Arlekin Players Theatre and we need a home."/>
    <n v="8300"/>
    <n v="9170"/>
    <x v="0"/>
    <x v="0"/>
    <s v="USD"/>
    <n v="1453323048"/>
    <n v="1450731048"/>
    <b v="0"/>
    <n v="95"/>
    <b v="1"/>
    <s v="theater/spaces"/>
    <n v="1.1048192771084338"/>
    <n v="96.526315789473685"/>
    <x v="1"/>
    <x v="38"/>
  </r>
  <r>
    <x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x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x v="3046"/>
    <s v="Hi! We're the Graduating Seniors Acting V Seniors at Temple University! Welcome to our Kick starter Page!"/>
    <n v="500"/>
    <n v="745"/>
    <x v="0"/>
    <x v="0"/>
    <s v="USD"/>
    <n v="1461762960"/>
    <n v="1457999054"/>
    <b v="0"/>
    <n v="20"/>
    <b v="1"/>
    <s v="theater/spaces"/>
    <n v="1.49"/>
    <n v="37.25"/>
    <x v="1"/>
    <x v="38"/>
  </r>
  <r>
    <x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x v="3049"/>
    <s v="Help fund The Black Pearl Consuite at CoreCon VIII: On Ancient Seas!"/>
    <n v="600"/>
    <n v="636"/>
    <x v="0"/>
    <x v="0"/>
    <s v="USD"/>
    <n v="1462420960"/>
    <n v="1459828960"/>
    <b v="0"/>
    <n v="9"/>
    <b v="1"/>
    <s v="theater/spaces"/>
    <n v="1.06"/>
    <n v="70.666666666666671"/>
    <x v="1"/>
    <x v="38"/>
  </r>
  <r>
    <x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x v="3051"/>
    <s v="To let the arts continue in Walker Minnesota We need a performing arts space and art gallery"/>
    <n v="50000"/>
    <n v="75"/>
    <x v="2"/>
    <x v="0"/>
    <s v="USD"/>
    <n v="1432828740"/>
    <n v="1430237094"/>
    <b v="0"/>
    <n v="2"/>
    <b v="0"/>
    <s v="theater/spaces"/>
    <n v="1.5E-3"/>
    <n v="37.5"/>
    <x v="1"/>
    <x v="38"/>
  </r>
  <r>
    <x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x v="3053"/>
    <s v="A &quot;haunted house&quot; that benefits the community by helping local college students with volunteer hours and helping out local charities."/>
    <n v="300"/>
    <n v="0"/>
    <x v="2"/>
    <x v="0"/>
    <s v="USD"/>
    <n v="1425258240"/>
    <n v="1422043154"/>
    <b v="0"/>
    <n v="0"/>
    <b v="0"/>
    <s v="theater/spaces"/>
    <n v="0"/>
    <n v="0"/>
    <x v="1"/>
    <x v="38"/>
  </r>
  <r>
    <x v="3055"/>
    <x v="3054"/>
    <s v="I have been in the Surfing business since 1962 have a collection of surfing memorabilia I would like to open a surfing museum"/>
    <n v="20000"/>
    <n v="1"/>
    <x v="2"/>
    <x v="0"/>
    <s v="USD"/>
    <n v="1420844390"/>
    <n v="1415660390"/>
    <b v="0"/>
    <n v="1"/>
    <b v="0"/>
    <s v="theater/spaces"/>
    <n v="5.0000000000000002E-5"/>
    <n v="1"/>
    <x v="1"/>
    <x v="38"/>
  </r>
  <r>
    <x v="3056"/>
    <x v="3055"/>
    <s v="Looking to establish a communal space for art shows, bands, farmer's markets, environmental education, and traditional skills."/>
    <n v="25000"/>
    <n v="0"/>
    <x v="2"/>
    <x v="0"/>
    <s v="USD"/>
    <n v="1412003784"/>
    <n v="1406819784"/>
    <b v="0"/>
    <n v="0"/>
    <b v="0"/>
    <s v="theater/spaces"/>
    <n v="0"/>
    <n v="0"/>
    <x v="1"/>
    <x v="38"/>
  </r>
  <r>
    <x v="3057"/>
    <x v="3056"/>
    <s v="A series of 6 educational theme parks. This project is to fund the plans and 3D designs required to build the first park."/>
    <n v="50000"/>
    <n v="0"/>
    <x v="2"/>
    <x v="1"/>
    <s v="GBP"/>
    <n v="1459694211"/>
    <n v="1457105811"/>
    <b v="0"/>
    <n v="0"/>
    <b v="0"/>
    <s v="theater/spaces"/>
    <n v="0"/>
    <n v="0"/>
    <x v="1"/>
    <x v="38"/>
  </r>
  <r>
    <x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x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x v="3060"/>
    <x v="3059"/>
    <s v="Save the historic Roxy theatre in Bremerton WA from being repurposed as office space."/>
    <n v="220000"/>
    <n v="335"/>
    <x v="2"/>
    <x v="0"/>
    <s v="USD"/>
    <n v="1443422134"/>
    <n v="1440830134"/>
    <b v="0"/>
    <n v="6"/>
    <b v="0"/>
    <s v="theater/spaces"/>
    <n v="1.5227272727272728E-3"/>
    <n v="55.833333333333336"/>
    <x v="1"/>
    <x v="38"/>
  </r>
  <r>
    <x v="3061"/>
    <x v="3060"/>
    <s v="Save a historic Local theater."/>
    <n v="1000000"/>
    <n v="0"/>
    <x v="2"/>
    <x v="0"/>
    <s v="USD"/>
    <n v="1407955748"/>
    <n v="1405363748"/>
    <b v="0"/>
    <n v="0"/>
    <b v="0"/>
    <s v="theater/spaces"/>
    <n v="0"/>
    <n v="0"/>
    <x v="1"/>
    <x v="38"/>
  </r>
  <r>
    <x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x v="3062"/>
    <s v="Members of the local Miami music scene are putting together a venue/creative space in Kendall!"/>
    <n v="3000"/>
    <n v="587"/>
    <x v="2"/>
    <x v="0"/>
    <s v="USD"/>
    <n v="1477174138"/>
    <n v="1474150138"/>
    <b v="0"/>
    <n v="23"/>
    <b v="0"/>
    <s v="theater/spaces"/>
    <n v="0.19566666666666666"/>
    <n v="25.521739130434781"/>
    <x v="1"/>
    <x v="38"/>
  </r>
  <r>
    <x v="3064"/>
    <x v="3063"/>
    <s v="An epicenter for connection, creation and expression of the community."/>
    <n v="75000"/>
    <n v="8471"/>
    <x v="2"/>
    <x v="0"/>
    <s v="USD"/>
    <n v="1448175540"/>
    <n v="1445483246"/>
    <b v="0"/>
    <n v="72"/>
    <b v="0"/>
    <s v="theater/spaces"/>
    <n v="0.11294666666666667"/>
    <n v="117.65277777777777"/>
    <x v="1"/>
    <x v="38"/>
  </r>
  <r>
    <x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x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x v="3069"/>
    <s v="Liverpool's 1st purpose built 7 night a week comedy club, bar &amp; restaurant with live music &amp; much more"/>
    <n v="10000"/>
    <n v="334"/>
    <x v="2"/>
    <x v="1"/>
    <s v="GBP"/>
    <n v="1481132169"/>
    <n v="1479317769"/>
    <b v="0"/>
    <n v="16"/>
    <b v="0"/>
    <s v="theater/spaces"/>
    <n v="3.3399999999999999E-2"/>
    <n v="20.875"/>
    <x v="1"/>
    <x v="38"/>
  </r>
  <r>
    <x v="3071"/>
    <x v="3070"/>
    <s v="Anyone can create. They just need a place and an opportunity. The Echo Theatre (Provo) provides that opportunity."/>
    <n v="12000"/>
    <n v="7173"/>
    <x v="2"/>
    <x v="0"/>
    <s v="USD"/>
    <n v="1429595940"/>
    <n v="1428082481"/>
    <b v="0"/>
    <n v="117"/>
    <b v="0"/>
    <s v="theater/spaces"/>
    <n v="0.59775"/>
    <n v="61.307692307692307"/>
    <x v="1"/>
    <x v="38"/>
  </r>
  <r>
    <x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x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x v="3074"/>
    <s v="Magic Morgan &amp; Liliana are raising funds to expand their famed traveling magic show to a theater of magic."/>
    <n v="15000"/>
    <n v="1296"/>
    <x v="2"/>
    <x v="0"/>
    <s v="USD"/>
    <n v="1471573640"/>
    <n v="1467253640"/>
    <b v="0"/>
    <n v="20"/>
    <b v="0"/>
    <s v="theater/spaces"/>
    <n v="8.6400000000000005E-2"/>
    <n v="64.8"/>
    <x v="1"/>
    <x v="38"/>
  </r>
  <r>
    <x v="3076"/>
    <x v="3075"/>
    <s v="Helping female comedians get in their 10,000 Hours of practice!"/>
    <n v="10000"/>
    <n v="1506"/>
    <x v="2"/>
    <x v="0"/>
    <s v="USD"/>
    <n v="1444405123"/>
    <n v="1439221123"/>
    <b v="0"/>
    <n v="50"/>
    <b v="0"/>
    <s v="theater/spaces"/>
    <n v="0.15060000000000001"/>
    <n v="30.12"/>
    <x v="1"/>
    <x v="38"/>
  </r>
  <r>
    <x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x v="3081"/>
    <s v="Help expand the time of everyones favorite magic store!  It currently limited to 3 days a week. If not for you, then the children!"/>
    <n v="9000"/>
    <n v="0"/>
    <x v="2"/>
    <x v="0"/>
    <s v="USD"/>
    <n v="1447628946"/>
    <n v="1445033346"/>
    <b v="0"/>
    <n v="0"/>
    <b v="0"/>
    <s v="theater/spaces"/>
    <n v="0"/>
    <n v="0"/>
    <x v="1"/>
    <x v="38"/>
  </r>
  <r>
    <x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x v="3087"/>
    <s v="We believe it's time to open a visitor's center that highlights the small towns of the upper Midwest."/>
    <n v="65000"/>
    <n v="126"/>
    <x v="2"/>
    <x v="0"/>
    <s v="USD"/>
    <n v="1420724460"/>
    <n v="1418046247"/>
    <b v="0"/>
    <n v="3"/>
    <b v="0"/>
    <s v="theater/spaces"/>
    <n v="1.9384615384615384E-3"/>
    <n v="42"/>
    <x v="1"/>
    <x v="38"/>
  </r>
  <r>
    <x v="3089"/>
    <x v="3088"/>
    <s v="A community space in Somerville, MA to celebrate the beautiful intersection of sports and creativity."/>
    <n v="25000"/>
    <n v="5854"/>
    <x v="2"/>
    <x v="0"/>
    <s v="USD"/>
    <n v="1468029540"/>
    <n v="1465304483"/>
    <b v="0"/>
    <n v="45"/>
    <b v="0"/>
    <s v="theater/spaces"/>
    <n v="0.23416000000000001"/>
    <n v="130.0888888888889"/>
    <x v="1"/>
    <x v="38"/>
  </r>
  <r>
    <x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x v="3093"/>
    <s v="This is a Kickstarter to help with the start up costs for Illusionist, Chris Lengyel's Summer 2016 Tour!"/>
    <n v="100000"/>
    <n v="25"/>
    <x v="2"/>
    <x v="0"/>
    <s v="USD"/>
    <n v="1442775956"/>
    <n v="1437591956"/>
    <b v="0"/>
    <n v="1"/>
    <b v="0"/>
    <s v="theater/spaces"/>
    <n v="2.5000000000000001E-4"/>
    <n v="25"/>
    <x v="1"/>
    <x v="38"/>
  </r>
  <r>
    <x v="3095"/>
    <x v="3094"/>
    <s v="We are a small theatre company looking to provide world class theatre to the working class in the Greater New York area."/>
    <n v="14920"/>
    <n v="50"/>
    <x v="2"/>
    <x v="0"/>
    <s v="USD"/>
    <n v="1470011780"/>
    <n v="1464827780"/>
    <b v="0"/>
    <n v="1"/>
    <b v="0"/>
    <s v="theater/spaces"/>
    <n v="3.351206434316354E-3"/>
    <n v="50"/>
    <x v="1"/>
    <x v="38"/>
  </r>
  <r>
    <x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x v="3100"/>
    <s v="LabellisÃ© 14-18, Mots Ã‰crits est un projet itinÃ©rant de lectures Ã  voix haute par des amateurs, mises en espace par une comÃ©dienne."/>
    <n v="2500"/>
    <n v="300"/>
    <x v="2"/>
    <x v="6"/>
    <s v="EUR"/>
    <n v="1437033360"/>
    <n v="1434445937"/>
    <b v="0"/>
    <n v="12"/>
    <b v="0"/>
    <s v="theater/spaces"/>
    <n v="0.12"/>
    <n v="25"/>
    <x v="1"/>
    <x v="38"/>
  </r>
  <r>
    <x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x v="3102"/>
    <s v="Creating a place for local artists to perform, at substantially less cost for them"/>
    <n v="4100"/>
    <n v="11"/>
    <x v="2"/>
    <x v="0"/>
    <s v="USD"/>
    <n v="1434080706"/>
    <n v="1428896706"/>
    <b v="0"/>
    <n v="2"/>
    <b v="0"/>
    <s v="theater/spaces"/>
    <n v="2.6829268292682929E-3"/>
    <n v="5.5"/>
    <x v="1"/>
    <x v="38"/>
  </r>
  <r>
    <x v="3104"/>
    <x v="3103"/>
    <s v="The Loft is CQEAP's latest studio. Located in Rockhampton's CBD we'll be running performing arts workshops for 5yrs to adults."/>
    <n v="4000"/>
    <n v="1185"/>
    <x v="2"/>
    <x v="2"/>
    <s v="AUD"/>
    <n v="1422928800"/>
    <n v="1420235311"/>
    <b v="0"/>
    <n v="5"/>
    <b v="0"/>
    <s v="theater/spaces"/>
    <n v="0.29625000000000001"/>
    <n v="237"/>
    <x v="1"/>
    <x v="38"/>
  </r>
  <r>
    <x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x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x v="3106"/>
    <s v="When opportunity knocks, we answer!  Help expand the ravishingly talented troupe into a new and exciting market and venue!"/>
    <n v="40000"/>
    <n v="7905"/>
    <x v="2"/>
    <x v="0"/>
    <s v="USD"/>
    <n v="1431372751"/>
    <n v="1430767951"/>
    <b v="0"/>
    <n v="29"/>
    <b v="0"/>
    <s v="theater/spaces"/>
    <n v="0.197625"/>
    <n v="272.58620689655174"/>
    <x v="1"/>
    <x v="38"/>
  </r>
  <r>
    <x v="3108"/>
    <x v="3107"/>
    <s v="We need a permanent home for the theater!"/>
    <n v="50000"/>
    <n v="26"/>
    <x v="2"/>
    <x v="0"/>
    <s v="USD"/>
    <n v="1430234394"/>
    <n v="1425053994"/>
    <b v="0"/>
    <n v="2"/>
    <b v="0"/>
    <s v="theater/spaces"/>
    <n v="5.1999999999999995E-4"/>
    <n v="13"/>
    <x v="1"/>
    <x v="38"/>
  </r>
  <r>
    <x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x v="3109"/>
    <s v="Cat People Unite! It's time we get a space of our own to relax, socialize and learn! Join the Catmunity!"/>
    <n v="25000"/>
    <n v="10"/>
    <x v="2"/>
    <x v="0"/>
    <s v="USD"/>
    <n v="1487465119"/>
    <n v="1484009119"/>
    <b v="0"/>
    <n v="1"/>
    <b v="0"/>
    <s v="theater/spaces"/>
    <n v="4.0000000000000002E-4"/>
    <n v="10"/>
    <x v="1"/>
    <x v="38"/>
  </r>
  <r>
    <x v="3111"/>
    <x v="3110"/>
    <s v="Help All Puppet Players perform it's 2015 season in a beautiful 200 seat theater for an entire year."/>
    <n v="20000"/>
    <n v="5328"/>
    <x v="2"/>
    <x v="0"/>
    <s v="USD"/>
    <n v="1412432220"/>
    <n v="1409753820"/>
    <b v="0"/>
    <n v="76"/>
    <b v="0"/>
    <s v="theater/spaces"/>
    <n v="0.26640000000000003"/>
    <n v="70.10526315789474"/>
    <x v="1"/>
    <x v="38"/>
  </r>
  <r>
    <x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x v="3113"/>
    <s v="A scary place to bring your friends. Interactive so that the people that were scared before get to scare others later. A diner on site."/>
    <n v="75000"/>
    <n v="0"/>
    <x v="2"/>
    <x v="0"/>
    <s v="USD"/>
    <n v="1411312250"/>
    <n v="1406128250"/>
    <b v="0"/>
    <n v="0"/>
    <b v="0"/>
    <s v="theater/spaces"/>
    <n v="0"/>
    <n v="0"/>
    <x v="1"/>
    <x v="38"/>
  </r>
  <r>
    <x v="3115"/>
    <x v="3114"/>
    <s v="We are creating a mobile community devoted to the spreading and sharing of spoken word and other kinds of storytelling."/>
    <n v="10000"/>
    <n v="300"/>
    <x v="2"/>
    <x v="11"/>
    <s v="SEK"/>
    <n v="1465123427"/>
    <n v="1462531427"/>
    <b v="0"/>
    <n v="1"/>
    <b v="0"/>
    <s v="theater/spaces"/>
    <n v="0.03"/>
    <n v="300"/>
    <x v="1"/>
    <x v="38"/>
  </r>
  <r>
    <x v="3116"/>
    <x v="3115"/>
    <s v="Creating a consuite for CoreCon. A focus on the insanity of asylums and early medical practices from history."/>
    <n v="750"/>
    <n v="430"/>
    <x v="2"/>
    <x v="0"/>
    <s v="USD"/>
    <n v="1427890925"/>
    <n v="1426681325"/>
    <b v="0"/>
    <n v="10"/>
    <b v="0"/>
    <s v="theater/spaces"/>
    <n v="0.57333333333333336"/>
    <n v="43"/>
    <x v="1"/>
    <x v="38"/>
  </r>
  <r>
    <x v="3117"/>
    <x v="3116"/>
    <s v="Performing Arts workshops, for young people aged 5 -16, exploring how the sea has shaped Cowes as a settlement."/>
    <n v="1000"/>
    <n v="1"/>
    <x v="2"/>
    <x v="1"/>
    <s v="GBP"/>
    <n v="1464354720"/>
    <n v="1463648360"/>
    <b v="0"/>
    <n v="1"/>
    <b v="0"/>
    <s v="theater/spaces"/>
    <n v="1E-3"/>
    <n v="1"/>
    <x v="1"/>
    <x v="38"/>
  </r>
  <r>
    <x v="3118"/>
    <x v="3117"/>
    <s v="a magical place for all kind of people, like a fairytaile in all colours"/>
    <n v="500000"/>
    <n v="1550"/>
    <x v="2"/>
    <x v="11"/>
    <s v="SEK"/>
    <n v="1467473723"/>
    <n v="1465832123"/>
    <b v="0"/>
    <n v="2"/>
    <b v="0"/>
    <s v="theater/spaces"/>
    <n v="3.0999999999999999E-3"/>
    <n v="775"/>
    <x v="1"/>
    <x v="38"/>
  </r>
  <r>
    <x v="3119"/>
    <x v="3118"/>
    <s v="An Information center downTOWN Buffalo...find directions to places of interest, events, eateries, lodging, maps, postcards and books."/>
    <n v="10000"/>
    <n v="5"/>
    <x v="2"/>
    <x v="0"/>
    <s v="USD"/>
    <n v="1427414732"/>
    <n v="1424826332"/>
    <b v="0"/>
    <n v="1"/>
    <b v="0"/>
    <s v="theater/spaces"/>
    <n v="5.0000000000000001E-4"/>
    <n v="5"/>
    <x v="1"/>
    <x v="38"/>
  </r>
  <r>
    <x v="3120"/>
    <x v="3119"/>
    <s v="Wij willen Tropicana het subtropisch zwemparadijs van Rotterdam op een nieuwe locatie gaan bouwen."/>
    <n v="1300000"/>
    <n v="128"/>
    <x v="2"/>
    <x v="9"/>
    <s v="EUR"/>
    <n v="1462484196"/>
    <n v="1457303796"/>
    <b v="0"/>
    <n v="10"/>
    <b v="0"/>
    <s v="theater/spaces"/>
    <n v="9.8461538461538464E-5"/>
    <n v="12.8"/>
    <x v="1"/>
    <x v="38"/>
  </r>
  <r>
    <x v="3121"/>
    <x v="3120"/>
    <s v="I going to build a theatre for a local ant farm so that Ants can put on their theatre productions."/>
    <n v="1500"/>
    <n v="10"/>
    <x v="1"/>
    <x v="5"/>
    <s v="CAD"/>
    <n v="1411748335"/>
    <n v="1406564335"/>
    <b v="0"/>
    <n v="1"/>
    <b v="0"/>
    <s v="theater/spaces"/>
    <n v="6.6666666666666671E-3"/>
    <n v="10"/>
    <x v="1"/>
    <x v="38"/>
  </r>
  <r>
    <x v="3122"/>
    <x v="3121"/>
    <s v="cancelled until further notice"/>
    <n v="199"/>
    <n v="116"/>
    <x v="1"/>
    <x v="0"/>
    <s v="USD"/>
    <n v="1478733732"/>
    <n v="1478298132"/>
    <b v="0"/>
    <n v="2"/>
    <b v="0"/>
    <s v="theater/spaces"/>
    <n v="0.58291457286432158"/>
    <n v="58"/>
    <x v="1"/>
    <x v="38"/>
  </r>
  <r>
    <x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x v="3123"/>
    <s v="A place where kids/ teens' dreams come true, and one finds there home without sparkly red shoes!"/>
    <n v="800000"/>
    <n v="26"/>
    <x v="1"/>
    <x v="0"/>
    <s v="USD"/>
    <n v="1422902601"/>
    <n v="1417718601"/>
    <b v="0"/>
    <n v="4"/>
    <b v="0"/>
    <s v="theater/spaces"/>
    <n v="3.2499999999999997E-5"/>
    <n v="6.5"/>
    <x v="1"/>
    <x v="38"/>
  </r>
  <r>
    <x v="3125"/>
    <x v="3124"/>
    <s v="N/A"/>
    <n v="1500000"/>
    <n v="0"/>
    <x v="1"/>
    <x v="0"/>
    <s v="USD"/>
    <n v="1452142672"/>
    <n v="1449550672"/>
    <b v="0"/>
    <n v="0"/>
    <b v="0"/>
    <s v="theater/spaces"/>
    <n v="0"/>
    <n v="0"/>
    <x v="1"/>
    <x v="38"/>
  </r>
  <r>
    <x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x v="3126"/>
    <s v="Our goal - create a venue &amp; stage where comedic &amp; music artists hone their talents &amp; fan base. First minority owned like it in Cincy."/>
    <n v="100000"/>
    <n v="0"/>
    <x v="1"/>
    <x v="0"/>
    <s v="USD"/>
    <n v="1425242029"/>
    <n v="1422650029"/>
    <b v="0"/>
    <n v="0"/>
    <b v="0"/>
    <s v="theater/spaces"/>
    <n v="0"/>
    <n v="0"/>
    <x v="1"/>
    <x v="38"/>
  </r>
  <r>
    <x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x v="3130"/>
    <x v="3129"/>
    <s v="A shockingly relevant modern take on a 2,000-year-old tragedy that confronts current gender politics."/>
    <n v="10000"/>
    <n v="375"/>
    <x v="3"/>
    <x v="0"/>
    <s v="USD"/>
    <n v="1492145940"/>
    <n v="1489504916"/>
    <b v="0"/>
    <n v="4"/>
    <b v="0"/>
    <s v="theater/plays"/>
    <n v="3.7499999999999999E-2"/>
    <n v="93.75"/>
    <x v="1"/>
    <x v="6"/>
  </r>
  <r>
    <x v="3131"/>
    <x v="3130"/>
    <s v="A Staged Reading of &quot;Snake Eyes,&quot; a new play by Alex Rafala"/>
    <n v="4100"/>
    <n v="645"/>
    <x v="3"/>
    <x v="0"/>
    <s v="USD"/>
    <n v="1491656045"/>
    <n v="1489067645"/>
    <b v="0"/>
    <n v="12"/>
    <b v="0"/>
    <s v="theater/plays"/>
    <n v="0.15731707317073171"/>
    <n v="53.75"/>
    <x v="1"/>
    <x v="6"/>
  </r>
  <r>
    <x v="3132"/>
    <x v="3131"/>
    <s v="Smells Like Money, Drips Like Honey, Taste Like Mocha, Better Run AWAY"/>
    <n v="30000"/>
    <n v="10"/>
    <x v="3"/>
    <x v="0"/>
    <s v="USD"/>
    <n v="1492759460"/>
    <n v="1487579060"/>
    <b v="0"/>
    <n v="1"/>
    <b v="0"/>
    <s v="theater/plays"/>
    <n v="3.3333333333333332E-4"/>
    <n v="10"/>
    <x v="1"/>
    <x v="6"/>
  </r>
  <r>
    <x v="3133"/>
    <x v="3132"/>
    <s v="TwentySomething is taking Hell Has No Fury to Edinburgh! _x000a_We're looking for your support to get us there."/>
    <n v="500"/>
    <n v="540"/>
    <x v="3"/>
    <x v="1"/>
    <s v="GBP"/>
    <n v="1490358834"/>
    <n v="1487770434"/>
    <b v="0"/>
    <n v="16"/>
    <b v="0"/>
    <s v="theater/plays"/>
    <n v="1.08"/>
    <n v="33.75"/>
    <x v="1"/>
    <x v="6"/>
  </r>
  <r>
    <x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x v="3135"/>
    <s v="Help emberfly theatre put on their first production Heroines and pay our actors and creative team! Follow us @emberflytheatre"/>
    <n v="500"/>
    <n v="639"/>
    <x v="3"/>
    <x v="1"/>
    <s v="GBP"/>
    <n v="1491001140"/>
    <n v="1487847954"/>
    <b v="0"/>
    <n v="22"/>
    <b v="0"/>
    <s v="theater/plays"/>
    <n v="1.278"/>
    <n v="29.045454545454547"/>
    <x v="1"/>
    <x v="6"/>
  </r>
  <r>
    <x v="3137"/>
    <x v="3136"/>
    <s v="Set in 1930s Chinatown, evocative of old world South Jackson Street during the Jazz era."/>
    <n v="1500"/>
    <n v="50"/>
    <x v="3"/>
    <x v="0"/>
    <s v="USD"/>
    <n v="1493838720"/>
    <n v="1489439669"/>
    <b v="0"/>
    <n v="1"/>
    <b v="0"/>
    <s v="theater/plays"/>
    <n v="3.3333333333333333E-2"/>
    <n v="50"/>
    <x v="1"/>
    <x v="6"/>
  </r>
  <r>
    <x v="3138"/>
    <x v="3137"/>
    <s v="A UWE Drama Society adaptation of Timberlake Wertenbaker's play. Funding needed for costumes/props to make the show a success. Thanks."/>
    <n v="200"/>
    <n v="0"/>
    <x v="3"/>
    <x v="1"/>
    <s v="GBP"/>
    <n v="1491233407"/>
    <n v="1489591807"/>
    <b v="0"/>
    <n v="0"/>
    <b v="0"/>
    <s v="theater/plays"/>
    <n v="0"/>
    <n v="0"/>
    <x v="1"/>
    <x v="6"/>
  </r>
  <r>
    <x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x v="3141"/>
    <s v="Our aim is to deliver a powerful piece of theatre to audiences across the UK, including Edinburgh Fringe (2017)."/>
    <n v="2750"/>
    <n v="45"/>
    <x v="3"/>
    <x v="1"/>
    <s v="GBP"/>
    <n v="1489922339"/>
    <n v="1487333939"/>
    <b v="0"/>
    <n v="3"/>
    <b v="0"/>
    <s v="theater/plays"/>
    <n v="1.6363636363636365E-2"/>
    <n v="15"/>
    <x v="1"/>
    <x v="6"/>
  </r>
  <r>
    <x v="3143"/>
    <x v="3142"/>
    <s v="THE POIGNANT EXPLORATION OF WHAT IT MEANS TO SAY GOODBYE._x000a_Stripped Raw brings Liam Borrett's debut play 'This is Living' to Wiltshire."/>
    <n v="700"/>
    <n v="0"/>
    <x v="3"/>
    <x v="1"/>
    <s v="GBP"/>
    <n v="1491726956"/>
    <n v="1489480556"/>
    <b v="0"/>
    <n v="0"/>
    <b v="0"/>
    <s v="theater/plays"/>
    <n v="0"/>
    <n v="0"/>
    <x v="1"/>
    <x v="6"/>
  </r>
  <r>
    <x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x v="3144"/>
    <s v="Dominion Theatre Company is the first community dinner theatre  to be established in Arlington TX."/>
    <n v="25000"/>
    <n v="0"/>
    <x v="3"/>
    <x v="0"/>
    <s v="USD"/>
    <n v="1490659134"/>
    <n v="1485478734"/>
    <b v="0"/>
    <n v="0"/>
    <b v="0"/>
    <s v="theater/plays"/>
    <n v="0"/>
    <n v="0"/>
    <x v="1"/>
    <x v="6"/>
  </r>
  <r>
    <x v="3146"/>
    <x v="3145"/>
    <s v="Somos... Podemos... Amamos... Nuestra muralla, nuestra utopÃ­a. Que el amor sea el lÃ­mite"/>
    <n v="50000"/>
    <n v="5250"/>
    <x v="3"/>
    <x v="14"/>
    <s v="MXN"/>
    <n v="1492356166"/>
    <n v="1488471766"/>
    <b v="0"/>
    <n v="12"/>
    <b v="0"/>
    <s v="theater/plays"/>
    <n v="0.105"/>
    <n v="437.5"/>
    <x v="1"/>
    <x v="6"/>
  </r>
  <r>
    <x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x v="3147"/>
    <s v="Help fund The Aurora Project, an immersive science fiction epic."/>
    <n v="1800"/>
    <n v="2361"/>
    <x v="0"/>
    <x v="0"/>
    <s v="USD"/>
    <n v="1412136000"/>
    <n v="1410278284"/>
    <b v="1"/>
    <n v="57"/>
    <b v="1"/>
    <s v="theater/plays"/>
    <n v="1.3116666666666668"/>
    <n v="41.421052631578945"/>
    <x v="1"/>
    <x v="6"/>
  </r>
  <r>
    <x v="3149"/>
    <x v="3148"/>
    <s v="A student led production at Northwestern U. of an adaptation by Frank Galati of the classic book Kafka on the Shore by Haruki Murakmi."/>
    <n v="1250"/>
    <n v="1300"/>
    <x v="0"/>
    <x v="0"/>
    <s v="USD"/>
    <n v="1354845600"/>
    <n v="1352766300"/>
    <b v="1"/>
    <n v="25"/>
    <b v="1"/>
    <s v="theater/plays"/>
    <n v="1.04"/>
    <n v="52"/>
    <x v="1"/>
    <x v="6"/>
  </r>
  <r>
    <x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x v="3150"/>
    <s v="A Multi-Media Puppet Show, with large cable control puppets to tell a hilarious story for all ages."/>
    <n v="3500"/>
    <n v="3514"/>
    <x v="0"/>
    <x v="0"/>
    <s v="USD"/>
    <n v="1410379774"/>
    <n v="1407787774"/>
    <b v="1"/>
    <n v="34"/>
    <b v="1"/>
    <s v="theater/plays"/>
    <n v="1.004"/>
    <n v="103.35294117647059"/>
    <x v="1"/>
    <x v="6"/>
  </r>
  <r>
    <x v="3152"/>
    <x v="3151"/>
    <s v="'Gilead' is an original theatre piece inspired by Margaret Atwood's 'The Handmaid's Tale'. (Brighton Fringe 2014)"/>
    <n v="2200"/>
    <n v="2331"/>
    <x v="0"/>
    <x v="1"/>
    <s v="GBP"/>
    <n v="1383425367"/>
    <n v="1380833367"/>
    <b v="1"/>
    <n v="67"/>
    <b v="1"/>
    <s v="theater/plays"/>
    <n v="1.0595454545454546"/>
    <n v="34.791044776119406"/>
    <x v="1"/>
    <x v="6"/>
  </r>
  <r>
    <x v="3153"/>
    <x v="3152"/>
    <s v="A stage production of Terminator 2: Judgment Day, composed entirely of the words of William Shakespeare"/>
    <n v="3000"/>
    <n v="10067.5"/>
    <x v="0"/>
    <x v="0"/>
    <s v="USD"/>
    <n v="1304225940"/>
    <n v="1301542937"/>
    <b v="1"/>
    <n v="241"/>
    <b v="1"/>
    <s v="theater/plays"/>
    <n v="3.3558333333333334"/>
    <n v="41.773858921161825"/>
    <x v="1"/>
    <x v="6"/>
  </r>
  <r>
    <x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x v="3154"/>
    <s v="We want to take our stage adaptation of Studio Ghibli's 'Princess Mononoke' to more people.  Help us do it!"/>
    <n v="5000"/>
    <n v="9425.23"/>
    <x v="0"/>
    <x v="1"/>
    <s v="GBP"/>
    <n v="1356004725"/>
    <n v="1353412725"/>
    <b v="1"/>
    <n v="302"/>
    <b v="1"/>
    <s v="theater/plays"/>
    <n v="1.885046"/>
    <n v="31.209370860927152"/>
    <x v="1"/>
    <x v="6"/>
  </r>
  <r>
    <x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x v="3156"/>
    <s v="Four Directors.  Four One Acts.  Four Genres.  For You."/>
    <n v="4000"/>
    <n v="4040"/>
    <x v="0"/>
    <x v="0"/>
    <s v="USD"/>
    <n v="1405746000"/>
    <n v="1404932105"/>
    <b v="1"/>
    <n v="41"/>
    <b v="1"/>
    <s v="theater/plays"/>
    <n v="1.01"/>
    <n v="98.536585365853654"/>
    <x v="1"/>
    <x v="6"/>
  </r>
  <r>
    <x v="3158"/>
    <x v="3157"/>
    <s v="A 40s crime-noir play using nursery rhyme characters."/>
    <n v="5000"/>
    <n v="5700"/>
    <x v="0"/>
    <x v="0"/>
    <s v="USD"/>
    <n v="1374523752"/>
    <n v="1371931752"/>
    <b v="1"/>
    <n v="69"/>
    <b v="1"/>
    <s v="theater/plays"/>
    <n v="1.1399999999999999"/>
    <n v="82.608695652173907"/>
    <x v="1"/>
    <x v="6"/>
  </r>
  <r>
    <x v="3159"/>
    <x v="3158"/>
    <s v="WAXWING is an exciting new world premiere of mythic (perhaps even apocalyptic!) proportions."/>
    <n v="1500"/>
    <n v="2002.22"/>
    <x v="0"/>
    <x v="0"/>
    <s v="USD"/>
    <n v="1326927600"/>
    <n v="1323221761"/>
    <b v="1"/>
    <n v="52"/>
    <b v="1"/>
    <s v="theater/plays"/>
    <n v="1.3348133333333334"/>
    <n v="38.504230769230773"/>
    <x v="1"/>
    <x v="6"/>
  </r>
  <r>
    <x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x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x v="3166"/>
    <s v="What is destiny? Explore it with us this August at FringeNYC."/>
    <n v="3000"/>
    <n v="3485"/>
    <x v="0"/>
    <x v="0"/>
    <s v="USD"/>
    <n v="1406952781"/>
    <n v="1405743181"/>
    <b v="1"/>
    <n v="55"/>
    <b v="1"/>
    <s v="theater/plays"/>
    <n v="1.1616666666666666"/>
    <n v="63.363636363636367"/>
    <x v="1"/>
    <x v="6"/>
  </r>
  <r>
    <x v="3168"/>
    <x v="3167"/>
    <s v="A dazzling aerial show that brings to life the whimsical and romantic short stories of beloved fantasy author Italo Calvino."/>
    <n v="2500"/>
    <n v="3105"/>
    <x v="0"/>
    <x v="0"/>
    <s v="USD"/>
    <n v="1402696800"/>
    <n v="1399948353"/>
    <b v="1"/>
    <n v="61"/>
    <b v="1"/>
    <s v="theater/plays"/>
    <n v="1.242"/>
    <n v="50.901639344262293"/>
    <x v="1"/>
    <x v="6"/>
  </r>
  <r>
    <x v="3169"/>
    <x v="3168"/>
    <s v="We're bringing The Window to the Cherry Lane Theater in January 2014."/>
    <n v="8000"/>
    <n v="8241"/>
    <x v="0"/>
    <x v="0"/>
    <s v="USD"/>
    <n v="1386910740"/>
    <n v="1384364561"/>
    <b v="1"/>
    <n v="82"/>
    <b v="1"/>
    <s v="theater/plays"/>
    <n v="1.030125"/>
    <n v="100.5"/>
    <x v="1"/>
    <x v="6"/>
  </r>
  <r>
    <x v="3170"/>
    <x v="3169"/>
    <s v="An emotionally-charged journey through the history of black women in America told in reverse."/>
    <n v="2000"/>
    <n v="2245"/>
    <x v="0"/>
    <x v="0"/>
    <s v="USD"/>
    <n v="1404273600"/>
    <n v="1401414944"/>
    <b v="1"/>
    <n v="71"/>
    <b v="1"/>
    <s v="theater/plays"/>
    <n v="1.1225000000000001"/>
    <n v="31.619718309859156"/>
    <x v="1"/>
    <x v="6"/>
  </r>
  <r>
    <x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x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x v="3178"/>
    <s v="A Sci-fi play in several vignettes that will narrate an alternate history in the mid-20th century."/>
    <n v="4200"/>
    <n v="4794.82"/>
    <x v="0"/>
    <x v="0"/>
    <s v="USD"/>
    <n v="1367859071"/>
    <n v="1365699071"/>
    <b v="1"/>
    <n v="62"/>
    <b v="1"/>
    <s v="theater/plays"/>
    <n v="1.1416238095238094"/>
    <n v="77.335806451612896"/>
    <x v="1"/>
    <x v="6"/>
  </r>
  <r>
    <x v="3180"/>
    <x v="3179"/>
    <s v="A new tale of witches, fairies, cat-hunters and and bone-boilers from London theatre company Broken Glass."/>
    <n v="1200"/>
    <n v="1437"/>
    <x v="0"/>
    <x v="1"/>
    <s v="GBP"/>
    <n v="1403258049"/>
    <n v="1400666049"/>
    <b v="1"/>
    <n v="45"/>
    <b v="1"/>
    <s v="theater/plays"/>
    <n v="1.1975"/>
    <n v="31.933333333333334"/>
    <x v="1"/>
    <x v="6"/>
  </r>
  <r>
    <x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x v="3182"/>
    <s v="Anton Chekhov's The Seagull. An outdoor Amphitheater in Manhattan. Trees. A River. Daybreak."/>
    <n v="2500"/>
    <n v="2725"/>
    <x v="0"/>
    <x v="0"/>
    <s v="USD"/>
    <n v="1377284669"/>
    <n v="1375729469"/>
    <b v="1"/>
    <n v="68"/>
    <b v="1"/>
    <s v="theater/plays"/>
    <n v="1.0900000000000001"/>
    <n v="40.073529411764703"/>
    <x v="1"/>
    <x v="6"/>
  </r>
  <r>
    <x v="3184"/>
    <x v="3183"/>
    <s v="Equus is the story of a psychiatrist treating a teenaged boy who blinds six horses with a metal spike."/>
    <n v="4300"/>
    <n v="4610"/>
    <x v="0"/>
    <x v="0"/>
    <s v="USD"/>
    <n v="1404258631"/>
    <n v="1401666631"/>
    <b v="1"/>
    <n v="46"/>
    <b v="1"/>
    <s v="theater/plays"/>
    <n v="1.0720930232558139"/>
    <n v="100.21739130434783"/>
    <x v="1"/>
    <x v="6"/>
  </r>
  <r>
    <x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x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x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x v="3189"/>
    <s v="Call It A Day Productions is putting on their first full production in December and every little bit helps!"/>
    <n v="4000"/>
    <n v="0"/>
    <x v="2"/>
    <x v="5"/>
    <s v="CAD"/>
    <n v="1481258275"/>
    <n v="1478662675"/>
    <b v="0"/>
    <n v="0"/>
    <b v="0"/>
    <s v="theater/musical"/>
    <n v="0"/>
    <n v="0"/>
    <x v="1"/>
    <x v="40"/>
  </r>
  <r>
    <x v="3191"/>
    <x v="3190"/>
    <s v="A brand new musical about the ban of contraception and abortion in Romania and the revolution that ended it all in 1989."/>
    <n v="3750"/>
    <n v="151"/>
    <x v="2"/>
    <x v="0"/>
    <s v="USD"/>
    <n v="1471370869"/>
    <n v="1466186869"/>
    <b v="0"/>
    <n v="4"/>
    <b v="0"/>
    <s v="theater/musical"/>
    <n v="4.0266666666666666E-2"/>
    <n v="37.75"/>
    <x v="1"/>
    <x v="40"/>
  </r>
  <r>
    <x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x v="3193"/>
    <x v="3192"/>
    <s v="Bringing Richard O'Brien's sequel to legendary Rocky Horror to the stage for the first time. First London, then...The World!"/>
    <n v="5000"/>
    <n v="587"/>
    <x v="2"/>
    <x v="1"/>
    <s v="GBP"/>
    <n v="1424474056"/>
    <n v="1420586056"/>
    <b v="0"/>
    <n v="24"/>
    <b v="0"/>
    <s v="theater/musical"/>
    <n v="0.1174"/>
    <n v="24.458333333333332"/>
    <x v="1"/>
    <x v="40"/>
  </r>
  <r>
    <x v="3194"/>
    <x v="3193"/>
    <s v="P.A.C.K (Performing Arts Camp for Kids) Musical Theater, Instrumental Music, Vocal Music, Dance, Visual Arts, and Physical Education!"/>
    <n v="11000"/>
    <n v="0"/>
    <x v="2"/>
    <x v="0"/>
    <s v="USD"/>
    <n v="1437960598"/>
    <n v="1435368598"/>
    <b v="0"/>
    <n v="0"/>
    <b v="0"/>
    <s v="theater/musical"/>
    <n v="0"/>
    <n v="0"/>
    <x v="1"/>
    <x v="40"/>
  </r>
  <r>
    <x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x v="3197"/>
    <x v="3196"/>
    <s v="This years most important stage project for young artists in our region. www.ungespor.no"/>
    <n v="10000"/>
    <n v="1145"/>
    <x v="2"/>
    <x v="10"/>
    <s v="NOK"/>
    <n v="1423050618"/>
    <n v="1420458618"/>
    <b v="0"/>
    <n v="4"/>
    <b v="0"/>
    <s v="theater/musical"/>
    <n v="0.1145"/>
    <n v="286.25"/>
    <x v="1"/>
    <x v="40"/>
  </r>
  <r>
    <x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x v="3198"/>
    <s v="The Milburn Stone Theatre needs your help to bring its high-flying next blockbuster musical, TARZAN, to life!"/>
    <n v="5000"/>
    <n v="2608"/>
    <x v="2"/>
    <x v="0"/>
    <s v="USD"/>
    <n v="1410037200"/>
    <n v="1407435418"/>
    <b v="0"/>
    <n v="53"/>
    <b v="0"/>
    <s v="theater/musical"/>
    <n v="0.52159999999999995"/>
    <n v="49.20754716981132"/>
    <x v="1"/>
    <x v="40"/>
  </r>
  <r>
    <x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x v="3202"/>
    <s v="Escape from Reality's 1st Season &quot;Defying Gravity&quot; including The Last Five Years, Godspell, and Aida."/>
    <n v="1000"/>
    <n v="250"/>
    <x v="2"/>
    <x v="0"/>
    <s v="USD"/>
    <n v="1443224622"/>
    <n v="1440632622"/>
    <b v="0"/>
    <n v="6"/>
    <b v="0"/>
    <s v="theater/musical"/>
    <n v="0.25"/>
    <n v="41.666666666666664"/>
    <x v="1"/>
    <x v="40"/>
  </r>
  <r>
    <x v="3204"/>
    <x v="3203"/>
    <s v="Based on the hit game, Trip and Grace's marriage is falling apart. It's up to the audience to determine the fate of their relationship."/>
    <n v="500"/>
    <n v="0"/>
    <x v="2"/>
    <x v="0"/>
    <s v="USD"/>
    <n v="1437149640"/>
    <n v="1434558479"/>
    <b v="0"/>
    <n v="0"/>
    <b v="0"/>
    <s v="theater/musical"/>
    <n v="0"/>
    <n v="0"/>
    <x v="1"/>
    <x v="40"/>
  </r>
  <r>
    <x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x v="3206"/>
    <x v="3205"/>
    <s v="PTYA is a non-profit musical theater group for kids ages 7-18 that teaches the importance of self expression through the arts."/>
    <n v="5000"/>
    <n v="0"/>
    <x v="2"/>
    <x v="0"/>
    <s v="USD"/>
    <n v="1442644651"/>
    <n v="1440052651"/>
    <b v="0"/>
    <n v="0"/>
    <b v="0"/>
    <s v="theater/musical"/>
    <n v="0"/>
    <n v="0"/>
    <x v="1"/>
    <x v="40"/>
  </r>
  <r>
    <x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x v="3211"/>
    <s v="Help us bring our production of Campo Maldito to New York AND San Francisco!"/>
    <n v="4000"/>
    <n v="5050"/>
    <x v="0"/>
    <x v="0"/>
    <s v="USD"/>
    <n v="1407524751"/>
    <n v="1404932751"/>
    <b v="1"/>
    <n v="94"/>
    <b v="1"/>
    <s v="theater/plays"/>
    <n v="1.2625"/>
    <n v="53.723404255319146"/>
    <x v="1"/>
    <x v="6"/>
  </r>
  <r>
    <x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x v="3216"/>
    <s v="Wake Up Call is a comedic play about a group of hotel employees working on Christmas Eve."/>
    <n v="4500"/>
    <n v="5221"/>
    <x v="0"/>
    <x v="0"/>
    <s v="USD"/>
    <n v="1478264784"/>
    <n v="1475672784"/>
    <b v="1"/>
    <n v="104"/>
    <b v="1"/>
    <s v="theater/plays"/>
    <n v="1.1602222222222223"/>
    <n v="50.20192307692308"/>
    <x v="1"/>
    <x v="6"/>
  </r>
  <r>
    <x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x v="3218"/>
    <s v="Eyes Closed is a collaborative play and docudrama about New Yorkers and their dreams."/>
    <n v="20000"/>
    <n v="20022"/>
    <x v="0"/>
    <x v="0"/>
    <s v="USD"/>
    <n v="1427063747"/>
    <n v="1424043347"/>
    <b v="1"/>
    <n v="119"/>
    <b v="1"/>
    <s v="theater/plays"/>
    <n v="1.0011000000000001"/>
    <n v="168.25210084033614"/>
    <x v="1"/>
    <x v="6"/>
  </r>
  <r>
    <x v="3220"/>
    <x v="3219"/>
    <s v="A sci-fi thriller for the stage opening March 10 in Los Angeles."/>
    <n v="15000"/>
    <n v="15126"/>
    <x v="0"/>
    <x v="0"/>
    <s v="USD"/>
    <n v="1489352400"/>
    <n v="1486411204"/>
    <b v="1"/>
    <n v="59"/>
    <b v="1"/>
    <s v="theater/plays"/>
    <n v="1.0084"/>
    <n v="256.37288135593218"/>
    <x v="1"/>
    <x v="6"/>
  </r>
  <r>
    <x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x v="3221"/>
    <s v="Shakespeare's classic re-imagined as a spoken and signed production for deaf and hearing audiences"/>
    <n v="2500"/>
    <n v="3120"/>
    <x v="0"/>
    <x v="0"/>
    <s v="USD"/>
    <n v="1445722140"/>
    <n v="1443016697"/>
    <b v="1"/>
    <n v="84"/>
    <b v="1"/>
    <s v="theater/plays"/>
    <n v="1.248"/>
    <n v="37.142857142857146"/>
    <x v="1"/>
    <x v="6"/>
  </r>
  <r>
    <x v="3223"/>
    <x v="3222"/>
    <s v="Bringing David Lindsay-Abaire's award-winning story of our times to the East Bay."/>
    <n v="3100"/>
    <n v="3395"/>
    <x v="0"/>
    <x v="0"/>
    <s v="USD"/>
    <n v="1440100976"/>
    <n v="1437508976"/>
    <b v="1"/>
    <n v="74"/>
    <b v="1"/>
    <s v="theater/plays"/>
    <n v="1.0951612903225807"/>
    <n v="45.878378378378379"/>
    <x v="1"/>
    <x v="6"/>
  </r>
  <r>
    <x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x v="3226"/>
    <s v="a colder water than here is a new play by Matt Jones and directed by Lily McLeish that will be perfomed at VAULT Festival from 1-5 Feb"/>
    <n v="1200"/>
    <n v="1500"/>
    <x v="0"/>
    <x v="1"/>
    <s v="GBP"/>
    <n v="1484687436"/>
    <n v="1482095436"/>
    <b v="0"/>
    <n v="30"/>
    <b v="1"/>
    <s v="theater/plays"/>
    <n v="1.25"/>
    <n v="50"/>
    <x v="1"/>
    <x v="6"/>
  </r>
  <r>
    <x v="3228"/>
    <x v="3227"/>
    <s v="A Season of Powerful Women. A Season of Defiance."/>
    <n v="7000"/>
    <n v="7164"/>
    <x v="0"/>
    <x v="0"/>
    <s v="USD"/>
    <n v="1450328340"/>
    <n v="1447606884"/>
    <b v="1"/>
    <n v="37"/>
    <b v="1"/>
    <s v="theater/plays"/>
    <n v="1.0234285714285714"/>
    <n v="193.62162162162161"/>
    <x v="1"/>
    <x v="6"/>
  </r>
  <r>
    <x v="3229"/>
    <x v="3228"/>
    <s v="After electrifying audiences in Seattle and Tashkent, The Seagull Project embarks on a brand new journey."/>
    <n v="20000"/>
    <n v="21573"/>
    <x v="0"/>
    <x v="0"/>
    <s v="USD"/>
    <n v="1416470398"/>
    <n v="1413874798"/>
    <b v="1"/>
    <n v="202"/>
    <b v="1"/>
    <s v="theater/plays"/>
    <n v="1.0786500000000001"/>
    <n v="106.79702970297029"/>
    <x v="1"/>
    <x v="6"/>
  </r>
  <r>
    <x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x v="3230"/>
    <s v="Help us reach our &quot;stretch goal&quot; of $2000! We are an adult group specializing in adapting works of fiction for the stage."/>
    <n v="1000"/>
    <n v="1610"/>
    <x v="0"/>
    <x v="0"/>
    <s v="USD"/>
    <n v="1460846347"/>
    <n v="1458254347"/>
    <b v="0"/>
    <n v="28"/>
    <b v="1"/>
    <s v="theater/plays"/>
    <n v="1.61"/>
    <n v="57.5"/>
    <x v="1"/>
    <x v="6"/>
  </r>
  <r>
    <x v="3232"/>
    <x v="3231"/>
    <s v="Honorable Men - Yorick's 10th season of free, outdoor Shakespeare.  Featuring Henry IV, part 1 and Julius Caesar."/>
    <n v="1000"/>
    <n v="1312"/>
    <x v="0"/>
    <x v="0"/>
    <s v="USD"/>
    <n v="1462334340"/>
    <n v="1459711917"/>
    <b v="1"/>
    <n v="26"/>
    <b v="1"/>
    <s v="theater/plays"/>
    <n v="1.3120000000000001"/>
    <n v="50.46153846153846"/>
    <x v="1"/>
    <x v="6"/>
  </r>
  <r>
    <x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x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x v="3237"/>
    <x v="3236"/>
    <s v="An annual campaign supporting our intensive for artists 25 and under."/>
    <n v="35000"/>
    <n v="35275.64"/>
    <x v="0"/>
    <x v="0"/>
    <s v="USD"/>
    <n v="1443499140"/>
    <n v="1441452184"/>
    <b v="1"/>
    <n v="269"/>
    <b v="1"/>
    <s v="theater/plays"/>
    <n v="1.0078754285714286"/>
    <n v="131.13620817843866"/>
    <x v="1"/>
    <x v="6"/>
  </r>
  <r>
    <x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x v="3241"/>
    <s v="First Day Off in a Long Time is a comedy show...            _x000a_About suicide."/>
    <n v="10000"/>
    <n v="12730.42"/>
    <x v="0"/>
    <x v="0"/>
    <s v="USD"/>
    <n v="1411150092"/>
    <n v="1408558092"/>
    <b v="1"/>
    <n v="183"/>
    <b v="1"/>
    <s v="theater/plays"/>
    <n v="1.273042"/>
    <n v="69.56513661202186"/>
    <x v="1"/>
    <x v="6"/>
  </r>
  <r>
    <x v="3243"/>
    <x v="3242"/>
    <s v="Live Source's world premiere of a new play by Jaclyn Backhaus, premiering at the New Ohio Theatre October 30th-November 8th."/>
    <n v="8000"/>
    <n v="8227"/>
    <x v="0"/>
    <x v="0"/>
    <s v="USD"/>
    <n v="1444348800"/>
    <n v="1442283562"/>
    <b v="1"/>
    <n v="71"/>
    <b v="1"/>
    <s v="theater/plays"/>
    <n v="1.028375"/>
    <n v="115.87323943661971"/>
    <x v="1"/>
    <x v="6"/>
  </r>
  <r>
    <x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x v="3244"/>
    <s v="Five playwrights volunteer at New York's largest soup kitchen and develop a play around the people they meet."/>
    <n v="21000"/>
    <n v="21904"/>
    <x v="0"/>
    <x v="0"/>
    <s v="USD"/>
    <n v="1434074400"/>
    <n v="1431354258"/>
    <b v="0"/>
    <n v="270"/>
    <b v="1"/>
    <s v="theater/plays"/>
    <n v="1.043047619047619"/>
    <n v="81.125925925925927"/>
    <x v="1"/>
    <x v="6"/>
  </r>
  <r>
    <x v="3246"/>
    <x v="3245"/>
    <s v="The Gray Man isnâ€™t real. Heâ€™s a ghost story, a boogeyman, a tale mothers make up to keep their children safe."/>
    <n v="10000"/>
    <n v="11122"/>
    <x v="0"/>
    <x v="0"/>
    <s v="USD"/>
    <n v="1442030340"/>
    <n v="1439551200"/>
    <b v="1"/>
    <n v="193"/>
    <b v="1"/>
    <s v="theater/plays"/>
    <n v="1.1122000000000001"/>
    <n v="57.626943005181346"/>
    <x v="1"/>
    <x v="6"/>
  </r>
  <r>
    <x v="3247"/>
    <x v="3246"/>
    <s v="Open Letter Theatre presents 'Boys' by Ella Hickson, at 2015's Edinburgh Fringe Festival! Four students, one flat, one last party!"/>
    <n v="2500"/>
    <n v="2646.5"/>
    <x v="0"/>
    <x v="1"/>
    <s v="GBP"/>
    <n v="1436696712"/>
    <n v="1434104712"/>
    <b v="1"/>
    <n v="57"/>
    <b v="1"/>
    <s v="theater/plays"/>
    <n v="1.0586"/>
    <n v="46.429824561403507"/>
    <x v="1"/>
    <x v="6"/>
  </r>
  <r>
    <x v="3248"/>
    <x v="3247"/>
    <s v="Honest Accomplice Theatre produces theatre for social change."/>
    <n v="12000"/>
    <n v="12095"/>
    <x v="0"/>
    <x v="0"/>
    <s v="USD"/>
    <n v="1428178757"/>
    <n v="1425590357"/>
    <b v="1"/>
    <n v="200"/>
    <b v="1"/>
    <s v="theater/plays"/>
    <n v="1.0079166666666666"/>
    <n v="60.475000000000001"/>
    <x v="1"/>
    <x v="6"/>
  </r>
  <r>
    <x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x v="3252"/>
    <x v="3251"/>
    <s v="How do we navigate the boundaries between friendship, sexual intimacy and obsessive desire?"/>
    <n v="2250"/>
    <n v="2876"/>
    <x v="0"/>
    <x v="1"/>
    <s v="GBP"/>
    <n v="1473247240"/>
    <n v="1470655240"/>
    <b v="1"/>
    <n v="50"/>
    <b v="1"/>
    <s v="theater/plays"/>
    <n v="1.2782222222222221"/>
    <n v="57.52"/>
    <x v="1"/>
    <x v="6"/>
  </r>
  <r>
    <x v="3253"/>
    <x v="3252"/>
    <s v="Can you ever truly feel what someone else is feeling?_x000a_Do you want to?"/>
    <n v="20000"/>
    <n v="20365"/>
    <x v="0"/>
    <x v="0"/>
    <s v="USD"/>
    <n v="1473306300"/>
    <n v="1471701028"/>
    <b v="1"/>
    <n v="115"/>
    <b v="1"/>
    <s v="theater/plays"/>
    <n v="1.0182500000000001"/>
    <n v="177.08695652173913"/>
    <x v="1"/>
    <x v="6"/>
  </r>
  <r>
    <x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x v="3255"/>
    <s v="Our 16th year promises to be bigger and better than ever but we need your help to bring the show to life!"/>
    <n v="10000"/>
    <n v="12806"/>
    <x v="0"/>
    <x v="0"/>
    <s v="USD"/>
    <n v="1433995140"/>
    <n v="1432129577"/>
    <b v="1"/>
    <n v="176"/>
    <b v="1"/>
    <s v="theater/plays"/>
    <n v="1.2806"/>
    <n v="72.76136363636364"/>
    <x v="1"/>
    <x v="6"/>
  </r>
  <r>
    <x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x v="3257"/>
    <s v="A guy named Walt steals a book and plans to sell it to get his life on track... until his wife finds out."/>
    <n v="7000"/>
    <n v="7365"/>
    <x v="0"/>
    <x v="0"/>
    <s v="USD"/>
    <n v="1420751861"/>
    <n v="1418159861"/>
    <b v="1"/>
    <n v="75"/>
    <b v="1"/>
    <s v="theater/plays"/>
    <n v="1.052142857142857"/>
    <n v="98.2"/>
    <x v="1"/>
    <x v="6"/>
  </r>
  <r>
    <x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x v="3259"/>
    <s v="We're looking to raise money to continue bringing Brooklyn the vanishing art form of marionette puppetry."/>
    <n v="5000"/>
    <n v="5462"/>
    <x v="0"/>
    <x v="0"/>
    <s v="USD"/>
    <n v="1448903318"/>
    <n v="1445875718"/>
    <b v="1"/>
    <n v="73"/>
    <b v="1"/>
    <s v="theater/plays"/>
    <n v="1.0924"/>
    <n v="74.821917808219183"/>
    <x v="1"/>
    <x v="6"/>
  </r>
  <r>
    <x v="3261"/>
    <x v="3260"/>
    <s v="Six Spartanburg-based professional actors perform A Midsummer Night's Dream outdoors in downtown Spartanburg."/>
    <n v="3300"/>
    <n v="3315"/>
    <x v="0"/>
    <x v="0"/>
    <s v="USD"/>
    <n v="1437067476"/>
    <n v="1434475476"/>
    <b v="1"/>
    <n v="49"/>
    <b v="1"/>
    <s v="theater/plays"/>
    <n v="1.0045454545454546"/>
    <n v="67.65306122448979"/>
    <x v="1"/>
    <x v="6"/>
  </r>
  <r>
    <x v="3262"/>
    <x v="3261"/>
    <s v="A one-woman theatrical exploration of the prison system and its inhabitants."/>
    <n v="12200"/>
    <n v="12571"/>
    <x v="0"/>
    <x v="0"/>
    <s v="USD"/>
    <n v="1419220800"/>
    <n v="1416555262"/>
    <b v="1"/>
    <n v="134"/>
    <b v="1"/>
    <s v="theater/plays"/>
    <n v="1.0304098360655738"/>
    <n v="93.81343283582089"/>
    <x v="1"/>
    <x v="6"/>
  </r>
  <r>
    <x v="3263"/>
    <x v="3262"/>
    <s v="Shakespeare's bloodiest tragedy, performed and produced exclusively by women."/>
    <n v="2500"/>
    <n v="2804.16"/>
    <x v="0"/>
    <x v="0"/>
    <s v="USD"/>
    <n v="1446238800"/>
    <n v="1444220588"/>
    <b v="1"/>
    <n v="68"/>
    <b v="1"/>
    <s v="theater/plays"/>
    <n v="1.121664"/>
    <n v="41.237647058823526"/>
    <x v="1"/>
    <x v="6"/>
  </r>
  <r>
    <x v="3264"/>
    <x v="3263"/>
    <s v="The three part comedic saga of Kapow-i GoGo, who saves the world.  Again.  And again."/>
    <n v="2500"/>
    <n v="2575"/>
    <x v="0"/>
    <x v="0"/>
    <s v="USD"/>
    <n v="1422482400"/>
    <n v="1421089938"/>
    <b v="1"/>
    <n v="49"/>
    <b v="1"/>
    <s v="theater/plays"/>
    <n v="1.03"/>
    <n v="52.551020408163268"/>
    <x v="1"/>
    <x v="6"/>
  </r>
  <r>
    <x v="3265"/>
    <x v="3264"/>
    <s v="A theatrical play on Alzheimerâ€™s and the challenges of loving a person who keeps disappearing."/>
    <n v="2700"/>
    <n v="4428"/>
    <x v="0"/>
    <x v="17"/>
    <s v="EUR"/>
    <n v="1449162000"/>
    <n v="1446570315"/>
    <b v="1"/>
    <n v="63"/>
    <b v="1"/>
    <s v="theater/plays"/>
    <n v="1.64"/>
    <n v="70.285714285714292"/>
    <x v="1"/>
    <x v="6"/>
  </r>
  <r>
    <x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x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x v="3267"/>
    <s v="EgoPo's The Hairy Ape has been invited to the Provincetown Theater Festival! Help us support our artists on this exciting tour."/>
    <n v="2000"/>
    <n v="2560"/>
    <x v="0"/>
    <x v="0"/>
    <s v="USD"/>
    <n v="1472074928"/>
    <n v="1470692528"/>
    <b v="1"/>
    <n v="42"/>
    <b v="1"/>
    <s v="theater/plays"/>
    <n v="1.28"/>
    <n v="60.952380952380949"/>
    <x v="1"/>
    <x v="6"/>
  </r>
  <r>
    <x v="3269"/>
    <x v="3268"/>
    <s v="Cicada Studios presents, as their inaugural production, a new-writing world premiere at the Edinburgh Fringe Festival 2015."/>
    <n v="8000"/>
    <n v="8120"/>
    <x v="0"/>
    <x v="1"/>
    <s v="GBP"/>
    <n v="1434452400"/>
    <n v="1431509397"/>
    <b v="1"/>
    <n v="70"/>
    <b v="1"/>
    <s v="theater/plays"/>
    <n v="1.0149999999999999"/>
    <n v="116"/>
    <x v="1"/>
    <x v="6"/>
  </r>
  <r>
    <x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x v="3271"/>
    <x v="3270"/>
    <s v="A razor sharp satire to darken your Christmas."/>
    <n v="1500"/>
    <n v="1950"/>
    <x v="0"/>
    <x v="1"/>
    <s v="GBP"/>
    <n v="1414927775"/>
    <n v="1412332175"/>
    <b v="1"/>
    <n v="51"/>
    <b v="1"/>
    <s v="theater/plays"/>
    <n v="1.3"/>
    <n v="38.235294117647058"/>
    <x v="1"/>
    <x v="6"/>
  </r>
  <r>
    <x v="3272"/>
    <x v="3271"/>
    <s v="A new original play that follows two Israeli singles navigate the humorous and confusing dating scene of NYC."/>
    <n v="10000"/>
    <n v="15443"/>
    <x v="0"/>
    <x v="0"/>
    <s v="USD"/>
    <n v="1446814809"/>
    <n v="1444219209"/>
    <b v="1"/>
    <n v="145"/>
    <b v="1"/>
    <s v="theater/plays"/>
    <n v="1.5443"/>
    <n v="106.50344827586207"/>
    <x v="1"/>
    <x v="6"/>
  </r>
  <r>
    <x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x v="3275"/>
    <s v="In 2016, KO Theatre presents a world premiere play in Toronto, ON about faith, home, and the secrets we keep from those we love."/>
    <n v="4500"/>
    <n v="5258"/>
    <x v="0"/>
    <x v="5"/>
    <s v="CAD"/>
    <n v="1459483140"/>
    <n v="1456526879"/>
    <b v="1"/>
    <n v="100"/>
    <b v="1"/>
    <s v="theater/plays"/>
    <n v="1.1684444444444444"/>
    <n v="52.58"/>
    <x v="1"/>
    <x v="6"/>
  </r>
  <r>
    <x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x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x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x v="3281"/>
    <x v="3280"/>
    <s v="&quot;This is how theater should connect to people&quot;  Margo Jefferson, Pulitzer Prize winning critic"/>
    <n v="5000"/>
    <n v="6080"/>
    <x v="0"/>
    <x v="0"/>
    <s v="USD"/>
    <n v="1441153705"/>
    <n v="1438561705"/>
    <b v="0"/>
    <n v="47"/>
    <b v="1"/>
    <s v="theater/plays"/>
    <n v="1.216"/>
    <n v="129.36170212765958"/>
    <x v="1"/>
    <x v="6"/>
  </r>
  <r>
    <x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x v="3283"/>
    <s v="Black Enough is an LSU student-staged performance exploring the effects of white supremacy on the black community."/>
    <n v="3000"/>
    <n v="3048"/>
    <x v="0"/>
    <x v="0"/>
    <s v="USD"/>
    <n v="1454047140"/>
    <n v="1452546853"/>
    <b v="0"/>
    <n v="15"/>
    <b v="1"/>
    <s v="theater/plays"/>
    <n v="1.016"/>
    <n v="203.2"/>
    <x v="1"/>
    <x v="6"/>
  </r>
  <r>
    <x v="3285"/>
    <x v="3284"/>
    <s v="A new play by Matthew Gasda"/>
    <n v="4999"/>
    <n v="5604"/>
    <x v="0"/>
    <x v="0"/>
    <s v="USD"/>
    <n v="1488258000"/>
    <n v="1485556626"/>
    <b v="0"/>
    <n v="81"/>
    <b v="1"/>
    <s v="theater/plays"/>
    <n v="1.1210242048409682"/>
    <n v="69.18518518518519"/>
    <x v="1"/>
    <x v="6"/>
  </r>
  <r>
    <x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x v="3286"/>
    <s v="An inspirational one-man play about crisis, community, and the search for wholeness."/>
    <n v="2500"/>
    <n v="2500"/>
    <x v="0"/>
    <x v="5"/>
    <s v="CAD"/>
    <n v="1448733628"/>
    <n v="1446573628"/>
    <b v="0"/>
    <n v="34"/>
    <b v="1"/>
    <s v="theater/plays"/>
    <n v="1"/>
    <n v="73.529411764705884"/>
    <x v="1"/>
    <x v="6"/>
  </r>
  <r>
    <x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x v="3289"/>
    <s v="Pregnancy. Viagra. Murder. Nutella. What more could you want?_x000a__x000a_Help get JunkBox Theatre to Edinburgh Fringe 2017!"/>
    <n v="2000"/>
    <n v="2424"/>
    <x v="0"/>
    <x v="1"/>
    <s v="GBP"/>
    <n v="1489234891"/>
    <n v="1486642891"/>
    <b v="0"/>
    <n v="72"/>
    <b v="1"/>
    <s v="theater/plays"/>
    <n v="1.212"/>
    <n v="33.666666666666664"/>
    <x v="1"/>
    <x v="6"/>
  </r>
  <r>
    <x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x v="3291"/>
    <s v="Iver Heath Drama Club is a not-for-profit community group and this year we are performing DICK WHITTINGTON."/>
    <n v="101"/>
    <n v="289"/>
    <x v="0"/>
    <x v="1"/>
    <s v="GBP"/>
    <n v="1449257348"/>
    <n v="1444069748"/>
    <b v="0"/>
    <n v="15"/>
    <b v="1"/>
    <s v="theater/plays"/>
    <n v="2.8613861386138613"/>
    <n v="19.266666666666666"/>
    <x v="1"/>
    <x v="6"/>
  </r>
  <r>
    <x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x v="3299"/>
    <s v="A subversive parody about the two people for whom the hills were NOT alive with THE SOUND OF MUSIC."/>
    <n v="3000"/>
    <n v="4085"/>
    <x v="0"/>
    <x v="0"/>
    <s v="USD"/>
    <n v="1430329862"/>
    <n v="1428515462"/>
    <b v="0"/>
    <n v="88"/>
    <b v="1"/>
    <s v="theater/plays"/>
    <n v="1.3616666666666666"/>
    <n v="46.420454545454547"/>
    <x v="1"/>
    <x v="6"/>
  </r>
  <r>
    <x v="3301"/>
    <x v="3300"/>
    <s v="The US premiere of the controversial new Polish play the authorities don't want you to see, staged by an award-winning director."/>
    <n v="3000"/>
    <n v="4004"/>
    <x v="0"/>
    <x v="0"/>
    <s v="USD"/>
    <n v="1470034740"/>
    <n v="1466185176"/>
    <b v="0"/>
    <n v="70"/>
    <b v="1"/>
    <s v="theater/plays"/>
    <n v="1.3346666666666667"/>
    <n v="57.2"/>
    <x v="1"/>
    <x v="6"/>
  </r>
  <r>
    <x v="3302"/>
    <x v="3301"/>
    <s v="FilosofÃ­a de los anÃ³nimos"/>
    <n v="8400"/>
    <n v="8685"/>
    <x v="0"/>
    <x v="3"/>
    <s v="EUR"/>
    <n v="1481099176"/>
    <n v="1478507176"/>
    <b v="0"/>
    <n v="50"/>
    <b v="1"/>
    <s v="theater/plays"/>
    <n v="1.0339285714285715"/>
    <n v="173.7"/>
    <x v="1"/>
    <x v="6"/>
  </r>
  <r>
    <x v="3303"/>
    <x v="3302"/>
    <s v="VisiÃ³n Latino Theatre Company was founded by three young latino professionals sharing the stories of everyday latinos."/>
    <n v="1800"/>
    <n v="2086"/>
    <x v="0"/>
    <x v="0"/>
    <s v="USD"/>
    <n v="1427553484"/>
    <n v="1424533084"/>
    <b v="0"/>
    <n v="35"/>
    <b v="1"/>
    <s v="theater/plays"/>
    <n v="1.1588888888888889"/>
    <n v="59.6"/>
    <x v="1"/>
    <x v="6"/>
  </r>
  <r>
    <x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x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x v="3308"/>
    <s v="Two unlikely friends, a garage, tinned beans &amp; the end of the world."/>
    <n v="350"/>
    <n v="558"/>
    <x v="0"/>
    <x v="1"/>
    <s v="GBP"/>
    <n v="1476632178"/>
    <n v="1473953778"/>
    <b v="0"/>
    <n v="31"/>
    <b v="1"/>
    <s v="theater/plays"/>
    <n v="1.5942857142857143"/>
    <n v="18"/>
    <x v="1"/>
    <x v="6"/>
  </r>
  <r>
    <x v="3310"/>
    <x v="3309"/>
    <s v="A new play about coming coming home, recovery, and trying to find God in the process."/>
    <n v="6500"/>
    <n v="6505"/>
    <x v="0"/>
    <x v="0"/>
    <s v="USD"/>
    <n v="1444169825"/>
    <n v="1441577825"/>
    <b v="0"/>
    <n v="31"/>
    <b v="1"/>
    <s v="theater/plays"/>
    <n v="1.0007692307692309"/>
    <n v="209.83870967741936"/>
    <x v="1"/>
    <x v="6"/>
  </r>
  <r>
    <x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x v="3312"/>
    <x v="3311"/>
    <s v="Bare Theatre presents one of Shakespeare's most notorious characters in the final chapter of the War of the Roses saga."/>
    <n v="2500"/>
    <n v="2501"/>
    <x v="0"/>
    <x v="0"/>
    <s v="USD"/>
    <n v="1478901600"/>
    <n v="1477077946"/>
    <b v="0"/>
    <n v="41"/>
    <b v="1"/>
    <s v="theater/plays"/>
    <n v="1.0004"/>
    <n v="61"/>
    <x v="1"/>
    <x v="6"/>
  </r>
  <r>
    <x v="3313"/>
    <x v="3312"/>
    <s v="A modern reworking of Shakespeare's histories and tragedies in iambic pentameter to talk of death, love, and race."/>
    <n v="2000"/>
    <n v="2321"/>
    <x v="0"/>
    <x v="0"/>
    <s v="USD"/>
    <n v="1453856400"/>
    <n v="1452664317"/>
    <b v="0"/>
    <n v="29"/>
    <b v="1"/>
    <s v="theater/plays"/>
    <n v="1.1605000000000001"/>
    <n v="80.034482758620683"/>
    <x v="1"/>
    <x v="6"/>
  </r>
  <r>
    <x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x v="3316"/>
    <s v="Andy Boyd's epic new satire about heroes and villains, humankind's search for glory, and fascism in America"/>
    <n v="1050"/>
    <n v="1115"/>
    <x v="0"/>
    <x v="0"/>
    <s v="USD"/>
    <n v="1465347424"/>
    <n v="1462755424"/>
    <b v="0"/>
    <n v="18"/>
    <b v="1"/>
    <s v="theater/plays"/>
    <n v="1.0619047619047619"/>
    <n v="61.944444444444443"/>
    <x v="1"/>
    <x v="6"/>
  </r>
  <r>
    <x v="3318"/>
    <x v="3317"/>
    <s v="Help us strengthen and inspire disability arts in Atlantic Canada"/>
    <n v="2000"/>
    <n v="2512"/>
    <x v="0"/>
    <x v="5"/>
    <s v="CAD"/>
    <n v="1460341800"/>
    <n v="1456902893"/>
    <b v="0"/>
    <n v="32"/>
    <b v="1"/>
    <s v="theater/plays"/>
    <n v="1.256"/>
    <n v="78.5"/>
    <x v="1"/>
    <x v="6"/>
  </r>
  <r>
    <x v="3319"/>
    <x v="3318"/>
    <s v="Down the Rabbit Hole is an exciting new play by Not Just Theatre Productions. To be performed at Matthew's Yard Theatre in Feb 2015"/>
    <n v="500"/>
    <n v="540"/>
    <x v="0"/>
    <x v="1"/>
    <s v="GBP"/>
    <n v="1422712986"/>
    <n v="1418824986"/>
    <b v="0"/>
    <n v="16"/>
    <b v="1"/>
    <s v="theater/plays"/>
    <n v="1.08"/>
    <n v="33.75"/>
    <x v="1"/>
    <x v="6"/>
  </r>
  <r>
    <x v="3320"/>
    <x v="3319"/>
    <s v="Imaginary Theater Company presents two modern day tall tales about family, resilience and redemption."/>
    <n v="2500"/>
    <n v="2525"/>
    <x v="0"/>
    <x v="0"/>
    <s v="USD"/>
    <n v="1466557557"/>
    <n v="1463965557"/>
    <b v="0"/>
    <n v="38"/>
    <b v="1"/>
    <s v="theater/plays"/>
    <n v="1.01"/>
    <n v="66.44736842105263"/>
    <x v="1"/>
    <x v="6"/>
  </r>
  <r>
    <x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x v="3323"/>
    <s v="The play tells the story of Jim and Doyler and their friendship on the brink of Irish independence."/>
    <n v="1500"/>
    <n v="1525"/>
    <x v="0"/>
    <x v="17"/>
    <s v="EUR"/>
    <n v="1465135190"/>
    <n v="1463925590"/>
    <b v="0"/>
    <n v="10"/>
    <b v="1"/>
    <s v="theater/plays"/>
    <n v="1.0166666666666666"/>
    <n v="152.5"/>
    <x v="1"/>
    <x v="6"/>
  </r>
  <r>
    <x v="3325"/>
    <x v="3324"/>
    <s v="Innovative Theatre Company Needs You To Reach Funding Requirements. We Are So Close We Can Smell It! Thank You In Advance."/>
    <n v="400"/>
    <n v="450"/>
    <x v="0"/>
    <x v="1"/>
    <s v="GBP"/>
    <n v="1428256277"/>
    <n v="1425235877"/>
    <b v="0"/>
    <n v="15"/>
    <b v="1"/>
    <s v="theater/plays"/>
    <n v="1.125"/>
    <n v="30"/>
    <x v="1"/>
    <x v="6"/>
  </r>
  <r>
    <x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x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x v="3328"/>
    <s v="Jestia and Raedon is a brand new romantic comedy play going to the Edinburgh Fringe Festival this summer."/>
    <n v="1000"/>
    <n v="1168"/>
    <x v="0"/>
    <x v="1"/>
    <s v="GBP"/>
    <n v="1406502000"/>
    <n v="1405583108"/>
    <b v="0"/>
    <n v="26"/>
    <b v="1"/>
    <s v="theater/plays"/>
    <n v="1.1679999999999999"/>
    <n v="44.92307692307692"/>
    <x v="1"/>
    <x v="6"/>
  </r>
  <r>
    <x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x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x v="3331"/>
    <s v="Two marine biologists are at odds during an important expedition. When a stranded shark refuses to die, things get weird."/>
    <n v="6000"/>
    <n v="6000"/>
    <x v="0"/>
    <x v="0"/>
    <s v="USD"/>
    <n v="1405802330"/>
    <n v="1403210330"/>
    <b v="0"/>
    <n v="83"/>
    <b v="1"/>
    <s v="theater/plays"/>
    <n v="1"/>
    <n v="72.289156626506028"/>
    <x v="1"/>
    <x v="6"/>
  </r>
  <r>
    <x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x v="3333"/>
    <s v="The Saltbox Theatre Collective is a brand new not-for-profit theatre company in Illinois."/>
    <n v="3871"/>
    <n v="5366"/>
    <x v="0"/>
    <x v="0"/>
    <s v="USD"/>
    <n v="1438259422"/>
    <n v="1435667422"/>
    <b v="0"/>
    <n v="46"/>
    <b v="1"/>
    <s v="theater/plays"/>
    <n v="1.3862051149573753"/>
    <n v="116.65217391304348"/>
    <x v="1"/>
    <x v="6"/>
  </r>
  <r>
    <x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x v="3335"/>
    <s v="A theatrical adaptation of Oscar Wilde's short stories, presented by Suitcase Civilians at The Space, April 5-10 2016."/>
    <n v="250"/>
    <n v="250"/>
    <x v="0"/>
    <x v="1"/>
    <s v="GBP"/>
    <n v="1459845246"/>
    <n v="1457429646"/>
    <b v="0"/>
    <n v="9"/>
    <b v="1"/>
    <s v="theater/plays"/>
    <n v="1"/>
    <n v="27.777777777777779"/>
    <x v="1"/>
    <x v="6"/>
  </r>
  <r>
    <x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x v="3338"/>
    <x v="3337"/>
    <s v="Join Estelle Parsons in support of Theater That Looks and Sounds Like America"/>
    <n v="15000"/>
    <n v="15327"/>
    <x v="0"/>
    <x v="0"/>
    <s v="USD"/>
    <n v="1487944080"/>
    <n v="1486129680"/>
    <b v="0"/>
    <n v="112"/>
    <b v="1"/>
    <s v="theater/plays"/>
    <n v="1.0218"/>
    <n v="136.84821428571428"/>
    <x v="1"/>
    <x v="6"/>
  </r>
  <r>
    <x v="3339"/>
    <x v="3338"/>
    <s v="FPLA presents FRIENDS IN TRANSIENT PLACES by Jonathan Caren: a magical story of modern life."/>
    <n v="8000"/>
    <n v="8348"/>
    <x v="0"/>
    <x v="0"/>
    <s v="USD"/>
    <n v="1469721518"/>
    <n v="1467129518"/>
    <b v="0"/>
    <n v="47"/>
    <b v="1"/>
    <s v="theater/plays"/>
    <n v="1.0435000000000001"/>
    <n v="177.61702127659575"/>
    <x v="1"/>
    <x v="6"/>
  </r>
  <r>
    <x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x v="3342"/>
    <x v="3341"/>
    <s v="We believe in the power of stories to change the world. Theatre that inspires transformation."/>
    <n v="6000"/>
    <n v="6100"/>
    <x v="0"/>
    <x v="0"/>
    <s v="USD"/>
    <n v="1427864340"/>
    <n v="1425020810"/>
    <b v="0"/>
    <n v="78"/>
    <b v="1"/>
    <s v="theater/plays"/>
    <n v="1.0166666666666666"/>
    <n v="78.205128205128204"/>
    <x v="1"/>
    <x v="6"/>
  </r>
  <r>
    <x v="3343"/>
    <x v="3342"/>
    <s v="Two sisters make a set of paper dolls which take them on a journey across lands, creating memories along the way."/>
    <n v="700"/>
    <n v="1200"/>
    <x v="0"/>
    <x v="1"/>
    <s v="GBP"/>
    <n v="1460553480"/>
    <n v="1458770384"/>
    <b v="0"/>
    <n v="23"/>
    <b v="1"/>
    <s v="theater/plays"/>
    <n v="1.7142857142857142"/>
    <n v="52.173913043478258"/>
    <x v="1"/>
    <x v="6"/>
  </r>
  <r>
    <x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x v="3344"/>
    <s v="Please help us raise funds for the production costs of a world premiere production of a play that will raise awareness for spina bifida"/>
    <n v="500"/>
    <n v="650"/>
    <x v="0"/>
    <x v="0"/>
    <s v="USD"/>
    <n v="1429317420"/>
    <n v="1424226768"/>
    <b v="0"/>
    <n v="13"/>
    <b v="1"/>
    <s v="theater/plays"/>
    <n v="1.3"/>
    <n v="50"/>
    <x v="1"/>
    <x v="6"/>
  </r>
  <r>
    <x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x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x v="3353"/>
    <x v="3351"/>
    <s v="A new spoken word play, written by Paul Hewitt, in 3 parts about love and fate, inspired by the Ruba'iyat of Omar Khayyam."/>
    <n v="500"/>
    <n v="1575"/>
    <x v="0"/>
    <x v="1"/>
    <s v="GBP"/>
    <n v="1462230000"/>
    <n v="1461061350"/>
    <b v="0"/>
    <n v="44"/>
    <b v="1"/>
    <s v="theater/plays"/>
    <n v="3.15"/>
    <n v="35.795454545454547"/>
    <x v="1"/>
    <x v="6"/>
  </r>
  <r>
    <x v="3354"/>
    <x v="3352"/>
    <s v="Help Strangeloop Theatre create and support new work by sponsoring our 2015-2016 season."/>
    <n v="3000"/>
    <n v="3058"/>
    <x v="0"/>
    <x v="0"/>
    <s v="USD"/>
    <n v="1446091260"/>
    <n v="1443029206"/>
    <b v="0"/>
    <n v="55"/>
    <b v="1"/>
    <s v="theater/plays"/>
    <n v="1.0193333333333334"/>
    <n v="55.6"/>
    <x v="1"/>
    <x v="6"/>
  </r>
  <r>
    <x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x v="3354"/>
    <s v="30 days to raise Â£1500 - to run drama workshops about the plays themes with girls (aged 13-18) who are in need! GIRL POWER!"/>
    <n v="1500"/>
    <n v="1521"/>
    <x v="0"/>
    <x v="1"/>
    <s v="GBP"/>
    <n v="1468611272"/>
    <n v="1466019272"/>
    <b v="0"/>
    <n v="27"/>
    <b v="1"/>
    <s v="theater/plays"/>
    <n v="1.014"/>
    <n v="56.333333333333336"/>
    <x v="1"/>
    <x v="6"/>
  </r>
  <r>
    <x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x v="3358"/>
    <x v="3356"/>
    <s v="Alef productions, LLC is proud to present a World Premiere Play about Acceptance, Relationships,  Mortality and Love!"/>
    <n v="10000"/>
    <n v="10299"/>
    <x v="0"/>
    <x v="0"/>
    <s v="USD"/>
    <n v="1416385679"/>
    <n v="1413790079"/>
    <b v="0"/>
    <n v="162"/>
    <b v="1"/>
    <s v="theater/plays"/>
    <n v="1.0299"/>
    <n v="63.574074074074076"/>
    <x v="1"/>
    <x v="6"/>
  </r>
  <r>
    <x v="3359"/>
    <x v="3357"/>
    <s v="A Theatrical Production Celebrating the Lebanese Culture and the Human Spirit in Time of War."/>
    <n v="4000"/>
    <n v="4250"/>
    <x v="0"/>
    <x v="0"/>
    <s v="USD"/>
    <n v="1487985734"/>
    <n v="1484097734"/>
    <b v="0"/>
    <n v="23"/>
    <b v="1"/>
    <s v="theater/plays"/>
    <n v="1.0625"/>
    <n v="184.78260869565219"/>
    <x v="1"/>
    <x v="6"/>
  </r>
  <r>
    <x v="3360"/>
    <x v="3358"/>
    <s v="World Premiere, an M1 Singapore Fringe Festival 2017 commission."/>
    <n v="9000"/>
    <n v="9124"/>
    <x v="0"/>
    <x v="20"/>
    <s v="SGD"/>
    <n v="1481731140"/>
    <n v="1479866343"/>
    <b v="0"/>
    <n v="72"/>
    <b v="1"/>
    <s v="theater/plays"/>
    <n v="1.0137777777777779"/>
    <n v="126.72222222222223"/>
    <x v="1"/>
    <x v="6"/>
  </r>
  <r>
    <x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x v="3360"/>
    <s v="Oscar Wilde's classic romantic farce like you have never seen it before. Bigger. Louder. Sexier.  And covered with glitter."/>
    <n v="500"/>
    <n v="1090"/>
    <x v="0"/>
    <x v="0"/>
    <s v="USD"/>
    <n v="1425704100"/>
    <n v="1424484717"/>
    <b v="0"/>
    <n v="20"/>
    <b v="1"/>
    <s v="theater/plays"/>
    <n v="2.1800000000000002"/>
    <n v="54.5"/>
    <x v="1"/>
    <x v="6"/>
  </r>
  <r>
    <x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x v="3366"/>
    <x v="3364"/>
    <s v="The Series will consist of free staged readings of Shakespeare's plays, brought to life by professional actors in Montclair, NJ."/>
    <n v="500"/>
    <n v="1105"/>
    <x v="0"/>
    <x v="0"/>
    <s v="USD"/>
    <n v="1431481037"/>
    <n v="1428889037"/>
    <b v="0"/>
    <n v="18"/>
    <b v="1"/>
    <s v="theater/plays"/>
    <n v="2.21"/>
    <n v="61.388888888888886"/>
    <x v="1"/>
    <x v="6"/>
  </r>
  <r>
    <x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x v="3366"/>
    <s v="Help a non-profit community theatre create an unforgettable production of J.M. Barrie's classic play."/>
    <n v="1000"/>
    <n v="1046"/>
    <x v="0"/>
    <x v="0"/>
    <s v="USD"/>
    <n v="1420088400"/>
    <n v="1416977259"/>
    <b v="0"/>
    <n v="23"/>
    <b v="1"/>
    <s v="theater/plays"/>
    <n v="1.046"/>
    <n v="45.478260869565219"/>
    <x v="1"/>
    <x v="6"/>
  </r>
  <r>
    <x v="3369"/>
    <x v="3367"/>
    <s v="How far would you go for revenge? The Collector is a dark thriller of regret, retribution and broken masculinity."/>
    <n v="5000"/>
    <n v="5195"/>
    <x v="0"/>
    <x v="17"/>
    <s v="EUR"/>
    <n v="1484441980"/>
    <n v="1479257980"/>
    <b v="0"/>
    <n v="54"/>
    <b v="1"/>
    <s v="theater/plays"/>
    <n v="1.0389999999999999"/>
    <n v="96.203703703703709"/>
    <x v="1"/>
    <x v="6"/>
  </r>
  <r>
    <x v="3370"/>
    <x v="3368"/>
    <s v="I'm Alright. A story of young women, told by young women, for the world."/>
    <n v="1500"/>
    <n v="1766"/>
    <x v="0"/>
    <x v="0"/>
    <s v="USD"/>
    <n v="1481961600"/>
    <n v="1479283285"/>
    <b v="0"/>
    <n v="26"/>
    <b v="1"/>
    <s v="theater/plays"/>
    <n v="1.1773333333333333"/>
    <n v="67.92307692307692"/>
    <x v="1"/>
    <x v="6"/>
  </r>
  <r>
    <x v="3371"/>
    <x v="3369"/>
    <s v="Help support Red Planet, a new science fiction play based off the Mars One exploration."/>
    <n v="200"/>
    <n v="277"/>
    <x v="0"/>
    <x v="0"/>
    <s v="USD"/>
    <n v="1449089965"/>
    <n v="1446670765"/>
    <b v="0"/>
    <n v="9"/>
    <b v="1"/>
    <s v="theater/plays"/>
    <n v="1.385"/>
    <n v="30.777777777777779"/>
    <x v="1"/>
    <x v="6"/>
  </r>
  <r>
    <x v="3372"/>
    <x v="3370"/>
    <s v="This play tells the story of the toxicity of sensationalism shown through one man's struggle with notoriety."/>
    <n v="1000"/>
    <n v="1035"/>
    <x v="0"/>
    <x v="0"/>
    <s v="USD"/>
    <n v="1408942740"/>
    <n v="1407157756"/>
    <b v="0"/>
    <n v="27"/>
    <b v="1"/>
    <s v="theater/plays"/>
    <n v="1.0349999999999999"/>
    <n v="38.333333333333336"/>
    <x v="1"/>
    <x v="6"/>
  </r>
  <r>
    <x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x v="3372"/>
    <s v="A rare  production of World acclaimed playwright Howard Barker's groundbreaking &amp; provocative 'The Castle'."/>
    <n v="3500"/>
    <n v="3730"/>
    <x v="0"/>
    <x v="5"/>
    <s v="CAD"/>
    <n v="1446053616"/>
    <n v="1443461616"/>
    <b v="0"/>
    <n v="52"/>
    <b v="1"/>
    <s v="theater/plays"/>
    <n v="1.0657142857142856"/>
    <n v="71.730769230769226"/>
    <x v="1"/>
    <x v="6"/>
  </r>
  <r>
    <x v="3375"/>
    <x v="3373"/>
    <s v="Production of wickedly funny new play for two women, written by iconic songwriter and ex-London's Burning man, Chris Larner"/>
    <n v="3000"/>
    <n v="3000"/>
    <x v="0"/>
    <x v="1"/>
    <s v="GBP"/>
    <n v="1400423973"/>
    <n v="1399387173"/>
    <b v="0"/>
    <n v="17"/>
    <b v="1"/>
    <s v="theater/plays"/>
    <n v="1"/>
    <n v="176.47058823529412"/>
    <x v="1"/>
    <x v="6"/>
  </r>
  <r>
    <x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x v="3383"/>
    <s v="An Equity Reading of a new play; Intimate drama about a family dealing with consequence of actions after a school shooting."/>
    <n v="2000"/>
    <n v="2000"/>
    <x v="0"/>
    <x v="0"/>
    <s v="USD"/>
    <n v="1418244552"/>
    <n v="1415652552"/>
    <b v="0"/>
    <n v="15"/>
    <b v="1"/>
    <s v="theater/plays"/>
    <n v="1"/>
    <n v="133.33333333333334"/>
    <x v="1"/>
    <x v="6"/>
  </r>
  <r>
    <x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x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x v="3386"/>
    <s v="ICONS is a unique new play about the Amazon warrior women from Greek myth and re-imagines them from a contemporary female perspective."/>
    <n v="1500"/>
    <n v="1557"/>
    <x v="0"/>
    <x v="1"/>
    <s v="GBP"/>
    <n v="1434625441"/>
    <n v="1432033441"/>
    <b v="0"/>
    <n v="45"/>
    <b v="1"/>
    <s v="theater/plays"/>
    <n v="1.038"/>
    <n v="34.6"/>
    <x v="1"/>
    <x v="6"/>
  </r>
  <r>
    <x v="3389"/>
    <x v="3387"/>
    <s v="Chimera Ensemble is launching 2 inaugural theater productions, and we need support to do high quality work!"/>
    <n v="10000"/>
    <n v="11450"/>
    <x v="0"/>
    <x v="0"/>
    <s v="USD"/>
    <n v="1464960682"/>
    <n v="1462368682"/>
    <b v="0"/>
    <n v="62"/>
    <b v="1"/>
    <s v="theater/plays"/>
    <n v="1.145"/>
    <n v="184.67741935483872"/>
    <x v="1"/>
    <x v="6"/>
  </r>
  <r>
    <x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x v="3391"/>
    <x v="3389"/>
    <s v="New play about the comfort and the danger of living with memories. Gay themes. Experienced team looking to present first reading"/>
    <n v="500"/>
    <n v="1115"/>
    <x v="0"/>
    <x v="0"/>
    <s v="USD"/>
    <n v="1407536880"/>
    <n v="1404997548"/>
    <b v="0"/>
    <n v="18"/>
    <b v="1"/>
    <s v="theater/plays"/>
    <n v="2.23"/>
    <n v="61.944444444444443"/>
    <x v="1"/>
    <x v="6"/>
  </r>
  <r>
    <x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x v="3393"/>
    <x v="3391"/>
    <s v="hiSTORYstage presents a film noir-style comedy mystery with a Shakespearean twist performed as a 1944 radio drama."/>
    <n v="1500"/>
    <n v="1587"/>
    <x v="0"/>
    <x v="0"/>
    <s v="USD"/>
    <n v="1415234760"/>
    <n v="1413065230"/>
    <b v="0"/>
    <n v="44"/>
    <b v="1"/>
    <s v="theater/plays"/>
    <n v="1.0580000000000001"/>
    <n v="36.06818181818182"/>
    <x v="1"/>
    <x v="6"/>
  </r>
  <r>
    <x v="3394"/>
    <x v="3392"/>
    <s v="Ambitious, Edinburgh-based company, Thrive Theatre, are bringing their brand new comedy BUFFER to the 2014 Edinburgh Fringe!"/>
    <n v="550"/>
    <n v="783"/>
    <x v="0"/>
    <x v="1"/>
    <s v="GBP"/>
    <n v="1406470645"/>
    <n v="1403878645"/>
    <b v="0"/>
    <n v="27"/>
    <b v="1"/>
    <s v="theater/plays"/>
    <n v="1.4236363636363636"/>
    <n v="29"/>
    <x v="1"/>
    <x v="6"/>
  </r>
  <r>
    <x v="3395"/>
    <x v="3393"/>
    <s v="Miramar is a a darkly funny play exploring what it is we call â€˜homeâ€™."/>
    <n v="500"/>
    <n v="920"/>
    <x v="0"/>
    <x v="1"/>
    <s v="GBP"/>
    <n v="1433009400"/>
    <n v="1431795944"/>
    <b v="0"/>
    <n v="38"/>
    <b v="1"/>
    <s v="theater/plays"/>
    <n v="1.84"/>
    <n v="24.210526315789473"/>
    <x v="1"/>
    <x v="6"/>
  </r>
  <r>
    <x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x v="3395"/>
    <s v="Help a group of recovering alcoholics bring Samuel Beckett's classic to a seaside town!"/>
    <n v="250"/>
    <n v="280"/>
    <x v="0"/>
    <x v="1"/>
    <s v="GBP"/>
    <n v="1455832800"/>
    <n v="1452338929"/>
    <b v="0"/>
    <n v="24"/>
    <b v="1"/>
    <s v="theater/plays"/>
    <n v="1.1200000000000001"/>
    <n v="11.666666666666666"/>
    <x v="1"/>
    <x v="6"/>
  </r>
  <r>
    <x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x v="3397"/>
    <s v="13 young people have taken over Spinning Wheel Theatre to choose, produce and create their own show from scratch."/>
    <n v="1200"/>
    <n v="1245"/>
    <x v="0"/>
    <x v="1"/>
    <s v="GBP"/>
    <n v="1424556325"/>
    <n v="1421964325"/>
    <b v="0"/>
    <n v="46"/>
    <b v="1"/>
    <s v="theater/plays"/>
    <n v="1.0375000000000001"/>
    <n v="27.065217391304348"/>
    <x v="1"/>
    <x v="6"/>
  </r>
  <r>
    <x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x v="3401"/>
    <s v="Two worlds, one bond - no turning back._x000a_A dark comedy about domestic abuse and the power of an unlikely friendship"/>
    <n v="2000"/>
    <n v="2000"/>
    <x v="0"/>
    <x v="1"/>
    <s v="GBP"/>
    <n v="1435230324"/>
    <n v="1432638324"/>
    <b v="0"/>
    <n v="17"/>
    <b v="1"/>
    <s v="theater/plays"/>
    <n v="1"/>
    <n v="117.64705882352941"/>
    <x v="1"/>
    <x v="6"/>
  </r>
  <r>
    <x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x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x v="3406"/>
    <x v="3404"/>
    <s v="A funny and moving new play about two families dealing with aging parents in very different ways!"/>
    <n v="10000"/>
    <n v="10031"/>
    <x v="0"/>
    <x v="0"/>
    <s v="USD"/>
    <n v="1405511376"/>
    <n v="1401623376"/>
    <b v="0"/>
    <n v="91"/>
    <b v="1"/>
    <s v="theater/plays"/>
    <n v="1.0031000000000001"/>
    <n v="110.23076923076923"/>
    <x v="1"/>
    <x v="6"/>
  </r>
  <r>
    <x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x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x v="3409"/>
    <x v="3407"/>
    <s v="Exciting and visceral new-writing that challenges the way we view the fine line between war and terror..."/>
    <n v="500"/>
    <n v="618"/>
    <x v="0"/>
    <x v="1"/>
    <s v="GBP"/>
    <n v="1469998680"/>
    <n v="1466710358"/>
    <b v="0"/>
    <n v="21"/>
    <b v="1"/>
    <s v="theater/plays"/>
    <n v="1.236"/>
    <n v="29.428571428571427"/>
    <x v="1"/>
    <x v="6"/>
  </r>
  <r>
    <x v="3410"/>
    <x v="3408"/>
    <s v="Join us in a campaign benefitting the southland company and its interdisciplinary artistic efforts in Los Angeles."/>
    <n v="3000"/>
    <n v="3255"/>
    <x v="0"/>
    <x v="0"/>
    <s v="USD"/>
    <n v="1465196400"/>
    <n v="1462841990"/>
    <b v="0"/>
    <n v="40"/>
    <b v="1"/>
    <s v="theater/plays"/>
    <n v="1.085"/>
    <n v="81.375"/>
    <x v="1"/>
    <x v="6"/>
  </r>
  <r>
    <x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x v="3410"/>
    <s v="Rough Haired Pointer present for the first time ever Joe Orton's 'Fred &amp; Madge' at the Hope Theatre, Islington this Sept and Oct"/>
    <n v="3000"/>
    <n v="3000"/>
    <x v="0"/>
    <x v="1"/>
    <s v="GBP"/>
    <n v="1411858862"/>
    <n v="1409266862"/>
    <b v="0"/>
    <n v="26"/>
    <b v="1"/>
    <s v="theater/plays"/>
    <n v="1"/>
    <n v="115.38461538461539"/>
    <x v="1"/>
    <x v="6"/>
  </r>
  <r>
    <x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x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x v="3415"/>
    <x v="3413"/>
    <s v="We are raising funds to allow for enhanced scenic, costume, and lighting design. Every dollar helps!"/>
    <n v="200"/>
    <n v="200"/>
    <x v="0"/>
    <x v="0"/>
    <s v="USD"/>
    <n v="1460935800"/>
    <n v="1459999656"/>
    <b v="0"/>
    <n v="9"/>
    <b v="1"/>
    <s v="theater/plays"/>
    <n v="1"/>
    <n v="22.222222222222221"/>
    <x v="1"/>
    <x v="6"/>
  </r>
  <r>
    <x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x v="3418"/>
    <s v="A powerful and urgent tale of the first line of defence for the NHS. Based on true stories from junior doctors."/>
    <n v="700"/>
    <n v="966"/>
    <x v="0"/>
    <x v="1"/>
    <s v="GBP"/>
    <n v="1455408000"/>
    <n v="1454638202"/>
    <b v="0"/>
    <n v="34"/>
    <b v="1"/>
    <s v="theater/plays"/>
    <n v="1.38"/>
    <n v="28.411764705882351"/>
    <x v="1"/>
    <x v="6"/>
  </r>
  <r>
    <x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x v="3423"/>
    <x v="3421"/>
    <s v="Forest Hills Eastern's Student Run Show 2015. Our goal is to present a professional quality show on a budget."/>
    <n v="250"/>
    <n v="350"/>
    <x v="0"/>
    <x v="0"/>
    <s v="USD"/>
    <n v="1429912341"/>
    <n v="1427320341"/>
    <b v="0"/>
    <n v="10"/>
    <b v="1"/>
    <s v="theater/plays"/>
    <n v="1.4"/>
    <n v="35"/>
    <x v="1"/>
    <x v="6"/>
  </r>
  <r>
    <x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x v="3427"/>
    <x v="3425"/>
    <s v="A new play developed in collaboration with graduating theatre makers, premiering at the Edinburgh Fringe Festival 2014."/>
    <n v="1500"/>
    <n v="1500"/>
    <x v="0"/>
    <x v="1"/>
    <s v="GBP"/>
    <n v="1404314952"/>
    <n v="1401722952"/>
    <b v="0"/>
    <n v="29"/>
    <b v="1"/>
    <s v="theater/plays"/>
    <n v="1"/>
    <n v="51.724137931034484"/>
    <x v="1"/>
    <x v="6"/>
  </r>
  <r>
    <x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x v="3429"/>
    <x v="3427"/>
    <s v="I would like to raise a small budget to put on my first play, Virtual Reality. To be put on at 53two, Manchester - 29th &amp; 30th Nov 16"/>
    <n v="150"/>
    <n v="195"/>
    <x v="0"/>
    <x v="1"/>
    <s v="GBP"/>
    <n v="1478046661"/>
    <n v="1476837061"/>
    <b v="0"/>
    <n v="12"/>
    <b v="1"/>
    <s v="theater/plays"/>
    <n v="1.3"/>
    <n v="16.25"/>
    <x v="1"/>
    <x v="6"/>
  </r>
  <r>
    <x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x v="3429"/>
    <s v="Our 1st full season!  We need your help to fund costumes, sets, props &amp; help bringing these wonderful shows to the stage!"/>
    <n v="2000"/>
    <n v="2000"/>
    <x v="0"/>
    <x v="0"/>
    <s v="USD"/>
    <n v="1408383153"/>
    <n v="1405791153"/>
    <b v="0"/>
    <n v="21"/>
    <b v="1"/>
    <s v="theater/plays"/>
    <n v="1"/>
    <n v="95.238095238095241"/>
    <x v="1"/>
    <x v="6"/>
  </r>
  <r>
    <x v="3432"/>
    <x v="3430"/>
    <s v="Bare Theatre stages A.R. Gurney's Pulitzer Finalist script about a relationship spanning a lifetime and long distance."/>
    <n v="2000"/>
    <n v="2193"/>
    <x v="0"/>
    <x v="0"/>
    <s v="USD"/>
    <n v="1454709600"/>
    <n v="1452520614"/>
    <b v="0"/>
    <n v="42"/>
    <b v="1"/>
    <s v="theater/plays"/>
    <n v="1.0965"/>
    <n v="52.214285714285715"/>
    <x v="1"/>
    <x v="6"/>
  </r>
  <r>
    <x v="3433"/>
    <x v="3431"/>
    <s v="death&amp;pretzels presents their first Chicago based project:_x000a_The Dybbuk by S. Ansky"/>
    <n v="9500"/>
    <n v="9525"/>
    <x v="0"/>
    <x v="0"/>
    <s v="USD"/>
    <n v="1402974000"/>
    <n v="1400290255"/>
    <b v="0"/>
    <n v="71"/>
    <b v="1"/>
    <s v="theater/plays"/>
    <n v="1.0026315789473683"/>
    <n v="134.1549295774648"/>
    <x v="1"/>
    <x v="6"/>
  </r>
  <r>
    <x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x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x v="3439"/>
    <x v="3437"/>
    <s v="Help a small theater produce an original adaptation of Lewis Carroll's classic story."/>
    <n v="1200"/>
    <n v="1616.14"/>
    <x v="0"/>
    <x v="0"/>
    <s v="USD"/>
    <n v="1453179540"/>
    <n v="1452030730"/>
    <b v="0"/>
    <n v="18"/>
    <b v="1"/>
    <s v="theater/plays"/>
    <n v="1.3467833333333334"/>
    <n v="89.785555555555561"/>
    <x v="1"/>
    <x v="6"/>
  </r>
  <r>
    <x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x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x v="3442"/>
    <x v="3440"/>
    <s v="An Evening of Radio aims to showcase original work written by undergraduate playwriting students in the style of live staged readings."/>
    <n v="250"/>
    <n v="250"/>
    <x v="0"/>
    <x v="0"/>
    <s v="USD"/>
    <n v="1433016672"/>
    <n v="1430424672"/>
    <b v="0"/>
    <n v="8"/>
    <b v="1"/>
    <s v="theater/plays"/>
    <n v="1"/>
    <n v="31.25"/>
    <x v="1"/>
    <x v="6"/>
  </r>
  <r>
    <x v="3443"/>
    <x v="3441"/>
    <s v="A new play about dual-faced identities in the gay community, particularly among those who are deaf and those living with HIV."/>
    <n v="1000"/>
    <n v="1855"/>
    <x v="0"/>
    <x v="0"/>
    <s v="USD"/>
    <n v="1410266146"/>
    <n v="1407674146"/>
    <b v="0"/>
    <n v="45"/>
    <b v="1"/>
    <s v="theater/plays"/>
    <n v="1.855"/>
    <n v="41.222222222222221"/>
    <x v="1"/>
    <x v="6"/>
  </r>
  <r>
    <x v="3444"/>
    <x v="3442"/>
    <s v="WE NEED YOUR HELP! We are a small town youth arts ensemble, training kids excited about theatre. We need dollars. We need YOU!"/>
    <n v="300"/>
    <n v="867"/>
    <x v="0"/>
    <x v="2"/>
    <s v="AUD"/>
    <n v="1465394340"/>
    <n v="1464677986"/>
    <b v="0"/>
    <n v="20"/>
    <b v="1"/>
    <s v="theater/plays"/>
    <n v="2.89"/>
    <n v="43.35"/>
    <x v="1"/>
    <x v="6"/>
  </r>
  <r>
    <x v="3445"/>
    <x v="3443"/>
    <s v="Rehearsal &amp; development of our first project as Axon Theatre: &quot;The Star-Spangled Girl&quot; in South Wales."/>
    <n v="2000"/>
    <n v="2000"/>
    <x v="0"/>
    <x v="1"/>
    <s v="GBP"/>
    <n v="1445604236"/>
    <n v="1443185036"/>
    <b v="0"/>
    <n v="31"/>
    <b v="1"/>
    <s v="theater/plays"/>
    <n v="1"/>
    <n v="64.516129032258064"/>
    <x v="1"/>
    <x v="6"/>
  </r>
  <r>
    <x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x v="3447"/>
    <x v="3445"/>
    <s v="&quot;He was a poet, a vagrant, a philosopher, a lady's man and a hard drinker&quot;"/>
    <n v="1000"/>
    <n v="1078"/>
    <x v="0"/>
    <x v="0"/>
    <s v="USD"/>
    <n v="1458332412"/>
    <n v="1454448012"/>
    <b v="0"/>
    <n v="14"/>
    <b v="1"/>
    <s v="theater/plays"/>
    <n v="1.0780000000000001"/>
    <n v="77"/>
    <x v="1"/>
    <x v="6"/>
  </r>
  <r>
    <x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x v="3449"/>
    <x v="3447"/>
    <s v="Help us produce this original play! The play will be presented at the LSTFI July 12-14. Follow us on Facebook."/>
    <n v="800"/>
    <n v="1365"/>
    <x v="0"/>
    <x v="0"/>
    <s v="USD"/>
    <n v="1468036800"/>
    <n v="1465607738"/>
    <b v="0"/>
    <n v="20"/>
    <b v="1"/>
    <s v="theater/plays"/>
    <n v="1.70625"/>
    <n v="68.25"/>
    <x v="1"/>
    <x v="6"/>
  </r>
  <r>
    <x v="3450"/>
    <x v="3448"/>
    <s v="The Beautiful House' is a story of modern mummification and the present day post-humanist crisis in our relationship with death."/>
    <n v="500"/>
    <n v="760"/>
    <x v="0"/>
    <x v="1"/>
    <s v="GBP"/>
    <n v="1427990071"/>
    <n v="1422809671"/>
    <b v="0"/>
    <n v="39"/>
    <b v="1"/>
    <s v="theater/plays"/>
    <n v="1.52"/>
    <n v="19.487179487179485"/>
    <x v="1"/>
    <x v="6"/>
  </r>
  <r>
    <x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x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x v="3453"/>
    <x v="3451"/>
    <s v="A full length comedy, Patagonia follows Grason and Jerry on their journey through a magical, South-American rainforest."/>
    <n v="300"/>
    <n v="385"/>
    <x v="0"/>
    <x v="1"/>
    <s v="GBP"/>
    <n v="1471130956"/>
    <n v="1465946956"/>
    <b v="0"/>
    <n v="14"/>
    <b v="1"/>
    <s v="theater/plays"/>
    <n v="1.2833333333333334"/>
    <n v="27.5"/>
    <x v="1"/>
    <x v="6"/>
  </r>
  <r>
    <x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x v="3454"/>
    <s v="&quot;Thief,&quot; a one man touring show, a theatrical experience portraying a supernatural story about the 3 days Jesus spent in the grave."/>
    <n v="3000"/>
    <n v="5739"/>
    <x v="0"/>
    <x v="0"/>
    <s v="USD"/>
    <n v="1406876340"/>
    <n v="1404190567"/>
    <b v="0"/>
    <n v="16"/>
    <b v="1"/>
    <s v="theater/plays"/>
    <n v="1.913"/>
    <n v="358.6875"/>
    <x v="1"/>
    <x v="6"/>
  </r>
  <r>
    <x v="3457"/>
    <x v="3455"/>
    <s v="Robots, Space Battles, Mystery, and Intrigue. Nothing is Impossible..."/>
    <n v="2000"/>
    <n v="2804"/>
    <x v="0"/>
    <x v="0"/>
    <s v="USD"/>
    <n v="1423720740"/>
    <n v="1421081857"/>
    <b v="0"/>
    <n v="55"/>
    <b v="1"/>
    <s v="theater/plays"/>
    <n v="1.4019999999999999"/>
    <n v="50.981818181818184"/>
    <x v="1"/>
    <x v="6"/>
  </r>
  <r>
    <x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x v="3457"/>
    <s v="Cyril needs your help to MAKE new puppet friends to accompany him on a magical journey through storytelling, puppetry and clown."/>
    <n v="500"/>
    <n v="631"/>
    <x v="0"/>
    <x v="1"/>
    <s v="GBP"/>
    <n v="1463743860"/>
    <n v="1461151860"/>
    <b v="0"/>
    <n v="36"/>
    <b v="1"/>
    <s v="theater/plays"/>
    <n v="1.262"/>
    <n v="17.527777777777779"/>
    <x v="1"/>
    <x v="6"/>
  </r>
  <r>
    <x v="3460"/>
    <x v="3458"/>
    <s v="'Pushers' is an exciting new play and the first project for brand new theatre company, Ain't Got No Home Productions."/>
    <n v="500"/>
    <n v="950"/>
    <x v="0"/>
    <x v="1"/>
    <s v="GBP"/>
    <n v="1408106352"/>
    <n v="1406896752"/>
    <b v="0"/>
    <n v="19"/>
    <b v="1"/>
    <s v="theater/plays"/>
    <n v="1.9"/>
    <n v="50"/>
    <x v="1"/>
    <x v="6"/>
  </r>
  <r>
    <x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x v="3462"/>
    <x v="3460"/>
    <s v="Help the Upstart Crows of Santa Fe bring Shakespeare's Julius Caesar to life with quality wooden stage swords!"/>
    <n v="250"/>
    <n v="505"/>
    <x v="0"/>
    <x v="0"/>
    <s v="USD"/>
    <n v="1436551200"/>
    <n v="1435181628"/>
    <b v="0"/>
    <n v="17"/>
    <b v="1"/>
    <s v="theater/plays"/>
    <n v="2.02"/>
    <n v="29.705882352941178"/>
    <x v="1"/>
    <x v="6"/>
  </r>
  <r>
    <x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x v="3463"/>
    <s v="Family Duels is a tragicomedy about family, filth, fraud and fornication. Please help us bring Crooked Tree to the Camden Fringe."/>
    <n v="2000"/>
    <n v="2060"/>
    <x v="0"/>
    <x v="1"/>
    <s v="GBP"/>
    <n v="1439136000"/>
    <n v="1436972472"/>
    <b v="0"/>
    <n v="36"/>
    <b v="1"/>
    <s v="theater/plays"/>
    <n v="1.03"/>
    <n v="57.222222222222221"/>
    <x v="1"/>
    <x v="6"/>
  </r>
  <r>
    <x v="3466"/>
    <x v="3464"/>
    <s v="The Spotlight Youth Theater is a program where every participant has a moment in the spotlight."/>
    <n v="3500"/>
    <n v="4450"/>
    <x v="0"/>
    <x v="0"/>
    <s v="USD"/>
    <n v="1461108450"/>
    <n v="1455928050"/>
    <b v="0"/>
    <n v="61"/>
    <b v="1"/>
    <s v="theater/plays"/>
    <n v="1.2714285714285714"/>
    <n v="72.950819672131146"/>
    <x v="1"/>
    <x v="6"/>
  </r>
  <r>
    <x v="3467"/>
    <x v="3465"/>
    <s v="Venus in Fur, By David Ives."/>
    <n v="3000"/>
    <n v="3030"/>
    <x v="0"/>
    <x v="0"/>
    <s v="USD"/>
    <n v="1426864032"/>
    <n v="1424275632"/>
    <b v="0"/>
    <n v="47"/>
    <b v="1"/>
    <s v="theater/plays"/>
    <n v="1.01"/>
    <n v="64.468085106382972"/>
    <x v="1"/>
    <x v="6"/>
  </r>
  <r>
    <x v="3468"/>
    <x v="3466"/>
    <s v="Amidst the atrocities of WWII, two women transcend enemy lines to make the ultimate heroic sacrifice."/>
    <n v="10000"/>
    <n v="12178"/>
    <x v="0"/>
    <x v="0"/>
    <s v="USD"/>
    <n v="1474426800"/>
    <n v="1471976529"/>
    <b v="0"/>
    <n v="17"/>
    <b v="1"/>
    <s v="theater/plays"/>
    <n v="1.2178"/>
    <n v="716.35294117647061"/>
    <x v="1"/>
    <x v="6"/>
  </r>
  <r>
    <x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x v="3468"/>
    <s v="The New Artist's Circle is a theatre company dedicated to bringing the arts to young people."/>
    <n v="250"/>
    <n v="375"/>
    <x v="0"/>
    <x v="0"/>
    <s v="USD"/>
    <n v="1468618680"/>
    <n v="1465345902"/>
    <b v="0"/>
    <n v="9"/>
    <b v="1"/>
    <s v="theater/plays"/>
    <n v="1.5"/>
    <n v="41.666666666666664"/>
    <x v="1"/>
    <x v="6"/>
  </r>
  <r>
    <x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x v="3473"/>
    <x v="3471"/>
    <s v="A modern telling of the Greek myth. Sisyphus defies the Gods and attempts to change the world order... but can he overcome his fate?"/>
    <n v="4900"/>
    <n v="4900"/>
    <x v="0"/>
    <x v="0"/>
    <s v="USD"/>
    <n v="1426883220"/>
    <n v="1425067296"/>
    <b v="0"/>
    <n v="33"/>
    <b v="1"/>
    <s v="theater/plays"/>
    <n v="1"/>
    <n v="148.4848484848485"/>
    <x v="1"/>
    <x v="6"/>
  </r>
  <r>
    <x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x v="3475"/>
    <x v="3473"/>
    <s v="Score is a musical play inspired by true stories of parents who have recovered from addiction and regained their children."/>
    <n v="300"/>
    <n v="340"/>
    <x v="0"/>
    <x v="1"/>
    <s v="GBP"/>
    <n v="1414972800"/>
    <n v="1412629704"/>
    <b v="0"/>
    <n v="17"/>
    <b v="1"/>
    <s v="theater/plays"/>
    <n v="1.1333333333333333"/>
    <n v="20"/>
    <x v="1"/>
    <x v="6"/>
  </r>
  <r>
    <x v="3476"/>
    <x v="3474"/>
    <s v="Meet the Martins; a modern family dealing with modern issues in a way that is as All-American as apple pie, James Dean and repression."/>
    <n v="300"/>
    <n v="312"/>
    <x v="0"/>
    <x v="0"/>
    <s v="USD"/>
    <n v="1414378800"/>
    <n v="1412836990"/>
    <b v="0"/>
    <n v="6"/>
    <b v="1"/>
    <s v="theater/plays"/>
    <n v="1.04"/>
    <n v="52"/>
    <x v="1"/>
    <x v="6"/>
  </r>
  <r>
    <x v="3477"/>
    <x v="3475"/>
    <s v="8 ten-minute plays, written, directed, rehearsed, and fully produced in only 24 hours! Are we crazy? You bet we are!"/>
    <n v="1800"/>
    <n v="2076"/>
    <x v="0"/>
    <x v="0"/>
    <s v="USD"/>
    <n v="1431831600"/>
    <n v="1430761243"/>
    <b v="0"/>
    <n v="39"/>
    <b v="1"/>
    <s v="theater/plays"/>
    <n v="1.1533333333333333"/>
    <n v="53.230769230769234"/>
    <x v="1"/>
    <x v="6"/>
  </r>
  <r>
    <x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x v="3477"/>
    <s v="A new comedy about what happened to a band of foolhardy actors when the Puritans closed the theatres in the 1640s."/>
    <n v="1500"/>
    <n v="1918"/>
    <x v="0"/>
    <x v="1"/>
    <s v="GBP"/>
    <n v="1403382680"/>
    <n v="1400790680"/>
    <b v="0"/>
    <n v="56"/>
    <b v="1"/>
    <s v="theater/plays"/>
    <n v="1.2786666666666666"/>
    <n v="34.25"/>
    <x v="1"/>
    <x v="6"/>
  </r>
  <r>
    <x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x v="3480"/>
    <s v="Critically-acclaimed new-writing company Old Trunk make their Edinburgh debut alternating their two darkly comic plays."/>
    <n v="3000"/>
    <n v="4150"/>
    <x v="0"/>
    <x v="1"/>
    <s v="GBP"/>
    <n v="1404671466"/>
    <n v="1402079466"/>
    <b v="0"/>
    <n v="80"/>
    <b v="1"/>
    <s v="theater/plays"/>
    <n v="1.3833333333333333"/>
    <n v="51.875"/>
    <x v="1"/>
    <x v="6"/>
  </r>
  <r>
    <x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x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x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x v="3486"/>
    <s v="GTP has been protected financially by The Director since 2012. Now it's time for the community. Do you want GTP? Are we worth it?"/>
    <n v="3000"/>
    <n v="3636"/>
    <x v="0"/>
    <x v="0"/>
    <s v="USD"/>
    <n v="1429286400"/>
    <n v="1427221560"/>
    <b v="0"/>
    <n v="29"/>
    <b v="1"/>
    <s v="theater/plays"/>
    <n v="1.212"/>
    <n v="125.37931034482759"/>
    <x v="1"/>
    <x v="6"/>
  </r>
  <r>
    <x v="3489"/>
    <x v="3487"/>
    <s v="A brilliant play by Will Eno. An exciting, young theatre company. A production that promises to wow. You wouldn't want to miss it."/>
    <n v="5000"/>
    <n v="5635"/>
    <x v="0"/>
    <x v="1"/>
    <s v="GBP"/>
    <n v="1400965200"/>
    <n v="1398352531"/>
    <b v="0"/>
    <n v="72"/>
    <b v="1"/>
    <s v="theater/plays"/>
    <n v="1.127"/>
    <n v="78.263888888888886"/>
    <x v="1"/>
    <x v="6"/>
  </r>
  <r>
    <x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x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x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x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x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x v="3500"/>
    <s v="Dickhead is a play about one man's struggle with the dicks in his head. If you want to know more stop being a twat and put out...please"/>
    <n v="4000"/>
    <n v="4216"/>
    <x v="0"/>
    <x v="0"/>
    <s v="USD"/>
    <n v="1458100740"/>
    <n v="1456862924"/>
    <b v="0"/>
    <n v="31"/>
    <b v="1"/>
    <s v="theater/plays"/>
    <n v="1.054"/>
    <n v="136"/>
    <x v="1"/>
    <x v="6"/>
  </r>
  <r>
    <x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x v="3502"/>
    <s v="The Sterling Lion Theater Company is a non-profit theater group established for the benefit of the Connecticut lower Naugatuck Valley."/>
    <n v="1000"/>
    <n v="1000"/>
    <x v="0"/>
    <x v="0"/>
    <s v="USD"/>
    <n v="1447959491"/>
    <n v="1445363891"/>
    <b v="0"/>
    <n v="8"/>
    <b v="1"/>
    <s v="theater/plays"/>
    <n v="1"/>
    <n v="125"/>
    <x v="1"/>
    <x v="6"/>
  </r>
  <r>
    <x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x v="3505"/>
    <s v="Please help our troupe bring our first project from planning to reality! Join us on one exciting ride!"/>
    <n v="10000"/>
    <n v="10440"/>
    <x v="0"/>
    <x v="0"/>
    <s v="USD"/>
    <n v="1464732537"/>
    <n v="1462140537"/>
    <b v="0"/>
    <n v="72"/>
    <b v="1"/>
    <s v="theater/plays"/>
    <n v="1.044"/>
    <n v="145"/>
    <x v="1"/>
    <x v="6"/>
  </r>
  <r>
    <x v="3508"/>
    <x v="3506"/>
    <s v="Roll The Dice Theatre Company revolves around taking risks in the game of life vicariously through beloved childhood games."/>
    <n v="100"/>
    <n v="180"/>
    <x v="0"/>
    <x v="1"/>
    <s v="GBP"/>
    <n v="1462914000"/>
    <n v="1460914253"/>
    <b v="0"/>
    <n v="15"/>
    <b v="1"/>
    <s v="theater/plays"/>
    <n v="1.8"/>
    <n v="12"/>
    <x v="1"/>
    <x v="6"/>
  </r>
  <r>
    <x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x v="3509"/>
    <s v="The world premiere of the first full-length play by Eve Leigh, at the intimate Finborough Theatre in London."/>
    <n v="1500"/>
    <n v="1518"/>
    <x v="0"/>
    <x v="1"/>
    <s v="GBP"/>
    <n v="1415385000"/>
    <n v="1413406695"/>
    <b v="0"/>
    <n v="19"/>
    <b v="1"/>
    <s v="theater/plays"/>
    <n v="1.012"/>
    <n v="79.89473684210526"/>
    <x v="1"/>
    <x v="6"/>
  </r>
  <r>
    <x v="3512"/>
    <x v="3510"/>
    <s v="We're making a hard hitting, innovative play which will open your eyes to what mental illness is like in the mind of the sufferer."/>
    <n v="1000"/>
    <n v="1000"/>
    <x v="0"/>
    <x v="1"/>
    <s v="GBP"/>
    <n v="1429789992"/>
    <n v="1424609592"/>
    <b v="0"/>
    <n v="17"/>
    <b v="1"/>
    <s v="theater/plays"/>
    <n v="1"/>
    <n v="58.823529411764703"/>
    <x v="1"/>
    <x v="6"/>
  </r>
  <r>
    <x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x v="3515"/>
    <x v="3513"/>
    <s v="We are casting an all-inclusive production of Shakespeare's Twelfth Night in a non-traditional performance space."/>
    <n v="3000"/>
    <n v="3080"/>
    <x v="0"/>
    <x v="0"/>
    <s v="USD"/>
    <n v="1433097171"/>
    <n v="1430505171"/>
    <b v="0"/>
    <n v="46"/>
    <b v="1"/>
    <s v="theater/plays"/>
    <n v="1.0266666666666666"/>
    <n v="66.956521739130437"/>
    <x v="1"/>
    <x v="6"/>
  </r>
  <r>
    <x v="3516"/>
    <x v="3514"/>
    <s v="A new play about a lesser known yet pivotal event in American history, about a group of WWI Veterans fighting for their rights."/>
    <n v="2500"/>
    <n v="2500"/>
    <x v="0"/>
    <x v="0"/>
    <s v="USD"/>
    <n v="1410145200"/>
    <n v="1407197670"/>
    <b v="0"/>
    <n v="11"/>
    <b v="1"/>
    <s v="theater/plays"/>
    <n v="1"/>
    <n v="227.27272727272728"/>
    <x v="1"/>
    <x v="6"/>
  </r>
  <r>
    <x v="3517"/>
    <x v="3515"/>
    <s v="Support an outstanding cast of actors to take on a professional production of a masterpiece of modern theatre"/>
    <n v="4000"/>
    <n v="4000"/>
    <x v="0"/>
    <x v="1"/>
    <s v="GBP"/>
    <n v="1404471600"/>
    <n v="1401910634"/>
    <b v="0"/>
    <n v="13"/>
    <b v="1"/>
    <s v="theater/plays"/>
    <n v="1"/>
    <n v="307.69230769230768"/>
    <x v="1"/>
    <x v="6"/>
  </r>
  <r>
    <x v="3518"/>
    <x v="3516"/>
    <s v="One play.  Two theaters.  See the story from both sides and then decide for yourself - who are the BEASTS OF BAVERLY GROVE?"/>
    <n v="1500"/>
    <n v="1650.69"/>
    <x v="0"/>
    <x v="0"/>
    <s v="USD"/>
    <n v="1412259660"/>
    <n v="1410461299"/>
    <b v="0"/>
    <n v="33"/>
    <b v="1"/>
    <s v="theater/plays"/>
    <n v="1.10046"/>
    <n v="50.020909090909093"/>
    <x v="1"/>
    <x v="6"/>
  </r>
  <r>
    <x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x v="3520"/>
    <x v="3518"/>
    <s v="Help us to bring &quot;Protocols&quot; at the 2015 Camden Fringe. The most controversial play of the year."/>
    <n v="2000"/>
    <n v="2015"/>
    <x v="0"/>
    <x v="1"/>
    <s v="GBP"/>
    <n v="1441547220"/>
    <n v="1439322412"/>
    <b v="0"/>
    <n v="21"/>
    <b v="1"/>
    <s v="theater/plays"/>
    <n v="1.0075000000000001"/>
    <n v="95.952380952380949"/>
    <x v="1"/>
    <x v="6"/>
  </r>
  <r>
    <x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x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x v="3523"/>
    <s v="The Attic interns present Tennessee Williams's &quot;Talk to Me Like the Rain and Let Me Listen&quot; performing at The Flea Theater!"/>
    <n v="500"/>
    <n v="530"/>
    <x v="0"/>
    <x v="0"/>
    <s v="USD"/>
    <n v="1439136000"/>
    <n v="1438188106"/>
    <b v="0"/>
    <n v="7"/>
    <b v="1"/>
    <s v="theater/plays"/>
    <n v="1.06"/>
    <n v="75.714285714285708"/>
    <x v="1"/>
    <x v="6"/>
  </r>
  <r>
    <x v="3526"/>
    <x v="3524"/>
    <s v="By day we perform Acts of Kindness, by night we perform free theater, all sustained by the love of our neighbors, not ticket prices."/>
    <n v="3300"/>
    <n v="3366"/>
    <x v="0"/>
    <x v="0"/>
    <s v="USD"/>
    <n v="1461823140"/>
    <n v="1459411371"/>
    <b v="0"/>
    <n v="34"/>
    <b v="1"/>
    <s v="theater/plays"/>
    <n v="1.02"/>
    <n v="99"/>
    <x v="1"/>
    <x v="6"/>
  </r>
  <r>
    <x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x v="3528"/>
    <s v="â€œFar From Fictionâ€ is a powerful play, written by Sally Willis, offering insights into a new understanding of  female psychology."/>
    <n v="2750"/>
    <n v="2750"/>
    <x v="0"/>
    <x v="1"/>
    <s v="GBP"/>
    <n v="1460318400"/>
    <n v="1457881057"/>
    <b v="0"/>
    <n v="22"/>
    <b v="1"/>
    <s v="theater/plays"/>
    <n v="1"/>
    <n v="125"/>
    <x v="1"/>
    <x v="6"/>
  </r>
  <r>
    <x v="3531"/>
    <x v="3529"/>
    <s v="A political comedy for a crazy election year"/>
    <n v="1000"/>
    <n v="1280"/>
    <x v="0"/>
    <x v="0"/>
    <s v="USD"/>
    <n v="1467301334"/>
    <n v="1464709334"/>
    <b v="0"/>
    <n v="26"/>
    <b v="1"/>
    <s v="theater/plays"/>
    <n v="1.28"/>
    <n v="49.230769230769234"/>
    <x v="1"/>
    <x v="6"/>
  </r>
  <r>
    <x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x v="3531"/>
    <s v="Two shows! (we're feeling particularly ambitious). Help us produce Eurydice and The Effect of Gamma Rays on Man-in-the-Moon Marigolds!"/>
    <n v="500"/>
    <n v="631"/>
    <x v="0"/>
    <x v="0"/>
    <s v="USD"/>
    <n v="1447269367"/>
    <n v="1444673767"/>
    <b v="0"/>
    <n v="8"/>
    <b v="1"/>
    <s v="theater/plays"/>
    <n v="1.262"/>
    <n v="78.875"/>
    <x v="1"/>
    <x v="6"/>
  </r>
  <r>
    <x v="3534"/>
    <x v="3532"/>
    <s v="A Theatrical Prequel to Hell's Rebels, the current Pathfinder Adventure Path from Paizo Publishing"/>
    <n v="5000"/>
    <n v="7810"/>
    <x v="0"/>
    <x v="0"/>
    <s v="USD"/>
    <n v="1443711623"/>
    <n v="1440687623"/>
    <b v="0"/>
    <n v="204"/>
    <b v="1"/>
    <s v="theater/plays"/>
    <n v="1.5620000000000001"/>
    <n v="38.284313725490193"/>
    <x v="1"/>
    <x v="6"/>
  </r>
  <r>
    <x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x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x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x v="3538"/>
    <s v="A brand new stage adaptation of the Libby Purves/Nicholas Heiney book. A new work involving music, poetry and fajitas. #timetochange"/>
    <n v="300"/>
    <n v="369"/>
    <x v="0"/>
    <x v="1"/>
    <s v="GBP"/>
    <n v="1466899491"/>
    <n v="1464307491"/>
    <b v="0"/>
    <n v="8"/>
    <b v="1"/>
    <s v="theater/plays"/>
    <n v="1.23"/>
    <n v="46.125"/>
    <x v="1"/>
    <x v="6"/>
  </r>
  <r>
    <x v="3541"/>
    <x v="3539"/>
    <s v="Yellowbelly Theatre needs your help to bring this incredible play of love, lust and mistaken identity to life in our debut performance!"/>
    <n v="1200"/>
    <n v="1260"/>
    <x v="0"/>
    <x v="1"/>
    <s v="GBP"/>
    <n v="1441042275"/>
    <n v="1438882275"/>
    <b v="0"/>
    <n v="32"/>
    <b v="1"/>
    <s v="theater/plays"/>
    <n v="1.05"/>
    <n v="39.375"/>
    <x v="1"/>
    <x v="6"/>
  </r>
  <r>
    <x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x v="3541"/>
    <s v="A circus theater show. An escaped carousel horse and a beautiful wire dancer let the fantasies run wild."/>
    <n v="1500"/>
    <n v="1570"/>
    <x v="0"/>
    <x v="12"/>
    <s v="EUR"/>
    <n v="1435255659"/>
    <n v="1432663659"/>
    <b v="0"/>
    <n v="29"/>
    <b v="1"/>
    <s v="theater/plays"/>
    <n v="1.0466666666666666"/>
    <n v="54.137931034482762"/>
    <x v="1"/>
    <x v="6"/>
  </r>
  <r>
    <x v="3544"/>
    <x v="3542"/>
    <s v="Death &amp; Pretzels presents the world premiere of Paul Pasulka's Gruoch, or Lady Macbeth"/>
    <n v="2500"/>
    <n v="2500"/>
    <x v="0"/>
    <x v="0"/>
    <s v="USD"/>
    <n v="1425758257"/>
    <n v="1423166257"/>
    <b v="0"/>
    <n v="24"/>
    <b v="1"/>
    <s v="theater/plays"/>
    <n v="1"/>
    <n v="104.16666666666667"/>
    <x v="1"/>
    <x v="6"/>
  </r>
  <r>
    <x v="3545"/>
    <x v="3543"/>
    <s v="FUND our teens in Shakespeare's comedy &quot;The Merchant of Venice&quot;. Donating pays for our venue/insurance located in Woodland, CA."/>
    <n v="250"/>
    <n v="251"/>
    <x v="0"/>
    <x v="0"/>
    <s v="USD"/>
    <n v="1428780159"/>
    <n v="1426188159"/>
    <b v="0"/>
    <n v="8"/>
    <b v="1"/>
    <s v="theater/plays"/>
    <n v="1.004"/>
    <n v="31.375"/>
    <x v="1"/>
    <x v="6"/>
  </r>
  <r>
    <x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x v="3546"/>
    <s v="We're putting together a production of THE UNDERSTUDY by Theresa Rebeck and hope you'll help us share this story."/>
    <n v="2100"/>
    <n v="2140"/>
    <x v="0"/>
    <x v="0"/>
    <s v="USD"/>
    <n v="1457139600"/>
    <n v="1455230214"/>
    <b v="0"/>
    <n v="13"/>
    <b v="1"/>
    <s v="theater/plays"/>
    <n v="1.019047619047619"/>
    <n v="164.61538461538461"/>
    <x v="1"/>
    <x v="6"/>
  </r>
  <r>
    <x v="3549"/>
    <x v="3547"/>
    <s v="Help us bring to life tales of hardship, danger and community of extraordinary women working in WW1 munitions factories."/>
    <n v="1000"/>
    <n v="1020"/>
    <x v="0"/>
    <x v="1"/>
    <s v="GBP"/>
    <n v="1441358873"/>
    <n v="1438939673"/>
    <b v="0"/>
    <n v="42"/>
    <b v="1"/>
    <s v="theater/plays"/>
    <n v="1.02"/>
    <n v="24.285714285714285"/>
    <x v="1"/>
    <x v="6"/>
  </r>
  <r>
    <x v="3550"/>
    <x v="3548"/>
    <s v="MOONFACE explores the formative f***k-ups of adolescence. Fresh, incisive new writing. Monologue, movement and striking naturalism."/>
    <n v="2500"/>
    <n v="2620"/>
    <x v="0"/>
    <x v="1"/>
    <s v="GBP"/>
    <n v="1462224398"/>
    <n v="1459632398"/>
    <b v="0"/>
    <n v="64"/>
    <b v="1"/>
    <s v="theater/plays"/>
    <n v="1.048"/>
    <n v="40.9375"/>
    <x v="1"/>
    <x v="6"/>
  </r>
  <r>
    <x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x v="3552"/>
    <x v="3550"/>
    <s v="Support Lock&amp;Key Theatre's 'Timon of Athens' by donating to our printing! Every penny goes to posters, programmes, flyers and scripts."/>
    <n v="773"/>
    <n v="773"/>
    <x v="0"/>
    <x v="1"/>
    <s v="GBP"/>
    <n v="1403964324"/>
    <n v="1401372324"/>
    <b v="0"/>
    <n v="20"/>
    <b v="1"/>
    <s v="theater/plays"/>
    <n v="1"/>
    <n v="38.65"/>
    <x v="1"/>
    <x v="6"/>
  </r>
  <r>
    <x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x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x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x v="3556"/>
    <s v="We're making a show about sex. Because it's important, everyone wants to talk about it and it's at the start of everything."/>
    <n v="350"/>
    <n v="504"/>
    <x v="0"/>
    <x v="1"/>
    <s v="GBP"/>
    <n v="1435352400"/>
    <n v="1431718575"/>
    <b v="0"/>
    <n v="22"/>
    <b v="1"/>
    <s v="theater/plays"/>
    <n v="1.44"/>
    <n v="22.90909090909091"/>
    <x v="1"/>
    <x v="6"/>
  </r>
  <r>
    <x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x v="3562"/>
    <s v="Multi Award-Winng play THE PILLOWMAN coming to the Arts Centre Theatre, Aberdeen"/>
    <n v="1000"/>
    <n v="1005"/>
    <x v="0"/>
    <x v="1"/>
    <s v="GBP"/>
    <n v="1444060800"/>
    <n v="1440082649"/>
    <b v="0"/>
    <n v="17"/>
    <b v="1"/>
    <s v="theater/plays"/>
    <n v="1.0049999999999999"/>
    <n v="59.117647058823529"/>
    <x v="1"/>
    <x v="6"/>
  </r>
  <r>
    <x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x v="3568"/>
    <s v="Theatre Machine presents an all-new adaptation of Maxim Gorky's classic of Russian theatre, The Lower Depths."/>
    <n v="2000"/>
    <n v="2287"/>
    <x v="0"/>
    <x v="0"/>
    <s v="USD"/>
    <n v="1420009200"/>
    <n v="1417593483"/>
    <b v="0"/>
    <n v="26"/>
    <b v="1"/>
    <s v="theater/plays"/>
    <n v="1.1435"/>
    <n v="87.961538461538467"/>
    <x v="1"/>
    <x v="6"/>
  </r>
  <r>
    <x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x v="3570"/>
    <s v="A darkly comic one woman show by Abram Rooney as part of The Camden Fringe 2015."/>
    <n v="500"/>
    <n v="500"/>
    <x v="0"/>
    <x v="1"/>
    <s v="GBP"/>
    <n v="1434894082"/>
    <n v="1432302082"/>
    <b v="0"/>
    <n v="9"/>
    <b v="1"/>
    <s v="theater/plays"/>
    <n v="1"/>
    <n v="55.555555555555557"/>
    <x v="1"/>
    <x v="6"/>
  </r>
  <r>
    <x v="3573"/>
    <x v="3571"/>
    <s v="London based theatre makers collaborating to create a new show about the history of HipHop."/>
    <n v="3000"/>
    <n v="3084"/>
    <x v="0"/>
    <x v="1"/>
    <s v="GBP"/>
    <n v="1415440846"/>
    <n v="1412845246"/>
    <b v="0"/>
    <n v="78"/>
    <b v="1"/>
    <s v="theater/plays"/>
    <n v="1.028"/>
    <n v="39.53846153846154"/>
    <x v="1"/>
    <x v="6"/>
  </r>
  <r>
    <x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x v="3574"/>
    <s v="Vote here for whatever show you want to see next year! No gimmick, no stretch goals, just a simple vote and a free ticket."/>
    <n v="100"/>
    <n v="100"/>
    <x v="0"/>
    <x v="0"/>
    <s v="USD"/>
    <n v="1480947054"/>
    <n v="1475759454"/>
    <b v="0"/>
    <n v="5"/>
    <b v="1"/>
    <s v="theater/plays"/>
    <n v="1"/>
    <n v="20"/>
    <x v="1"/>
    <x v="6"/>
  </r>
  <r>
    <x v="3577"/>
    <x v="3575"/>
    <s v="Our goal is to bring this story of one town's processing of tragedy and their own community identity to Utah County."/>
    <n v="600"/>
    <n v="780"/>
    <x v="0"/>
    <x v="0"/>
    <s v="USD"/>
    <n v="1430029680"/>
    <n v="1427741583"/>
    <b v="0"/>
    <n v="27"/>
    <b v="1"/>
    <s v="theater/plays"/>
    <n v="1.3"/>
    <n v="28.888888888888889"/>
    <x v="1"/>
    <x v="6"/>
  </r>
  <r>
    <x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x v="3577"/>
    <s v="Following success with 'The Canada Boys' and 'Parachute', we are looking for financial help from the community with our new production"/>
    <n v="500"/>
    <n v="500"/>
    <x v="0"/>
    <x v="1"/>
    <s v="GBP"/>
    <n v="1459444656"/>
    <n v="1456856256"/>
    <b v="0"/>
    <n v="14"/>
    <b v="1"/>
    <s v="theater/plays"/>
    <n v="1"/>
    <n v="35.714285714285715"/>
    <x v="1"/>
    <x v="6"/>
  </r>
  <r>
    <x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x v="3581"/>
    <x v="3579"/>
    <s v="An extraordinary, punchy and provocative new play, providing a voice for women to address their sexuality and self worth. #EDFREAK"/>
    <n v="1500"/>
    <n v="1500"/>
    <x v="0"/>
    <x v="1"/>
    <s v="GBP"/>
    <n v="1406719110"/>
    <n v="1405509510"/>
    <b v="0"/>
    <n v="45"/>
    <b v="1"/>
    <s v="theater/plays"/>
    <n v="1"/>
    <n v="33.333333333333336"/>
    <x v="1"/>
    <x v="6"/>
  </r>
  <r>
    <x v="3582"/>
    <x v="3580"/>
    <s v="A contemporary American play touching on the scorching realities of growing up in the Millennial generation."/>
    <n v="1000"/>
    <n v="2870"/>
    <x v="0"/>
    <x v="0"/>
    <s v="USD"/>
    <n v="1459822682"/>
    <n v="1458613082"/>
    <b v="0"/>
    <n v="49"/>
    <b v="1"/>
    <s v="theater/plays"/>
    <n v="2.87"/>
    <n v="58.571428571428569"/>
    <x v="1"/>
    <x v="6"/>
  </r>
  <r>
    <x v="3583"/>
    <x v="3581"/>
    <s v="Bumbling architect Romeo and handsome contractor Mario meet their match while building a balcony for Verona, NJ siren, Juliet."/>
    <n v="3000"/>
    <n v="3255"/>
    <x v="0"/>
    <x v="0"/>
    <s v="USD"/>
    <n v="1460970805"/>
    <n v="1455790405"/>
    <b v="0"/>
    <n v="24"/>
    <b v="1"/>
    <s v="theater/plays"/>
    <n v="1.085"/>
    <n v="135.625"/>
    <x v="1"/>
    <x v="6"/>
  </r>
  <r>
    <x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x v="3584"/>
    <s v="See Theatre In A New Light"/>
    <n v="7500"/>
    <n v="8207"/>
    <x v="0"/>
    <x v="0"/>
    <s v="USD"/>
    <n v="1474649070"/>
    <n v="1469465070"/>
    <b v="0"/>
    <n v="54"/>
    <b v="1"/>
    <s v="theater/plays"/>
    <n v="1.0942666666666667"/>
    <n v="151.9814814814815"/>
    <x v="1"/>
    <x v="6"/>
  </r>
  <r>
    <x v="3587"/>
    <x v="3585"/>
    <s v="The GSA BA (Hons) Acting class of 2016 are taking a transfer of their GSA Production to The Cockpit Theatre in London"/>
    <n v="500"/>
    <n v="633"/>
    <x v="0"/>
    <x v="1"/>
    <s v="GBP"/>
    <n v="1467054000"/>
    <n v="1463144254"/>
    <b v="0"/>
    <n v="28"/>
    <b v="1"/>
    <s v="theater/plays"/>
    <n v="1.266"/>
    <n v="22.607142857142858"/>
    <x v="1"/>
    <x v="6"/>
  </r>
  <r>
    <x v="3588"/>
    <x v="3586"/>
    <s v="Touring the fast-paced, playful and poignant story of three twenty-somethings in a mental-health support group."/>
    <n v="200"/>
    <n v="201"/>
    <x v="0"/>
    <x v="1"/>
    <s v="GBP"/>
    <n v="1430348400"/>
    <n v="1428436410"/>
    <b v="0"/>
    <n v="11"/>
    <b v="1"/>
    <s v="theater/plays"/>
    <n v="1.0049999999999999"/>
    <n v="18.272727272727273"/>
    <x v="1"/>
    <x v="6"/>
  </r>
  <r>
    <x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x v="3589"/>
    <s v="We are trying to produce a kid friendly show about an imaginative journey through space and time. Help us create our wonderland!!"/>
    <n v="700"/>
    <n v="1225"/>
    <x v="0"/>
    <x v="0"/>
    <s v="USD"/>
    <n v="1422075540"/>
    <n v="1419979544"/>
    <b v="0"/>
    <n v="18"/>
    <b v="1"/>
    <s v="theater/plays"/>
    <n v="1.75"/>
    <n v="68.055555555555557"/>
    <x v="1"/>
    <x v="6"/>
  </r>
  <r>
    <x v="3592"/>
    <x v="3590"/>
    <s v="Sex. Fish. A COMET THAT DESTROYS THE WORLD. boom a play by Peter Sinn Nachtrieb- Feb 19-21 at The Bridge in NYC."/>
    <n v="2000"/>
    <n v="2545"/>
    <x v="0"/>
    <x v="0"/>
    <s v="USD"/>
    <n v="1423630740"/>
    <n v="1418673307"/>
    <b v="0"/>
    <n v="35"/>
    <b v="1"/>
    <s v="theater/plays"/>
    <n v="1.2725"/>
    <n v="72.714285714285708"/>
    <x v="1"/>
    <x v="6"/>
  </r>
  <r>
    <x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x v="3593"/>
    <s v="A new theatre company staging Will Eno's The Flu Season in Seattle"/>
    <n v="2600"/>
    <n v="3081"/>
    <x v="0"/>
    <x v="0"/>
    <s v="USD"/>
    <n v="1426229940"/>
    <n v="1423959123"/>
    <b v="0"/>
    <n v="62"/>
    <b v="1"/>
    <s v="theater/plays"/>
    <n v="1.1850000000000001"/>
    <n v="49.693548387096776"/>
    <x v="1"/>
    <x v="6"/>
  </r>
  <r>
    <x v="3596"/>
    <x v="3594"/>
    <s v="A play about the last eight years of the life of Egon Schiele, one of the most influential Austrian Expressionist artists."/>
    <n v="1100"/>
    <n v="1185"/>
    <x v="0"/>
    <x v="5"/>
    <s v="CAD"/>
    <n v="1409072982"/>
    <n v="1407258582"/>
    <b v="0"/>
    <n v="15"/>
    <b v="1"/>
    <s v="theater/plays"/>
    <n v="1.0772727272727274"/>
    <n v="79"/>
    <x v="1"/>
    <x v="6"/>
  </r>
  <r>
    <x v="3597"/>
    <x v="3595"/>
    <s v="&quot;I think that I have my own will. I can stop this, I tell myself. But it's not true.&quot;"/>
    <n v="2500"/>
    <n v="2565"/>
    <x v="0"/>
    <x v="0"/>
    <s v="USD"/>
    <n v="1456984740"/>
    <n v="1455717790"/>
    <b v="0"/>
    <n v="33"/>
    <b v="1"/>
    <s v="theater/plays"/>
    <n v="1.026"/>
    <n v="77.727272727272734"/>
    <x v="1"/>
    <x v="6"/>
  </r>
  <r>
    <x v="3598"/>
    <x v="3596"/>
    <s v="River City Theatre Company needs your support as we embark on our thirteenth production, CINDERELLA!"/>
    <n v="1000"/>
    <n v="1101"/>
    <x v="0"/>
    <x v="0"/>
    <s v="USD"/>
    <n v="1409720340"/>
    <n v="1408129822"/>
    <b v="0"/>
    <n v="27"/>
    <b v="1"/>
    <s v="theater/plays"/>
    <n v="1.101"/>
    <n v="40.777777777777779"/>
    <x v="1"/>
    <x v="6"/>
  </r>
  <r>
    <x v="3599"/>
    <x v="3597"/>
    <s v="Help Chrysalis get this production off the ground!  An original play, we only need $500 to get this production on its feet!"/>
    <n v="500"/>
    <n v="1010"/>
    <x v="0"/>
    <x v="0"/>
    <s v="USD"/>
    <n v="1440892800"/>
    <n v="1438715077"/>
    <b v="0"/>
    <n v="17"/>
    <b v="1"/>
    <s v="theater/plays"/>
    <n v="2.02"/>
    <n v="59.411764705882355"/>
    <x v="1"/>
    <x v="6"/>
  </r>
  <r>
    <x v="3600"/>
    <x v="3598"/>
    <s v="The First Play From The Man Who Brought You The Black James Bond!"/>
    <n v="10"/>
    <n v="13"/>
    <x v="0"/>
    <x v="0"/>
    <s v="USD"/>
    <n v="1476390164"/>
    <n v="1473970964"/>
    <b v="0"/>
    <n v="4"/>
    <b v="1"/>
    <s v="theater/plays"/>
    <n v="1.3"/>
    <n v="3.25"/>
    <x v="1"/>
    <x v="6"/>
  </r>
  <r>
    <x v="3601"/>
    <x v="3599"/>
    <s v="New play 'Pink Confetti' by Paul Roberts at The Courtyard Theatre produced by Etch and directed by Oliver Dawe."/>
    <n v="2000"/>
    <n v="2087"/>
    <x v="0"/>
    <x v="1"/>
    <s v="GBP"/>
    <n v="1421452682"/>
    <n v="1418860682"/>
    <b v="0"/>
    <n v="53"/>
    <b v="1"/>
    <s v="theater/plays"/>
    <n v="1.0435000000000001"/>
    <n v="39.377358490566039"/>
    <x v="1"/>
    <x v="6"/>
  </r>
  <r>
    <x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x v="3606"/>
    <x v="3604"/>
    <s v="Support Swansea's youngest theatre company Critical Ambition, in their co-production of BLINK with Volcano and The Other Room."/>
    <n v="3000"/>
    <n v="3908"/>
    <x v="0"/>
    <x v="1"/>
    <s v="GBP"/>
    <n v="1471185057"/>
    <n v="1468593057"/>
    <b v="0"/>
    <n v="64"/>
    <b v="1"/>
    <s v="theater/plays"/>
    <n v="1.3026666666666666"/>
    <n v="61.0625"/>
    <x v="1"/>
    <x v="6"/>
  </r>
  <r>
    <x v="3607"/>
    <x v="3605"/>
    <s v="'E15' is a verbatim project that looks at the story of the Focus E15 Campaign"/>
    <n v="550"/>
    <n v="580"/>
    <x v="0"/>
    <x v="1"/>
    <s v="GBP"/>
    <n v="1450137600"/>
    <n v="1448924882"/>
    <b v="0"/>
    <n v="20"/>
    <b v="1"/>
    <s v="theater/plays"/>
    <n v="1.0545454545454545"/>
    <n v="29"/>
    <x v="1"/>
    <x v="6"/>
  </r>
  <r>
    <x v="3608"/>
    <x v="3606"/>
    <s v="Help us get the show on the road! Petrification is a new play about home, memory and identity and we need your help to tour."/>
    <n v="800"/>
    <n v="800"/>
    <x v="0"/>
    <x v="1"/>
    <s v="GBP"/>
    <n v="1466172000"/>
    <n v="1463418090"/>
    <b v="0"/>
    <n v="27"/>
    <b v="1"/>
    <s v="theater/plays"/>
    <n v="1"/>
    <n v="29.62962962962963"/>
    <x v="1"/>
    <x v="6"/>
  </r>
  <r>
    <x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x v="3608"/>
    <s v="The Florence Company premieres its first stage play at the Chelsea Theatre in London with an original piece of writing"/>
    <n v="1000"/>
    <n v="1623"/>
    <x v="0"/>
    <x v="1"/>
    <s v="GBP"/>
    <n v="1439806936"/>
    <n v="1437214936"/>
    <b v="0"/>
    <n v="31"/>
    <b v="1"/>
    <s v="theater/plays"/>
    <n v="1.623"/>
    <n v="52.354838709677416"/>
    <x v="1"/>
    <x v="6"/>
  </r>
  <r>
    <x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x v="3610"/>
    <s v="A Harlem Hellfighter struggles to re-integrate into his community after heroically fighting for his country in WW1."/>
    <n v="5000"/>
    <n v="7220"/>
    <x v="0"/>
    <x v="5"/>
    <s v="CAD"/>
    <n v="1402334811"/>
    <n v="1401470811"/>
    <b v="0"/>
    <n v="57"/>
    <b v="1"/>
    <s v="theater/plays"/>
    <n v="1.444"/>
    <n v="126.66666666666667"/>
    <x v="1"/>
    <x v="6"/>
  </r>
  <r>
    <x v="3613"/>
    <x v="3611"/>
    <s v="a woman walks into a bar except she looks like a man and no one's serving drinks. one night only"/>
    <n v="1250"/>
    <n v="1250"/>
    <x v="0"/>
    <x v="0"/>
    <s v="USD"/>
    <n v="1403964574"/>
    <n v="1401372574"/>
    <b v="0"/>
    <n v="20"/>
    <b v="1"/>
    <s v="theater/plays"/>
    <n v="1"/>
    <n v="62.5"/>
    <x v="1"/>
    <x v="6"/>
  </r>
  <r>
    <x v="3614"/>
    <x v="3438"/>
    <s v="A production of &quot;Gruesome Playground Injuries&quot; by Rajiv Joseph July 24th-August 9th at The Bakery in Denver, CO."/>
    <n v="2500"/>
    <n v="2520"/>
    <x v="0"/>
    <x v="0"/>
    <s v="USD"/>
    <n v="1434675616"/>
    <n v="1432083616"/>
    <b v="0"/>
    <n v="71"/>
    <b v="1"/>
    <s v="theater/plays"/>
    <n v="1.008"/>
    <n v="35.492957746478872"/>
    <x v="1"/>
    <x v="6"/>
  </r>
  <r>
    <x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x v="3613"/>
    <s v="A vibrant, gender-inverted film-noir adaptation of Shakespeare's brutal comedy Taming of the Shrew, a visceral physical spectacle."/>
    <n v="2500"/>
    <n v="3120"/>
    <x v="0"/>
    <x v="1"/>
    <s v="GBP"/>
    <n v="1426801664"/>
    <n v="1424213264"/>
    <b v="0"/>
    <n v="45"/>
    <b v="1"/>
    <s v="theater/plays"/>
    <n v="1.248"/>
    <n v="69.333333333333329"/>
    <x v="1"/>
    <x v="6"/>
  </r>
  <r>
    <x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x v="3619"/>
    <s v="5 actors. 39 characters. 1 epic adventure. Presented by the Cradle Theatre Company."/>
    <n v="1000"/>
    <n v="1000.99"/>
    <x v="0"/>
    <x v="0"/>
    <s v="USD"/>
    <n v="1411874580"/>
    <n v="1409030371"/>
    <b v="0"/>
    <n v="21"/>
    <b v="1"/>
    <s v="theater/plays"/>
    <n v="1.00099"/>
    <n v="47.666190476190479"/>
    <x v="1"/>
    <x v="6"/>
  </r>
  <r>
    <x v="3623"/>
    <x v="3620"/>
    <s v="An original play exploring the complications of romantic relationships in all forms."/>
    <n v="2500"/>
    <n v="3000"/>
    <x v="0"/>
    <x v="0"/>
    <s v="USD"/>
    <n v="1406358000"/>
    <n v="1404841270"/>
    <b v="0"/>
    <n v="34"/>
    <b v="1"/>
    <s v="theater/plays"/>
    <n v="1.2"/>
    <n v="88.235294117647058"/>
    <x v="1"/>
    <x v="6"/>
  </r>
  <r>
    <x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x v="3625"/>
    <s v="I am asking for public funding to help put together a musical tribute titled &quot;Blast From The Past&quot; reenacting famous HipHop, RnB acts."/>
    <n v="100000"/>
    <n v="0"/>
    <x v="2"/>
    <x v="0"/>
    <s v="USD"/>
    <n v="1450040396"/>
    <n v="1444852796"/>
    <b v="0"/>
    <n v="0"/>
    <b v="0"/>
    <s v="theater/musical"/>
    <n v="0"/>
    <n v="0"/>
    <x v="1"/>
    <x v="40"/>
  </r>
  <r>
    <x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x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x v="3629"/>
    <s v="A professional musical revue. First performed in 2013 as a short tour, to be embarking on a full length tour across the UK in 2015!"/>
    <n v="500"/>
    <n v="100"/>
    <x v="2"/>
    <x v="1"/>
    <s v="GBP"/>
    <n v="1416781749"/>
    <n v="1415053749"/>
    <b v="0"/>
    <n v="1"/>
    <b v="0"/>
    <s v="theater/musical"/>
    <n v="0.2"/>
    <n v="100"/>
    <x v="1"/>
    <x v="40"/>
  </r>
  <r>
    <x v="3633"/>
    <x v="3630"/>
    <s v="SMOKEY AND THE BANDIT: THE MUSICAL_x000a_The classic film, characters and music you love, on stage, LIVE!"/>
    <n v="5000"/>
    <n v="1762"/>
    <x v="2"/>
    <x v="0"/>
    <s v="USD"/>
    <n v="1479517200"/>
    <n v="1475765867"/>
    <b v="0"/>
    <n v="31"/>
    <b v="0"/>
    <s v="theater/musical"/>
    <n v="0.35239999999999999"/>
    <n v="56.838709677419352"/>
    <x v="1"/>
    <x v="40"/>
  </r>
  <r>
    <x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x v="3632"/>
    <s v="Mary's Son is a pop opera about Jesus and the hope he brings to all people."/>
    <n v="3500"/>
    <n v="1276"/>
    <x v="2"/>
    <x v="0"/>
    <s v="USD"/>
    <n v="1461186676"/>
    <n v="1458594676"/>
    <b v="0"/>
    <n v="10"/>
    <b v="0"/>
    <s v="theater/musical"/>
    <n v="0.36457142857142855"/>
    <n v="127.6"/>
    <x v="1"/>
    <x v="40"/>
  </r>
  <r>
    <x v="3636"/>
    <x v="3633"/>
    <s v="The Brotherâ€™s of B-block is a musical play. A new take on &quot;OZ&quot; _x000a_The Wizard of OZ meets HBO's OZ."/>
    <n v="150000"/>
    <n v="0"/>
    <x v="2"/>
    <x v="0"/>
    <s v="USD"/>
    <n v="1442248829"/>
    <n v="1439224829"/>
    <b v="0"/>
    <n v="0"/>
    <b v="0"/>
    <s v="theater/musical"/>
    <n v="0"/>
    <n v="0"/>
    <x v="1"/>
    <x v="40"/>
  </r>
  <r>
    <x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x v="3635"/>
    <s v="A rock and roll journey that explores love, loss, redemption, duality and ascension."/>
    <n v="3300"/>
    <n v="216"/>
    <x v="2"/>
    <x v="5"/>
    <s v="CAD"/>
    <n v="1429456132"/>
    <n v="1424275732"/>
    <b v="0"/>
    <n v="2"/>
    <b v="0"/>
    <s v="theater/musical"/>
    <n v="6.545454545454546E-2"/>
    <n v="108"/>
    <x v="1"/>
    <x v="40"/>
  </r>
  <r>
    <x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x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x v="3641"/>
    <x v="3638"/>
    <s v="See Pryor from his teenage years to his last breath featuring his past wives, closest friends. &amp; his fan favorite character Mudbone."/>
    <n v="3000"/>
    <n v="0"/>
    <x v="2"/>
    <x v="0"/>
    <s v="USD"/>
    <n v="1412485200"/>
    <n v="1410966179"/>
    <b v="0"/>
    <n v="0"/>
    <b v="0"/>
    <s v="theater/musical"/>
    <n v="0"/>
    <n v="0"/>
    <x v="1"/>
    <x v="40"/>
  </r>
  <r>
    <x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x v="3643"/>
    <x v="3640"/>
    <s v="It feels like the first time. Like the very first time everyone's coming-of-age comes to the stage. Think 'Wicked', with bad acne."/>
    <n v="25000"/>
    <n v="0"/>
    <x v="2"/>
    <x v="0"/>
    <s v="USD"/>
    <n v="1447734439"/>
    <n v="1444274839"/>
    <b v="0"/>
    <n v="0"/>
    <b v="0"/>
    <s v="theater/musical"/>
    <n v="0"/>
    <n v="0"/>
    <x v="1"/>
    <x v="40"/>
  </r>
  <r>
    <x v="3644"/>
    <x v="3641"/>
    <s v="We are the Saugerties High School drama club. Please help us create our musical to keep theater alive!"/>
    <n v="5000"/>
    <n v="821"/>
    <x v="2"/>
    <x v="0"/>
    <s v="USD"/>
    <n v="1457413140"/>
    <n v="1454996887"/>
    <b v="0"/>
    <n v="12"/>
    <b v="0"/>
    <s v="theater/musical"/>
    <n v="0.16420000000000001"/>
    <n v="68.416666666666671"/>
    <x v="1"/>
    <x v="40"/>
  </r>
  <r>
    <x v="3645"/>
    <x v="3642"/>
    <s v="This new musical comedy empowers women and girls of all ages to be themselves in their shoes, whatever shoes they choose."/>
    <n v="1000"/>
    <n v="1"/>
    <x v="2"/>
    <x v="5"/>
    <s v="CAD"/>
    <n v="1479773838"/>
    <n v="1477178238"/>
    <b v="0"/>
    <n v="1"/>
    <b v="0"/>
    <s v="theater/musical"/>
    <n v="1E-3"/>
    <n v="1"/>
    <x v="1"/>
    <x v="40"/>
  </r>
  <r>
    <x v="3646"/>
    <x v="3643"/>
    <s v="Develop demo materials for new, true story of teen Revolutionary War heroes - for hybrid film/live stage musical"/>
    <n v="10000"/>
    <n v="481"/>
    <x v="2"/>
    <x v="0"/>
    <s v="USD"/>
    <n v="1434497400"/>
    <n v="1431770802"/>
    <b v="0"/>
    <n v="8"/>
    <b v="0"/>
    <s v="theater/musical"/>
    <n v="4.8099999999999997E-2"/>
    <n v="60.125"/>
    <x v="1"/>
    <x v="40"/>
  </r>
  <r>
    <x v="3647"/>
    <x v="3644"/>
    <s v="Zachariah Sheldon is a brilliant, darkly twisted brand new musical with music from Mark Newton and script by Anthony Wilkes"/>
    <n v="500"/>
    <n v="30"/>
    <x v="2"/>
    <x v="1"/>
    <s v="GBP"/>
    <n v="1475258327"/>
    <n v="1471370327"/>
    <b v="0"/>
    <n v="2"/>
    <b v="0"/>
    <s v="theater/musical"/>
    <n v="0.06"/>
    <n v="15"/>
    <x v="1"/>
    <x v="40"/>
  </r>
  <r>
    <x v="3648"/>
    <x v="3645"/>
    <s v="Help Moth Live! Support Moth and its artist collective to achieve its 2014/15 season."/>
    <n v="40000"/>
    <n v="40153"/>
    <x v="0"/>
    <x v="0"/>
    <s v="USD"/>
    <n v="1412492445"/>
    <n v="1409900445"/>
    <b v="0"/>
    <n v="73"/>
    <b v="1"/>
    <s v="theater/plays"/>
    <n v="1.003825"/>
    <n v="550.04109589041093"/>
    <x v="1"/>
    <x v="6"/>
  </r>
  <r>
    <x v="3649"/>
    <x v="3646"/>
    <s v="Monies raised will help offset production costs of  transportation of set and actors, theatre rental and advertising costs."/>
    <n v="750"/>
    <n v="780"/>
    <x v="0"/>
    <x v="5"/>
    <s v="CAD"/>
    <n v="1402938394"/>
    <n v="1400691994"/>
    <b v="0"/>
    <n v="8"/>
    <b v="1"/>
    <s v="theater/plays"/>
    <n v="1.04"/>
    <n v="97.5"/>
    <x v="1"/>
    <x v="6"/>
  </r>
  <r>
    <x v="3650"/>
    <x v="3647"/>
    <s v="A terse and delicate dissection of male emotions from a rural perspective: fathers and sons, legacy and heritage, molasses and mud."/>
    <n v="500"/>
    <n v="500"/>
    <x v="0"/>
    <x v="1"/>
    <s v="GBP"/>
    <n v="1454412584"/>
    <n v="1452598184"/>
    <b v="0"/>
    <n v="17"/>
    <b v="1"/>
    <s v="theater/plays"/>
    <n v="1"/>
    <n v="29.411764705882351"/>
    <x v="1"/>
    <x v="6"/>
  </r>
  <r>
    <x v="3651"/>
    <x v="3648"/>
    <s v="A Chicago staged reading of Jim Cartwright's 1992 play-with-music, &quot;The Rise and Fall of Little Voice.&quot;"/>
    <n v="500"/>
    <n v="520"/>
    <x v="0"/>
    <x v="0"/>
    <s v="USD"/>
    <n v="1407686340"/>
    <n v="1404833442"/>
    <b v="0"/>
    <n v="9"/>
    <b v="1"/>
    <s v="theater/plays"/>
    <n v="1.04"/>
    <n v="57.777777777777779"/>
    <x v="1"/>
    <x v="6"/>
  </r>
  <r>
    <x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x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x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x v="3658"/>
    <x v="3654"/>
    <s v="Life is hard when your own imaginary friend can't make time for you."/>
    <n v="1500"/>
    <n v="1510"/>
    <x v="0"/>
    <x v="0"/>
    <s v="USD"/>
    <n v="1404273540"/>
    <n v="1400272580"/>
    <b v="0"/>
    <n v="20"/>
    <b v="1"/>
    <s v="theater/plays"/>
    <n v="1.0066666666666666"/>
    <n v="75.5"/>
    <x v="1"/>
    <x v="6"/>
  </r>
  <r>
    <x v="3659"/>
    <x v="3655"/>
    <s v="We want you to analyze while we dramatize if people who romanticize can recognize true love in a disguise."/>
    <n v="3000"/>
    <n v="3061"/>
    <x v="0"/>
    <x v="0"/>
    <s v="USD"/>
    <n v="1426775940"/>
    <n v="1424414350"/>
    <b v="0"/>
    <n v="13"/>
    <b v="1"/>
    <s v="theater/plays"/>
    <n v="1.0203333333333333"/>
    <n v="235.46153846153845"/>
    <x v="1"/>
    <x v="6"/>
  </r>
  <r>
    <x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x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x v="3659"/>
    <s v="Each year our community comes together to put on a fun and funny family show. We need your help to keep our annual event going."/>
    <n v="225"/>
    <n v="234"/>
    <x v="0"/>
    <x v="1"/>
    <s v="GBP"/>
    <n v="1482321030"/>
    <n v="1477133430"/>
    <b v="0"/>
    <n v="9"/>
    <b v="1"/>
    <s v="theater/plays"/>
    <n v="1.04"/>
    <n v="26"/>
    <x v="1"/>
    <x v="6"/>
  </r>
  <r>
    <x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x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x v="3666"/>
    <x v="3662"/>
    <s v="Artistic Internship @ Ojai Playwrights Conference"/>
    <n v="1200"/>
    <n v="1200"/>
    <x v="0"/>
    <x v="0"/>
    <s v="USD"/>
    <n v="1406185200"/>
    <n v="1404337382"/>
    <b v="0"/>
    <n v="38"/>
    <b v="1"/>
    <s v="theater/plays"/>
    <n v="1"/>
    <n v="31.578947368421051"/>
    <x v="1"/>
    <x v="6"/>
  </r>
  <r>
    <x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x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x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x v="3669"/>
    <s v="Zoe is a teenage girl growing up in a deeply disturbing society. If those paid to protect her aren't listening, then who is?"/>
    <n v="4000"/>
    <n v="4545"/>
    <x v="0"/>
    <x v="1"/>
    <s v="GBP"/>
    <n v="1415191920"/>
    <n v="1412233497"/>
    <b v="0"/>
    <n v="114"/>
    <b v="1"/>
    <s v="theater/plays"/>
    <n v="1.13625"/>
    <n v="39.868421052631582"/>
    <x v="1"/>
    <x v="6"/>
  </r>
  <r>
    <x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x v="3671"/>
    <s v="3 decades, 3 generations, 3 friends, one house. Real Eyes Theatre explore how our lives are influenced by the decades we grow up in."/>
    <n v="50"/>
    <n v="70"/>
    <x v="0"/>
    <x v="1"/>
    <s v="GBP"/>
    <n v="1463353200"/>
    <n v="1462285182"/>
    <b v="0"/>
    <n v="3"/>
    <b v="1"/>
    <s v="theater/plays"/>
    <n v="1.4"/>
    <n v="23.333333333333332"/>
    <x v="1"/>
    <x v="6"/>
  </r>
  <r>
    <x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x v="3677"/>
    <x v="3673"/>
    <s v="Goldfish Memory Productions seeks at least $12,000 to begin their first 3 professional projects."/>
    <n v="12000"/>
    <n v="12348.5"/>
    <x v="0"/>
    <x v="0"/>
    <s v="USD"/>
    <n v="1404359940"/>
    <n v="1402580818"/>
    <b v="0"/>
    <n v="199"/>
    <b v="1"/>
    <s v="theater/plays"/>
    <n v="1.0290416666666666"/>
    <n v="62.052763819095475"/>
    <x v="1"/>
    <x v="6"/>
  </r>
  <r>
    <x v="3678"/>
    <x v="3674"/>
    <s v="The Ugly Collective takes Some big Some bang to the Underbelly Venues at the Edinburgh Fringe!"/>
    <n v="2000"/>
    <n v="2050"/>
    <x v="0"/>
    <x v="1"/>
    <s v="GBP"/>
    <n v="1433076298"/>
    <n v="1430052298"/>
    <b v="0"/>
    <n v="31"/>
    <b v="1"/>
    <s v="theater/plays"/>
    <n v="1.0249999999999999"/>
    <n v="66.129032258064512"/>
    <x v="1"/>
    <x v="6"/>
  </r>
  <r>
    <x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x v="3680"/>
    <x v="3676"/>
    <s v="In The Dudleys! family memories are brought to life as a malfunctioning 8-bit video game. Press Start."/>
    <n v="3000"/>
    <n v="3383"/>
    <x v="0"/>
    <x v="0"/>
    <s v="USD"/>
    <n v="1475664834"/>
    <n v="1473850434"/>
    <b v="0"/>
    <n v="34"/>
    <b v="1"/>
    <s v="theater/plays"/>
    <n v="1.1276666666666666"/>
    <n v="99.5"/>
    <x v="1"/>
    <x v="6"/>
  </r>
  <r>
    <x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x v="3679"/>
    <s v="A Krumpus Story is a dark holiday comedy for anyone who wants a little more spice in their holiday fare."/>
    <n v="3500"/>
    <n v="3880"/>
    <x v="0"/>
    <x v="0"/>
    <s v="USD"/>
    <n v="1476931696"/>
    <n v="1474339696"/>
    <b v="0"/>
    <n v="66"/>
    <b v="1"/>
    <s v="theater/plays"/>
    <n v="1.1085714285714285"/>
    <n v="58.787878787878789"/>
    <x v="1"/>
    <x v="6"/>
  </r>
  <r>
    <x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x v="3682"/>
    <s v="This October, in association with Rogue Productions at FSU, I will be directing a production of Dog sees God."/>
    <n v="350"/>
    <n v="355"/>
    <x v="0"/>
    <x v="0"/>
    <s v="USD"/>
    <n v="1440820740"/>
    <n v="1439567660"/>
    <b v="0"/>
    <n v="6"/>
    <b v="1"/>
    <s v="theater/plays"/>
    <n v="1.0142857142857142"/>
    <n v="59.166666666666664"/>
    <x v="1"/>
    <x v="6"/>
  </r>
  <r>
    <x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x v="3691"/>
    <x v="3687"/>
    <s v="World Premiere of last play written by Amiri Baraka"/>
    <n v="40000"/>
    <n v="51184"/>
    <x v="0"/>
    <x v="0"/>
    <s v="USD"/>
    <n v="1425272340"/>
    <n v="1421426929"/>
    <b v="0"/>
    <n v="274"/>
    <b v="1"/>
    <s v="theater/plays"/>
    <n v="1.2796000000000001"/>
    <n v="186.80291970802921"/>
    <x v="1"/>
    <x v="6"/>
  </r>
  <r>
    <x v="3692"/>
    <x v="3688"/>
    <s v="Help us independently produce two great comedies by Christopher Durang."/>
    <n v="1000"/>
    <n v="1260"/>
    <x v="0"/>
    <x v="0"/>
    <s v="USD"/>
    <n v="1411084800"/>
    <n v="1410304179"/>
    <b v="0"/>
    <n v="17"/>
    <b v="1"/>
    <s v="theater/plays"/>
    <n v="1.26"/>
    <n v="74.117647058823536"/>
    <x v="1"/>
    <x v="6"/>
  </r>
  <r>
    <x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x v="3692"/>
    <s v="We are 10 years old - please help us celebrate the last 10 years and secure our future for the next 10 years."/>
    <n v="2000"/>
    <n v="3100"/>
    <x v="0"/>
    <x v="1"/>
    <s v="GBP"/>
    <n v="1423838916"/>
    <n v="1418654916"/>
    <b v="0"/>
    <n v="78"/>
    <b v="1"/>
    <s v="theater/plays"/>
    <n v="1.55"/>
    <n v="39.743589743589745"/>
    <x v="1"/>
    <x v="6"/>
  </r>
  <r>
    <x v="3697"/>
    <x v="3693"/>
    <s v="With your support this one-man show will tour various theatres in the UK - it's a story of hero worship and love beyond the grave."/>
    <n v="2000"/>
    <n v="2160"/>
    <x v="0"/>
    <x v="1"/>
    <s v="GBP"/>
    <n v="1462878648"/>
    <n v="1461064248"/>
    <b v="0"/>
    <n v="30"/>
    <b v="1"/>
    <s v="theater/plays"/>
    <n v="1.08"/>
    <n v="72"/>
    <x v="1"/>
    <x v="6"/>
  </r>
  <r>
    <x v="3698"/>
    <x v="3694"/>
    <s v="Two great political plays, separated in authorship by four hundred years but united in their urgency."/>
    <n v="5000"/>
    <n v="5526"/>
    <x v="0"/>
    <x v="0"/>
    <s v="USD"/>
    <n v="1456946487"/>
    <n v="1454354487"/>
    <b v="0"/>
    <n v="136"/>
    <b v="1"/>
    <s v="theater/plays"/>
    <n v="1.1052"/>
    <n v="40.632352941176471"/>
    <x v="1"/>
    <x v="6"/>
  </r>
  <r>
    <x v="3699"/>
    <x v="3695"/>
    <s v="Tell Me That You Love Me, a new play about the love affair between Actress and Writer, with the novel Arch of Triumph as the backdrop"/>
    <n v="2500"/>
    <n v="2520"/>
    <x v="0"/>
    <x v="0"/>
    <s v="USD"/>
    <n v="1413383216"/>
    <n v="1410791216"/>
    <b v="0"/>
    <n v="40"/>
    <b v="1"/>
    <s v="theater/plays"/>
    <n v="1.008"/>
    <n v="63"/>
    <x v="1"/>
    <x v="6"/>
  </r>
  <r>
    <x v="3700"/>
    <x v="3696"/>
    <s v="Help me produce the play I have written for my senior project!"/>
    <n v="500"/>
    <n v="606"/>
    <x v="0"/>
    <x v="0"/>
    <s v="USD"/>
    <n v="1412092800"/>
    <n v="1409493800"/>
    <b v="0"/>
    <n v="18"/>
    <b v="1"/>
    <s v="theater/plays"/>
    <n v="1.212"/>
    <n v="33.666666666666664"/>
    <x v="1"/>
    <x v="6"/>
  </r>
  <r>
    <x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x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x v="3702"/>
    <s v="Our original dramatic adaption of this Mozart opera is staged to create visually stunning fun with live music."/>
    <n v="1500"/>
    <n v="1820"/>
    <x v="0"/>
    <x v="0"/>
    <s v="USD"/>
    <n v="1410558949"/>
    <n v="1409262949"/>
    <b v="0"/>
    <n v="13"/>
    <b v="1"/>
    <s v="theater/plays"/>
    <n v="1.2133333333333334"/>
    <n v="140"/>
    <x v="1"/>
    <x v="6"/>
  </r>
  <r>
    <x v="3707"/>
    <x v="3703"/>
    <s v="Support this collection of new plays by Kansas City writers and the artists who are bringing it to life!"/>
    <n v="1000"/>
    <n v="1860"/>
    <x v="0"/>
    <x v="0"/>
    <s v="USD"/>
    <n v="1469165160"/>
    <n v="1467335378"/>
    <b v="0"/>
    <n v="23"/>
    <b v="1"/>
    <s v="theater/plays"/>
    <n v="1.86"/>
    <n v="80.869565217391298"/>
    <x v="1"/>
    <x v="6"/>
  </r>
  <r>
    <x v="3708"/>
    <x v="3704"/>
    <s v="Dear Stone Theater Company brings its inaugural production of Much Ado About Nothing to Logan Square, Chicago. Thanks for watching!"/>
    <n v="700"/>
    <n v="2100"/>
    <x v="0"/>
    <x v="0"/>
    <s v="USD"/>
    <n v="1404444286"/>
    <n v="1403234686"/>
    <b v="0"/>
    <n v="39"/>
    <b v="1"/>
    <s v="theater/plays"/>
    <n v="3"/>
    <n v="53.846153846153847"/>
    <x v="1"/>
    <x v="6"/>
  </r>
  <r>
    <x v="3709"/>
    <x v="3705"/>
    <s v="The filthily talented Ruby and Darling, take you on a raunch-tastic musical discovery of life with a vagina. #sayno"/>
    <n v="1000"/>
    <n v="1082.5"/>
    <x v="0"/>
    <x v="1"/>
    <s v="GBP"/>
    <n v="1403715546"/>
    <n v="1401123546"/>
    <b v="0"/>
    <n v="35"/>
    <b v="1"/>
    <s v="theater/plays"/>
    <n v="1.0825"/>
    <n v="30.928571428571427"/>
    <x v="1"/>
    <x v="6"/>
  </r>
  <r>
    <x v="3710"/>
    <x v="3706"/>
    <s v="A comedy about, life, death, men, women, and the power of a good Kegel."/>
    <n v="1300"/>
    <n v="1835"/>
    <x v="0"/>
    <x v="0"/>
    <s v="USD"/>
    <n v="1428068988"/>
    <n v="1425908988"/>
    <b v="0"/>
    <n v="27"/>
    <b v="1"/>
    <s v="theater/plays"/>
    <n v="1.4115384615384616"/>
    <n v="67.962962962962962"/>
    <x v="1"/>
    <x v="6"/>
  </r>
  <r>
    <x v="3711"/>
    <x v="3707"/>
    <s v="Two teachers and twenty kids bring one of Shakespeare's plays to life!"/>
    <n v="500"/>
    <n v="570"/>
    <x v="0"/>
    <x v="0"/>
    <s v="USD"/>
    <n v="1402848000"/>
    <n v="1400606573"/>
    <b v="0"/>
    <n v="21"/>
    <b v="1"/>
    <s v="theater/plays"/>
    <n v="1.1399999999999999"/>
    <n v="27.142857142857142"/>
    <x v="1"/>
    <x v="6"/>
  </r>
  <r>
    <x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x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x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x v="3713"/>
    <s v="A heart-warming comedy by award-winning writer about Love, Sex, Friendship of three old gay men in their 60s'!"/>
    <n v="4000"/>
    <n v="4030"/>
    <x v="0"/>
    <x v="1"/>
    <s v="GBP"/>
    <n v="1431204449"/>
    <n v="1428526049"/>
    <b v="0"/>
    <n v="13"/>
    <b v="1"/>
    <s v="theater/plays"/>
    <n v="1.0075000000000001"/>
    <n v="310"/>
    <x v="1"/>
    <x v="6"/>
  </r>
  <r>
    <x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x v="3719"/>
    <x v="3715"/>
    <s v="A new piece of physical theatre about love, regret and longing."/>
    <n v="200"/>
    <n v="420"/>
    <x v="0"/>
    <x v="1"/>
    <s v="GBP"/>
    <n v="1434994266"/>
    <n v="1432402266"/>
    <b v="0"/>
    <n v="4"/>
    <b v="1"/>
    <s v="theater/plays"/>
    <n v="2.1"/>
    <n v="105"/>
    <x v="1"/>
    <x v="6"/>
  </r>
  <r>
    <x v="3720"/>
    <x v="3716"/>
    <s v="Breaking the American Indian stereotype in the American Theatre."/>
    <n v="3300"/>
    <n v="3449"/>
    <x v="0"/>
    <x v="0"/>
    <s v="USD"/>
    <n v="1435881006"/>
    <n v="1433980206"/>
    <b v="0"/>
    <n v="40"/>
    <b v="1"/>
    <s v="theater/plays"/>
    <n v="1.0451515151515152"/>
    <n v="86.224999999999994"/>
    <x v="1"/>
    <x v="6"/>
  </r>
  <r>
    <x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x v="3719"/>
    <s v="Saltmine Theatre Company present Beauty and the Beast:"/>
    <n v="4500"/>
    <n v="4592"/>
    <x v="0"/>
    <x v="1"/>
    <s v="GBP"/>
    <n v="1417374262"/>
    <n v="1414778662"/>
    <b v="0"/>
    <n v="63"/>
    <b v="1"/>
    <s v="theater/plays"/>
    <n v="1.0204444444444445"/>
    <n v="72.888888888888886"/>
    <x v="1"/>
    <x v="6"/>
  </r>
  <r>
    <x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x v="3721"/>
    <s v="A small theatre company taking 'Mine' on tour in early 2016. 'Mine' is a modern play and we hope to break on to the stage with a bang."/>
    <n v="300"/>
    <n v="381"/>
    <x v="0"/>
    <x v="1"/>
    <s v="GBP"/>
    <n v="1455831000"/>
    <n v="1454366467"/>
    <b v="0"/>
    <n v="15"/>
    <b v="1"/>
    <s v="theater/plays"/>
    <n v="1.27"/>
    <n v="25.4"/>
    <x v="1"/>
    <x v="6"/>
  </r>
  <r>
    <x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x v="3728"/>
    <x v="3724"/>
    <s v="Bare Bones Shakespeare's first season will start with a DFW school touring show: Romeo and Juliet."/>
    <n v="20000"/>
    <n v="1862"/>
    <x v="2"/>
    <x v="0"/>
    <s v="USD"/>
    <n v="1439957176"/>
    <n v="1437365176"/>
    <b v="0"/>
    <n v="31"/>
    <b v="0"/>
    <s v="theater/plays"/>
    <n v="9.3100000000000002E-2"/>
    <n v="60.064516129032256"/>
    <x v="1"/>
    <x v="6"/>
  </r>
  <r>
    <x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x v="3726"/>
    <s v="&quot;MARK TWAIN IS HELL FOR THE COMPANY&quot; is an original theatrical production created and under development by Jeff Lowe."/>
    <n v="1000"/>
    <n v="100"/>
    <x v="2"/>
    <x v="0"/>
    <s v="USD"/>
    <n v="1439828159"/>
    <n v="1437236159"/>
    <b v="0"/>
    <n v="1"/>
    <b v="0"/>
    <s v="theater/plays"/>
    <n v="0.1"/>
    <n v="100"/>
    <x v="1"/>
    <x v="6"/>
  </r>
  <r>
    <x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x v="3728"/>
    <s v="Mijn solo voorstelling gaat over Elektra (Sophokles) en hoe zij als jongere alles beleeft en meemaakt!"/>
    <n v="850"/>
    <n v="131"/>
    <x v="2"/>
    <x v="9"/>
    <s v="EUR"/>
    <n v="1422100800"/>
    <n v="1416932133"/>
    <b v="0"/>
    <n v="4"/>
    <b v="0"/>
    <s v="theater/plays"/>
    <n v="0.15411764705882353"/>
    <n v="32.75"/>
    <x v="1"/>
    <x v="6"/>
  </r>
  <r>
    <x v="3733"/>
    <x v="3729"/>
    <s v="want to donate tickets to residents who live in the community that cant afford the 35.00 price of ticket"/>
    <n v="1500"/>
    <n v="0"/>
    <x v="2"/>
    <x v="0"/>
    <s v="USD"/>
    <n v="1429396200"/>
    <n v="1428539708"/>
    <b v="0"/>
    <n v="0"/>
    <b v="0"/>
    <s v="theater/plays"/>
    <n v="0"/>
    <n v="0"/>
    <x v="1"/>
    <x v="6"/>
  </r>
  <r>
    <x v="3734"/>
    <x v="3730"/>
    <s v="Shakespeare's plays have an important message for the world. Bosnia needs to hear. Bring Shakespeare to Sarajevo! Fund performances!"/>
    <n v="1500"/>
    <n v="427"/>
    <x v="2"/>
    <x v="0"/>
    <s v="USD"/>
    <n v="1432589896"/>
    <n v="1427405896"/>
    <b v="0"/>
    <n v="7"/>
    <b v="0"/>
    <s v="theater/plays"/>
    <n v="0.28466666666666668"/>
    <n v="61"/>
    <x v="1"/>
    <x v="6"/>
  </r>
  <r>
    <x v="3735"/>
    <x v="3731"/>
    <s v="Young Actor's taking on a Jacobean tragedy. Family, betrayal, love, lust, sex and death."/>
    <n v="150"/>
    <n v="20"/>
    <x v="2"/>
    <x v="1"/>
    <s v="GBP"/>
    <n v="1432831089"/>
    <n v="1430239089"/>
    <b v="0"/>
    <n v="2"/>
    <b v="0"/>
    <s v="theater/plays"/>
    <n v="0.13333333333333333"/>
    <n v="10"/>
    <x v="1"/>
    <x v="6"/>
  </r>
  <r>
    <x v="3736"/>
    <x v="3732"/>
    <s v="Hot Dogs is a new play that tackles sexism in schools and addresses issues that current sex/relationship education fails to."/>
    <n v="1500"/>
    <n v="10"/>
    <x v="2"/>
    <x v="1"/>
    <s v="GBP"/>
    <n v="1427133600"/>
    <n v="1423847093"/>
    <b v="0"/>
    <n v="1"/>
    <b v="0"/>
    <s v="theater/plays"/>
    <n v="6.6666666666666671E-3"/>
    <n v="10"/>
    <x v="1"/>
    <x v="6"/>
  </r>
  <r>
    <x v="3737"/>
    <x v="3476"/>
    <s v="The ASU Theatre and Shakespeare Club presents Measure For Measure directed by Jordyn Ochser."/>
    <n v="700"/>
    <n v="150"/>
    <x v="2"/>
    <x v="0"/>
    <s v="USD"/>
    <n v="1447311540"/>
    <n v="1445358903"/>
    <b v="0"/>
    <n v="4"/>
    <b v="0"/>
    <s v="theater/plays"/>
    <n v="0.21428571428571427"/>
    <n v="37.5"/>
    <x v="1"/>
    <x v="6"/>
  </r>
  <r>
    <x v="3738"/>
    <x v="3733"/>
    <s v="A filmic, fast-paced exploration of trust, making its debut at Camden People's Theatre this July."/>
    <n v="1500"/>
    <n v="270"/>
    <x v="2"/>
    <x v="1"/>
    <s v="GBP"/>
    <n v="1405461600"/>
    <n v="1403562705"/>
    <b v="0"/>
    <n v="6"/>
    <b v="0"/>
    <s v="theater/plays"/>
    <n v="0.18"/>
    <n v="45"/>
    <x v="1"/>
    <x v="6"/>
  </r>
  <r>
    <x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x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x v="3736"/>
    <s v="A small community with a love for theater would like to continue. Help the children of this community continue."/>
    <n v="20000"/>
    <n v="0"/>
    <x v="2"/>
    <x v="0"/>
    <s v="USD"/>
    <n v="1450389950"/>
    <n v="1447797950"/>
    <b v="0"/>
    <n v="0"/>
    <b v="0"/>
    <s v="theater/plays"/>
    <n v="0"/>
    <n v="0"/>
    <x v="1"/>
    <x v="6"/>
  </r>
  <r>
    <x v="3742"/>
    <x v="3737"/>
    <s v="In the midst of dealing with sending their son off to the army, Mitch and Melanie Jennings plan a family reunion to ease their sorrow."/>
    <n v="5000"/>
    <n v="100"/>
    <x v="2"/>
    <x v="0"/>
    <s v="USD"/>
    <n v="1409980144"/>
    <n v="1407388144"/>
    <b v="0"/>
    <n v="4"/>
    <b v="0"/>
    <s v="theater/plays"/>
    <n v="0.02"/>
    <n v="25"/>
    <x v="1"/>
    <x v="6"/>
  </r>
  <r>
    <x v="3743"/>
    <x v="3738"/>
    <s v="I'm taking the Adventures of Huckleberry Finn puppet show down the Mississippi River!"/>
    <n v="2200"/>
    <n v="0"/>
    <x v="2"/>
    <x v="0"/>
    <s v="USD"/>
    <n v="1404406964"/>
    <n v="1401814964"/>
    <b v="0"/>
    <n v="0"/>
    <b v="0"/>
    <s v="theater/plays"/>
    <n v="0"/>
    <n v="0"/>
    <x v="1"/>
    <x v="6"/>
  </r>
  <r>
    <x v="3744"/>
    <x v="3739"/>
    <s v="This summer, The Spotlight Players are celebrating Christmas in July with a presentation of Ken Ludwig's side splitting comedy."/>
    <n v="1200"/>
    <n v="0"/>
    <x v="2"/>
    <x v="0"/>
    <s v="USD"/>
    <n v="1404532740"/>
    <n v="1401823952"/>
    <b v="0"/>
    <n v="0"/>
    <b v="0"/>
    <s v="theater/plays"/>
    <n v="0"/>
    <n v="0"/>
    <x v="1"/>
    <x v="6"/>
  </r>
  <r>
    <x v="3745"/>
    <x v="3740"/>
    <s v="Tyke wants to expand her puppet theater show to weekly online web shows and is looking for backers."/>
    <n v="100"/>
    <n v="10"/>
    <x v="2"/>
    <x v="0"/>
    <s v="USD"/>
    <n v="1407689102"/>
    <n v="1405097102"/>
    <b v="0"/>
    <n v="1"/>
    <b v="0"/>
    <s v="theater/plays"/>
    <n v="0.1"/>
    <n v="10"/>
    <x v="1"/>
    <x v="6"/>
  </r>
  <r>
    <x v="3746"/>
    <x v="3741"/>
    <s v="Generational curses CAN be broken...right?"/>
    <n v="8500"/>
    <n v="202"/>
    <x v="2"/>
    <x v="0"/>
    <s v="USD"/>
    <n v="1475918439"/>
    <n v="1473326439"/>
    <b v="0"/>
    <n v="1"/>
    <b v="0"/>
    <s v="theater/plays"/>
    <n v="2.3764705882352941E-2"/>
    <n v="202"/>
    <x v="1"/>
    <x v="6"/>
  </r>
  <r>
    <x v="3747"/>
    <x v="3742"/>
    <s v="The world premiere of an astonishing new play by acclaimed writer Atiha Sen Gupta."/>
    <n v="2500"/>
    <n v="25"/>
    <x v="2"/>
    <x v="1"/>
    <s v="GBP"/>
    <n v="1436137140"/>
    <n v="1433833896"/>
    <b v="0"/>
    <n v="1"/>
    <b v="0"/>
    <s v="theater/plays"/>
    <n v="0.01"/>
    <n v="25"/>
    <x v="1"/>
    <x v="6"/>
  </r>
  <r>
    <x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x v="3744"/>
    <s v="A night of music, fellowship, and a reflection of my experiences over the past 4 years at Ball State University."/>
    <n v="500"/>
    <n v="525"/>
    <x v="0"/>
    <x v="0"/>
    <s v="USD"/>
    <n v="1461902340"/>
    <n v="1459220588"/>
    <b v="0"/>
    <n v="7"/>
    <b v="1"/>
    <s v="theater/musical"/>
    <n v="1.05"/>
    <n v="75"/>
    <x v="1"/>
    <x v="40"/>
  </r>
  <r>
    <x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x v="3746"/>
    <s v="I will be performing in TWO productions to kick off the 2016 season. NEED HELP TO FUND THESE GREAT SHOWS!"/>
    <n v="1000"/>
    <n v="1326"/>
    <x v="0"/>
    <x v="0"/>
    <s v="USD"/>
    <n v="1459641073"/>
    <n v="1454460673"/>
    <b v="0"/>
    <n v="11"/>
    <b v="1"/>
    <s v="theater/musical"/>
    <n v="1.3260000000000001"/>
    <n v="120.54545454545455"/>
    <x v="1"/>
    <x v="40"/>
  </r>
  <r>
    <x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x v="3749"/>
    <s v="CitÃ© des Arts needs your help in funding their fall production of the hit musical comedy &quot;Little Shop of Horrors.&quot;"/>
    <n v="2500"/>
    <n v="3000"/>
    <x v="0"/>
    <x v="0"/>
    <s v="USD"/>
    <n v="1406350740"/>
    <n v="1403125737"/>
    <b v="0"/>
    <n v="27"/>
    <b v="1"/>
    <s v="theater/musical"/>
    <n v="1.2"/>
    <n v="111.11111111111111"/>
    <x v="1"/>
    <x v="40"/>
  </r>
  <r>
    <x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x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x v="3753"/>
    <s v="LUIGI'S LADIES: an original one-woman musical comedy"/>
    <n v="1500"/>
    <n v="1535"/>
    <x v="0"/>
    <x v="0"/>
    <s v="USD"/>
    <n v="1400475600"/>
    <n v="1397819938"/>
    <b v="0"/>
    <n v="26"/>
    <b v="1"/>
    <s v="theater/musical"/>
    <n v="1.0233333333333334"/>
    <n v="59.03846153846154"/>
    <x v="1"/>
    <x v="40"/>
  </r>
  <r>
    <x v="3759"/>
    <x v="3754"/>
    <s v="A production company specializing in small-scale musicals"/>
    <n v="4000"/>
    <n v="4409.7700000000004"/>
    <x v="0"/>
    <x v="0"/>
    <s v="USD"/>
    <n v="1440556553"/>
    <n v="1435372553"/>
    <b v="0"/>
    <n v="88"/>
    <b v="1"/>
    <s v="theater/musical"/>
    <n v="1.1024425000000002"/>
    <n v="50.111022727272733"/>
    <x v="1"/>
    <x v="40"/>
  </r>
  <r>
    <x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x v="3762"/>
    <x v="3757"/>
    <s v="We are trying to raise money to perform a musical we have written, called &quot;Iolite&quot;, at the Edinburgh Fringe in 2015."/>
    <n v="1250"/>
    <n v="1328"/>
    <x v="0"/>
    <x v="1"/>
    <s v="GBP"/>
    <n v="1438543889"/>
    <n v="1436383889"/>
    <b v="0"/>
    <n v="28"/>
    <b v="1"/>
    <s v="theater/musical"/>
    <n v="1.0624"/>
    <n v="47.428571428571431"/>
    <x v="1"/>
    <x v="40"/>
  </r>
  <r>
    <x v="3763"/>
    <x v="3758"/>
    <s v="A musical about two guys writing a musical about...two guys writing a musical."/>
    <n v="5000"/>
    <n v="5000"/>
    <x v="0"/>
    <x v="0"/>
    <s v="USD"/>
    <n v="1427907626"/>
    <n v="1425319226"/>
    <b v="0"/>
    <n v="77"/>
    <b v="1"/>
    <s v="theater/musical"/>
    <n v="1"/>
    <n v="64.935064935064929"/>
    <x v="1"/>
    <x v="40"/>
  </r>
  <r>
    <x v="3764"/>
    <x v="3759"/>
    <s v="Talented, hard-working performers for Into the Woods JR need your help in renting microphones for our show!"/>
    <n v="1500"/>
    <n v="1500"/>
    <x v="0"/>
    <x v="0"/>
    <s v="USD"/>
    <n v="1464482160"/>
    <n v="1462824832"/>
    <b v="0"/>
    <n v="27"/>
    <b v="1"/>
    <s v="theater/musical"/>
    <n v="1"/>
    <n v="55.555555555555557"/>
    <x v="1"/>
    <x v="40"/>
  </r>
  <r>
    <x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x v="3761"/>
    <s v="Trapped on a stalled New York subway, seven strangers realize it's not just the train that's stuck."/>
    <n v="10000"/>
    <n v="10265.01"/>
    <x v="0"/>
    <x v="0"/>
    <s v="USD"/>
    <n v="1404360045"/>
    <n v="1401336045"/>
    <b v="0"/>
    <n v="96"/>
    <b v="1"/>
    <s v="theater/musical"/>
    <n v="1.0265010000000001"/>
    <n v="106.9271875"/>
    <x v="1"/>
    <x v="40"/>
  </r>
  <r>
    <x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x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x v="3770"/>
    <x v="3765"/>
    <s v="The incredible story of woman's fight to clear her brother from the charge of cowardice in the Great War, brought to life musically"/>
    <n v="2000"/>
    <n v="2000"/>
    <x v="0"/>
    <x v="1"/>
    <s v="GBP"/>
    <n v="1434234010"/>
    <n v="1431642010"/>
    <b v="0"/>
    <n v="20"/>
    <b v="1"/>
    <s v="theater/musical"/>
    <n v="1"/>
    <n v="100"/>
    <x v="1"/>
    <x v="40"/>
  </r>
  <r>
    <x v="3771"/>
    <x v="3766"/>
    <s v="I would like to make a demo recording of six songs from COME OUT SWINGIN'!"/>
    <n v="1000"/>
    <n v="1460"/>
    <x v="0"/>
    <x v="0"/>
    <s v="USD"/>
    <n v="1463529600"/>
    <n v="1462307652"/>
    <b v="0"/>
    <n v="38"/>
    <b v="1"/>
    <s v="theater/musical"/>
    <n v="1.46"/>
    <n v="38.421052631578945"/>
    <x v="1"/>
    <x v="40"/>
  </r>
  <r>
    <x v="3772"/>
    <x v="3767"/>
    <s v="A dark comedy about two girls, one knee, and the 1994 Olympics. Help us make sure &quot;Tonya and Nancy&quot; rocks!"/>
    <n v="5000"/>
    <n v="5510"/>
    <x v="0"/>
    <x v="0"/>
    <s v="USD"/>
    <n v="1480399200"/>
    <n v="1478616506"/>
    <b v="0"/>
    <n v="33"/>
    <b v="1"/>
    <s v="theater/musical"/>
    <n v="1.1020000000000001"/>
    <n v="166.96969696969697"/>
    <x v="1"/>
    <x v="40"/>
  </r>
  <r>
    <x v="3773"/>
    <x v="3768"/>
    <s v="A dramatic hip-hopera, inspired from monologues written by the performers."/>
    <n v="5000"/>
    <n v="5410"/>
    <x v="0"/>
    <x v="0"/>
    <s v="USD"/>
    <n v="1479175680"/>
    <n v="1476317247"/>
    <b v="0"/>
    <n v="57"/>
    <b v="1"/>
    <s v="theater/musical"/>
    <n v="1.0820000000000001"/>
    <n v="94.912280701754383"/>
    <x v="1"/>
    <x v="40"/>
  </r>
  <r>
    <x v="3774"/>
    <x v="3769"/>
    <s v="Mabel Moon and her co-pilot Silvertoes are coming to earth in the form of a 35 minute interactive and educational musical adventure  !"/>
    <n v="2500"/>
    <n v="2500"/>
    <x v="0"/>
    <x v="5"/>
    <s v="CAD"/>
    <n v="1428606055"/>
    <n v="1427223655"/>
    <b v="0"/>
    <n v="25"/>
    <b v="1"/>
    <s v="theater/musical"/>
    <n v="1"/>
    <n v="100"/>
    <x v="1"/>
    <x v="40"/>
  </r>
  <r>
    <x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x v="3773"/>
    <s v="Sponsor an AVENUE Q puppet for The Barn Players April 2015 production."/>
    <n v="2400"/>
    <n v="2521"/>
    <x v="0"/>
    <x v="0"/>
    <s v="USD"/>
    <n v="1423942780"/>
    <n v="1418758780"/>
    <b v="0"/>
    <n v="36"/>
    <b v="1"/>
    <s v="theater/musical"/>
    <n v="1.0504166666666668"/>
    <n v="70.027777777777771"/>
    <x v="1"/>
    <x v="40"/>
  </r>
  <r>
    <x v="3779"/>
    <x v="3774"/>
    <s v="A fresh, re-telling of the Jesus story for a new generation."/>
    <n v="15000"/>
    <n v="15597"/>
    <x v="0"/>
    <x v="0"/>
    <s v="USD"/>
    <n v="1459010340"/>
    <n v="1456421940"/>
    <b v="0"/>
    <n v="115"/>
    <b v="1"/>
    <s v="theater/musical"/>
    <n v="1.0398000000000001"/>
    <n v="135.62608695652173"/>
    <x v="1"/>
    <x v="40"/>
  </r>
  <r>
    <x v="3780"/>
    <x v="3775"/>
    <s v="Melissa Youth OnSTAGE (MYO) provides kids in North Collin County with the very best in youth theatre opportunities."/>
    <n v="2500"/>
    <n v="3000"/>
    <x v="0"/>
    <x v="0"/>
    <s v="USD"/>
    <n v="1436817960"/>
    <n v="1433999785"/>
    <b v="0"/>
    <n v="30"/>
    <b v="1"/>
    <s v="theater/musical"/>
    <n v="1.2"/>
    <n v="100"/>
    <x v="1"/>
    <x v="40"/>
  </r>
  <r>
    <x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x v="3778"/>
    <s v="Help fund Doro &amp; Diega's journey to the Orlando Fringe 2016. A brand new choose-your-own adventure musical!"/>
    <n v="1200"/>
    <n v="1547"/>
    <x v="0"/>
    <x v="0"/>
    <s v="USD"/>
    <n v="1458057600"/>
    <n v="1455938520"/>
    <b v="0"/>
    <n v="24"/>
    <b v="1"/>
    <s v="theater/musical"/>
    <n v="1.2891666666666666"/>
    <n v="64.458333333333329"/>
    <x v="1"/>
    <x v="40"/>
  </r>
  <r>
    <x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x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x v="3787"/>
    <x v="3782"/>
    <s v="The Happiest Show on Earth is a Disney musical revue to benefit the Make-A-Wish foundation. Funds for production needed."/>
    <n v="350"/>
    <n v="351"/>
    <x v="0"/>
    <x v="0"/>
    <s v="USD"/>
    <n v="1436587140"/>
    <n v="1434113406"/>
    <b v="0"/>
    <n v="10"/>
    <b v="1"/>
    <s v="theater/musical"/>
    <n v="1.0028571428571429"/>
    <n v="35.1"/>
    <x v="1"/>
    <x v="40"/>
  </r>
  <r>
    <x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x v="3784"/>
    <s v="This fabulous new play explores the little known love life of England's most famous romantic novelist, Jane Austen."/>
    <n v="3550"/>
    <n v="116"/>
    <x v="2"/>
    <x v="1"/>
    <s v="GBP"/>
    <n v="1434395418"/>
    <n v="1431630618"/>
    <b v="0"/>
    <n v="4"/>
    <b v="0"/>
    <s v="theater/musical"/>
    <n v="3.267605633802817E-2"/>
    <n v="29"/>
    <x v="1"/>
    <x v="40"/>
  </r>
  <r>
    <x v="3790"/>
    <x v="3785"/>
    <s v="As a non profit graduate student at Penn,my passion is the arts, we need support to fund our new CHILDREN's DINNER THEATRE"/>
    <n v="15000"/>
    <n v="0"/>
    <x v="2"/>
    <x v="0"/>
    <s v="USD"/>
    <n v="1479834023"/>
    <n v="1477238423"/>
    <b v="0"/>
    <n v="0"/>
    <b v="0"/>
    <s v="theater/musical"/>
    <n v="0"/>
    <n v="0"/>
    <x v="1"/>
    <x v="40"/>
  </r>
  <r>
    <x v="3791"/>
    <x v="3786"/>
    <s v="Spin! is an original musical comedy-drama presented by Blue Palm Productions."/>
    <n v="1500"/>
    <n v="0"/>
    <x v="2"/>
    <x v="0"/>
    <s v="USD"/>
    <n v="1404664592"/>
    <n v="1399480592"/>
    <b v="0"/>
    <n v="0"/>
    <b v="0"/>
    <s v="theater/musical"/>
    <n v="0"/>
    <n v="0"/>
    <x v="1"/>
    <x v="40"/>
  </r>
  <r>
    <x v="3792"/>
    <x v="3787"/>
    <s v="A cultural and historic journey through Puerto Rico's music and dance!"/>
    <n v="12500"/>
    <n v="35"/>
    <x v="2"/>
    <x v="0"/>
    <s v="USD"/>
    <n v="1436957022"/>
    <n v="1434365022"/>
    <b v="0"/>
    <n v="2"/>
    <b v="0"/>
    <s v="theater/musical"/>
    <n v="2.8E-3"/>
    <n v="17.5"/>
    <x v="1"/>
    <x v="40"/>
  </r>
  <r>
    <x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x v="3794"/>
    <x v="3789"/>
    <s v="Local boy turned producer returns with a brand new show, another talented cast, dazzling costumes and brand new set! Please support!"/>
    <n v="5000"/>
    <n v="50"/>
    <x v="2"/>
    <x v="1"/>
    <s v="GBP"/>
    <n v="1433685354"/>
    <n v="1431093354"/>
    <b v="0"/>
    <n v="1"/>
    <b v="0"/>
    <s v="theater/musical"/>
    <n v="0.01"/>
    <n v="50"/>
    <x v="1"/>
    <x v="40"/>
  </r>
  <r>
    <x v="3795"/>
    <x v="3790"/>
    <s v="Poppin Productions are currently entering the development stage of their very first production -  &quot;Duodeca&quot;."/>
    <n v="600"/>
    <n v="10"/>
    <x v="2"/>
    <x v="1"/>
    <s v="GBP"/>
    <n v="1440801000"/>
    <n v="1437042490"/>
    <b v="0"/>
    <n v="2"/>
    <b v="0"/>
    <s v="theater/musical"/>
    <n v="1.6666666666666666E-2"/>
    <n v="5"/>
    <x v="1"/>
    <x v="40"/>
  </r>
  <r>
    <x v="3796"/>
    <x v="3791"/>
    <s v="Part Psychological Thriller - Part Heartbreaking Drama - Part Spectacular Farce - 100% New American Musical Theatre"/>
    <n v="22500"/>
    <n v="1"/>
    <x v="2"/>
    <x v="0"/>
    <s v="USD"/>
    <n v="1484354556"/>
    <n v="1479170556"/>
    <b v="0"/>
    <n v="1"/>
    <b v="0"/>
    <s v="theater/musical"/>
    <n v="4.4444444444444447E-5"/>
    <n v="1"/>
    <x v="1"/>
    <x v="40"/>
  </r>
  <r>
    <x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x v="3794"/>
    <s v="An original musical on it's way to the stage in Minneapolis, MN. Feel free to ask any questions."/>
    <n v="10000"/>
    <n v="402"/>
    <x v="2"/>
    <x v="0"/>
    <s v="USD"/>
    <n v="1457734843"/>
    <n v="1455142843"/>
    <b v="0"/>
    <n v="4"/>
    <b v="0"/>
    <s v="theater/musical"/>
    <n v="4.02E-2"/>
    <n v="100.5"/>
    <x v="1"/>
    <x v="40"/>
  </r>
  <r>
    <x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x v="3797"/>
    <s v="A musical about how Shakespeare was inspired to write only his own plays after the co-authored play Henry VI was taken."/>
    <n v="3000"/>
    <n v="0"/>
    <x v="2"/>
    <x v="0"/>
    <s v="USD"/>
    <n v="1445482906"/>
    <n v="1442890906"/>
    <b v="0"/>
    <n v="0"/>
    <b v="0"/>
    <s v="theater/musical"/>
    <n v="0"/>
    <n v="0"/>
    <x v="1"/>
    <x v="40"/>
  </r>
  <r>
    <x v="3803"/>
    <x v="3798"/>
    <s v="A fully orchestrated concept album of Benjamin Button the Musical!"/>
    <n v="12000"/>
    <n v="2358"/>
    <x v="2"/>
    <x v="0"/>
    <s v="USD"/>
    <n v="1457133568"/>
    <n v="1454541568"/>
    <b v="0"/>
    <n v="40"/>
    <b v="0"/>
    <s v="theater/musical"/>
    <n v="0.19650000000000001"/>
    <n v="58.95"/>
    <x v="1"/>
    <x v="40"/>
  </r>
  <r>
    <x v="3804"/>
    <x v="3799"/>
    <s v="Basement Theatrics is producing Spring Awakening July 22-31, 2016 at 12th Ave Arts in Seattle, WA! Help make this the best it can be!"/>
    <n v="8000"/>
    <n v="0"/>
    <x v="2"/>
    <x v="0"/>
    <s v="USD"/>
    <n v="1469948400"/>
    <n v="1465172024"/>
    <b v="0"/>
    <n v="0"/>
    <b v="0"/>
    <s v="theater/musical"/>
    <n v="0"/>
    <n v="0"/>
    <x v="1"/>
    <x v="40"/>
  </r>
  <r>
    <x v="3805"/>
    <x v="3800"/>
    <s v="&quot;Sounds By The River&quot; tells the story of a Detroit composer through_x000a_his music, poetry, and dance."/>
    <n v="150000"/>
    <n v="3"/>
    <x v="2"/>
    <x v="0"/>
    <s v="USD"/>
    <n v="1411852640"/>
    <n v="1406668640"/>
    <b v="0"/>
    <n v="2"/>
    <b v="0"/>
    <s v="theater/musical"/>
    <n v="2.0000000000000002E-5"/>
    <n v="1.5"/>
    <x v="1"/>
    <x v="40"/>
  </r>
  <r>
    <x v="3806"/>
    <x v="3801"/>
    <s v="A truly multicultural experience - Hip Hop, Bollywood, Classical Dancers #liveband #Revoultionary Script 19th July@NationalTheatre"/>
    <n v="7500"/>
    <n v="5"/>
    <x v="2"/>
    <x v="2"/>
    <s v="AUD"/>
    <n v="1404022381"/>
    <n v="1402294381"/>
    <b v="0"/>
    <n v="1"/>
    <b v="0"/>
    <s v="theater/musical"/>
    <n v="6.6666666666666664E-4"/>
    <n v="5"/>
    <x v="1"/>
    <x v="40"/>
  </r>
  <r>
    <x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x v="3803"/>
    <s v="Following a sell-out run in Loughborough, Time at the Bar! is heading to this year's Fringe Festival... But we need your help!"/>
    <n v="1000"/>
    <n v="1000"/>
    <x v="0"/>
    <x v="1"/>
    <s v="GBP"/>
    <n v="1429955619"/>
    <n v="1424775219"/>
    <b v="0"/>
    <n v="24"/>
    <b v="1"/>
    <s v="theater/plays"/>
    <n v="1"/>
    <n v="41.666666666666664"/>
    <x v="1"/>
    <x v="6"/>
  </r>
  <r>
    <x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x v="3806"/>
    <s v="The University of Exeter Shakespeare Society is touring its acclaimed show The Merchant of Venice to Stratford-upon-Avon!"/>
    <n v="250"/>
    <n v="825"/>
    <x v="0"/>
    <x v="1"/>
    <s v="GBP"/>
    <n v="1464692400"/>
    <n v="1461769373"/>
    <b v="0"/>
    <n v="19"/>
    <b v="1"/>
    <s v="theater/plays"/>
    <n v="3.3"/>
    <n v="43.421052631578945"/>
    <x v="1"/>
    <x v="6"/>
  </r>
  <r>
    <x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x v="3810"/>
    <s v="Come and help us make the Canterbury Shakespeare Festival a reality"/>
    <n v="1000"/>
    <n v="1000.01"/>
    <x v="0"/>
    <x v="1"/>
    <s v="GBP"/>
    <n v="1440111600"/>
    <n v="1437545657"/>
    <b v="0"/>
    <n v="20"/>
    <b v="1"/>
    <s v="theater/plays"/>
    <n v="1.0000100000000001"/>
    <n v="50.000500000000002"/>
    <x v="1"/>
    <x v="6"/>
  </r>
  <r>
    <x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x v="3812"/>
    <s v="Using 9 actors, TWIST focuses on the horror and unjust in 1837 London.  Think Peter and the Starcatcher meets American Horror Story."/>
    <n v="2000"/>
    <n v="2145"/>
    <x v="0"/>
    <x v="0"/>
    <s v="USD"/>
    <n v="1445659140"/>
    <n v="1444236216"/>
    <b v="0"/>
    <n v="20"/>
    <b v="1"/>
    <s v="theater/plays"/>
    <n v="1.0725"/>
    <n v="107.25"/>
    <x v="1"/>
    <x v="6"/>
  </r>
  <r>
    <x v="3818"/>
    <x v="3813"/>
    <s v="The Arthurian Order of Avalon is attempting to raise funds to put on the annual Human Chessboard in March 2015!"/>
    <n v="250"/>
    <n v="570"/>
    <x v="0"/>
    <x v="0"/>
    <s v="USD"/>
    <n v="1426187582"/>
    <n v="1423599182"/>
    <b v="0"/>
    <n v="10"/>
    <b v="1"/>
    <s v="theater/plays"/>
    <n v="2.2799999999999998"/>
    <n v="57"/>
    <x v="1"/>
    <x v="6"/>
  </r>
  <r>
    <x v="3819"/>
    <x v="3814"/>
    <s v="Support this collection of new plays by Kansas City writers and the artists who are bringing it to life!"/>
    <n v="1000"/>
    <n v="1064"/>
    <x v="0"/>
    <x v="0"/>
    <s v="USD"/>
    <n v="1437166920"/>
    <n v="1435554104"/>
    <b v="0"/>
    <n v="26"/>
    <b v="1"/>
    <s v="theater/plays"/>
    <n v="1.0640000000000001"/>
    <n v="40.92307692307692"/>
    <x v="1"/>
    <x v="6"/>
  </r>
  <r>
    <x v="3820"/>
    <x v="3815"/>
    <s v="Tusentack Theatre is a professional theatre company providing opportunities to adults who access Mental Health Services."/>
    <n v="300"/>
    <n v="430"/>
    <x v="0"/>
    <x v="1"/>
    <s v="GBP"/>
    <n v="1436110717"/>
    <n v="1433518717"/>
    <b v="0"/>
    <n v="20"/>
    <b v="1"/>
    <s v="theater/plays"/>
    <n v="1.4333333333333333"/>
    <n v="21.5"/>
    <x v="1"/>
    <x v="6"/>
  </r>
  <r>
    <x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x v="3818"/>
    <s v="Feed, a new play by Garrett Markgraf (based on the novel by M.T. Anderson), Directed by Anna Marck at Oakland University."/>
    <n v="2500"/>
    <n v="2650"/>
    <x v="0"/>
    <x v="0"/>
    <s v="USD"/>
    <n v="1437364740"/>
    <n v="1434405044"/>
    <b v="0"/>
    <n v="41"/>
    <b v="1"/>
    <s v="theater/plays"/>
    <n v="1.06"/>
    <n v="64.634146341463421"/>
    <x v="1"/>
    <x v="6"/>
  </r>
  <r>
    <x v="3824"/>
    <x v="3819"/>
    <s v="the hardy presents a collaboration between Robbie Curran and Abram Rooney. Kemble House, 9th-14th August, every night at 8pm."/>
    <n v="250"/>
    <n v="270"/>
    <x v="0"/>
    <x v="1"/>
    <s v="GBP"/>
    <n v="1470058860"/>
    <n v="1469026903"/>
    <b v="0"/>
    <n v="7"/>
    <b v="1"/>
    <s v="theater/plays"/>
    <n v="1.08"/>
    <n v="38.571428571428569"/>
    <x v="1"/>
    <x v="6"/>
  </r>
  <r>
    <x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x v="3821"/>
    <s v="This is the story about the Westons. One family who live with mental illness on a daily basis."/>
    <n v="600"/>
    <n v="715"/>
    <x v="0"/>
    <x v="1"/>
    <s v="GBP"/>
    <n v="1430993394"/>
    <n v="1428401394"/>
    <b v="0"/>
    <n v="26"/>
    <b v="1"/>
    <s v="theater/plays"/>
    <n v="1.1916666666666667"/>
    <n v="27.5"/>
    <x v="1"/>
    <x v="6"/>
  </r>
  <r>
    <x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x v="3829"/>
    <x v="3824"/>
    <s v="A play that illustrates the symptoms of PTSD, shows its effect on families, and demonstrates some of the difficulties of treating it."/>
    <n v="500"/>
    <n v="501"/>
    <x v="0"/>
    <x v="0"/>
    <s v="USD"/>
    <n v="1472676371"/>
    <n v="1470948371"/>
    <b v="0"/>
    <n v="8"/>
    <b v="1"/>
    <s v="theater/plays"/>
    <n v="1.002"/>
    <n v="62.625"/>
    <x v="1"/>
    <x v="6"/>
  </r>
  <r>
    <x v="3830"/>
    <x v="3825"/>
    <s v="The Aeon Theatre company is producing another original play by Parker Hale at the Manhattan Reportory Theatre"/>
    <n v="100"/>
    <n v="225"/>
    <x v="0"/>
    <x v="0"/>
    <s v="USD"/>
    <n v="1464371211"/>
    <n v="1463161611"/>
    <b v="0"/>
    <n v="3"/>
    <b v="1"/>
    <s v="theater/plays"/>
    <n v="2.25"/>
    <n v="75"/>
    <x v="1"/>
    <x v="6"/>
  </r>
  <r>
    <x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x v="3830"/>
    <s v="IT DOESN'T MATTER is a new comedic piece of political theatre written by three enthusiastic students. Help us produce it at LIPA!"/>
    <n v="200"/>
    <n v="320"/>
    <x v="0"/>
    <x v="1"/>
    <s v="GBP"/>
    <n v="1461278208"/>
    <n v="1459463808"/>
    <b v="0"/>
    <n v="8"/>
    <b v="1"/>
    <s v="theater/plays"/>
    <n v="1.6"/>
    <n v="40"/>
    <x v="1"/>
    <x v="6"/>
  </r>
  <r>
    <x v="3836"/>
    <x v="3831"/>
    <s v="&quot;The surveyor said the foundation was shaky&quot;. A woman finds what it means to rebuild her marriage."/>
    <n v="800"/>
    <n v="900"/>
    <x v="0"/>
    <x v="0"/>
    <s v="USD"/>
    <n v="1470197340"/>
    <n v="1467497652"/>
    <b v="0"/>
    <n v="14"/>
    <b v="1"/>
    <s v="theater/plays"/>
    <n v="1.125"/>
    <n v="64.285714285714292"/>
    <x v="1"/>
    <x v="6"/>
  </r>
  <r>
    <x v="3837"/>
    <x v="3832"/>
    <s v="A high-flying French farce with the thrust of a well-tuned jet engine"/>
    <n v="2000"/>
    <n v="2042"/>
    <x v="0"/>
    <x v="1"/>
    <s v="GBP"/>
    <n v="1435947758"/>
    <n v="1432837358"/>
    <b v="0"/>
    <n v="17"/>
    <b v="1"/>
    <s v="theater/plays"/>
    <n v="1.0209999999999999"/>
    <n v="120.11764705882354"/>
    <x v="1"/>
    <x v="6"/>
  </r>
  <r>
    <x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x v="3834"/>
    <s v="A futuristic and absurd style play, produced by Colectivo El Pozo, where the characters make a crucial decision. Written by R Dorantes."/>
    <n v="2000"/>
    <n v="2025"/>
    <x v="0"/>
    <x v="0"/>
    <s v="USD"/>
    <n v="1438226724"/>
    <n v="1433042724"/>
    <b v="0"/>
    <n v="32"/>
    <b v="1"/>
    <s v="theater/plays"/>
    <n v="1.0125"/>
    <n v="63.28125"/>
    <x v="1"/>
    <x v="6"/>
  </r>
  <r>
    <x v="3840"/>
    <x v="3835"/>
    <s v="A gritty play looking at a modern day relationship, highlighting issues of mental health and abuse suffered by men."/>
    <n v="1"/>
    <n v="65"/>
    <x v="0"/>
    <x v="1"/>
    <s v="GBP"/>
    <n v="1459180229"/>
    <n v="1457023829"/>
    <b v="0"/>
    <n v="3"/>
    <b v="1"/>
    <s v="theater/plays"/>
    <n v="65"/>
    <n v="21.666666666666668"/>
    <x v="1"/>
    <x v="6"/>
  </r>
  <r>
    <x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x v="3846"/>
    <x v="3841"/>
    <s v="My Insane Shakespeare. An original play by Arthur Elbakyan premiering October 13th at United Solo, New York City."/>
    <n v="7000"/>
    <n v="189"/>
    <x v="2"/>
    <x v="0"/>
    <s v="USD"/>
    <n v="1412405940"/>
    <n v="1409721542"/>
    <b v="1"/>
    <n v="8"/>
    <b v="0"/>
    <s v="theater/plays"/>
    <n v="2.7E-2"/>
    <n v="23.625"/>
    <x v="1"/>
    <x v="6"/>
  </r>
  <r>
    <x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x v="3845"/>
    <s v="V-Day is a global activist movement to end violence against women and girls."/>
    <n v="1000"/>
    <n v="38"/>
    <x v="2"/>
    <x v="0"/>
    <s v="USD"/>
    <n v="1420081143"/>
    <n v="1417489143"/>
    <b v="1"/>
    <n v="4"/>
    <b v="0"/>
    <s v="theater/plays"/>
    <n v="3.7999999999999999E-2"/>
    <n v="9.5"/>
    <x v="1"/>
    <x v="6"/>
  </r>
  <r>
    <x v="3851"/>
    <x v="3846"/>
    <s v="A play about the horrible choices we have to make every day. Should we take a risk, or take the road most travelled?"/>
    <n v="2500"/>
    <n v="852"/>
    <x v="2"/>
    <x v="1"/>
    <s v="GBP"/>
    <n v="1437129179"/>
    <n v="1434537179"/>
    <b v="1"/>
    <n v="24"/>
    <b v="0"/>
    <s v="theater/plays"/>
    <n v="0.34079999999999999"/>
    <n v="35.5"/>
    <x v="1"/>
    <x v="6"/>
  </r>
  <r>
    <x v="3852"/>
    <x v="3847"/>
    <s v="Writer/Director Lynette J. Blackwell presents the hilarious entangled love story of when evil and good attempt to coexist."/>
    <n v="10000"/>
    <n v="20"/>
    <x v="2"/>
    <x v="0"/>
    <s v="USD"/>
    <n v="1427427276"/>
    <n v="1425270876"/>
    <b v="0"/>
    <n v="2"/>
    <b v="0"/>
    <s v="theater/plays"/>
    <n v="2E-3"/>
    <n v="10"/>
    <x v="1"/>
    <x v="6"/>
  </r>
  <r>
    <x v="3853"/>
    <x v="3848"/>
    <s v="A dose of One-woman &quot;Dramedy&quot; to cure those daily blues is just what the doctor ordered!"/>
    <n v="100000"/>
    <n v="26"/>
    <x v="2"/>
    <x v="0"/>
    <s v="USD"/>
    <n v="1409602178"/>
    <n v="1406578178"/>
    <b v="0"/>
    <n v="2"/>
    <b v="0"/>
    <s v="theater/plays"/>
    <n v="2.5999999999999998E-4"/>
    <n v="13"/>
    <x v="1"/>
    <x v="6"/>
  </r>
  <r>
    <x v="3854"/>
    <x v="3849"/>
    <s v="A play dedicated to the 100th anniversary of the Armenian Genocide."/>
    <n v="11000"/>
    <n v="1788"/>
    <x v="2"/>
    <x v="0"/>
    <s v="USD"/>
    <n v="1431206058"/>
    <n v="1428614058"/>
    <b v="0"/>
    <n v="20"/>
    <b v="0"/>
    <s v="theater/plays"/>
    <n v="0.16254545454545455"/>
    <n v="89.4"/>
    <x v="1"/>
    <x v="6"/>
  </r>
  <r>
    <x v="3855"/>
    <x v="3850"/>
    <s v="TWO NEW DARK COMEDIES OPENING IN NYC THIS APRIL AND MAY BY CHRISTOPHER B. LATRO _x000a_ABOUT FAMILY, AMBITION, LOVE AND GREED"/>
    <n v="1000"/>
    <n v="25"/>
    <x v="2"/>
    <x v="0"/>
    <s v="USD"/>
    <n v="1427408271"/>
    <n v="1424819871"/>
    <b v="0"/>
    <n v="1"/>
    <b v="0"/>
    <s v="theater/plays"/>
    <n v="2.5000000000000001E-2"/>
    <n v="25"/>
    <x v="1"/>
    <x v="6"/>
  </r>
  <r>
    <x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x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x v="3858"/>
    <x v="3853"/>
    <s v="With non-gender specific casting, CattyWhamPuss Theatre dismiss traditional casting biases in this, their ambitious first venture."/>
    <n v="500"/>
    <n v="10"/>
    <x v="2"/>
    <x v="1"/>
    <s v="GBP"/>
    <n v="1432328400"/>
    <n v="1430734844"/>
    <b v="0"/>
    <n v="1"/>
    <b v="0"/>
    <s v="theater/plays"/>
    <n v="0.02"/>
    <n v="10"/>
    <x v="1"/>
    <x v="6"/>
  </r>
  <r>
    <x v="3859"/>
    <x v="3854"/>
    <s v="This is a play that will have each and everyone that sees it thinking about the dreams they had growing up. It's a dramady"/>
    <n v="2500"/>
    <n v="1"/>
    <x v="2"/>
    <x v="0"/>
    <s v="USD"/>
    <n v="1403730000"/>
    <n v="1401485207"/>
    <b v="0"/>
    <n v="1"/>
    <b v="0"/>
    <s v="theater/plays"/>
    <n v="4.0000000000000002E-4"/>
    <n v="1"/>
    <x v="1"/>
    <x v="6"/>
  </r>
  <r>
    <x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x v="3856"/>
    <s v="THE COMING OF THE LORD!"/>
    <n v="2000"/>
    <n v="100"/>
    <x v="2"/>
    <x v="0"/>
    <s v="USD"/>
    <n v="1415828820"/>
    <n v="1412258977"/>
    <b v="0"/>
    <n v="1"/>
    <b v="0"/>
    <s v="theater/plays"/>
    <n v="0.05"/>
    <n v="100"/>
    <x v="1"/>
    <x v="6"/>
  </r>
  <r>
    <x v="3862"/>
    <x v="3857"/>
    <s v="The hit immersive theatre experience of England comes to Corpus Christi!"/>
    <n v="7500"/>
    <n v="1"/>
    <x v="2"/>
    <x v="0"/>
    <s v="USD"/>
    <n v="1473699540"/>
    <n v="1472451356"/>
    <b v="0"/>
    <n v="1"/>
    <b v="0"/>
    <s v="theater/plays"/>
    <n v="1.3333333333333334E-4"/>
    <n v="1"/>
    <x v="1"/>
    <x v="6"/>
  </r>
  <r>
    <x v="3863"/>
    <x v="3858"/>
    <s v="Umma Yemaya is  a play that examines the challenges of unconventional love. The Lady  and the Artist create their own world for love."/>
    <n v="6000"/>
    <n v="0"/>
    <x v="2"/>
    <x v="0"/>
    <s v="USD"/>
    <n v="1446739905"/>
    <n v="1441552305"/>
    <b v="0"/>
    <n v="0"/>
    <b v="0"/>
    <s v="theater/plays"/>
    <n v="0"/>
    <n v="0"/>
    <x v="1"/>
    <x v="6"/>
  </r>
  <r>
    <x v="3864"/>
    <x v="3859"/>
    <s v="I want to create a theatrical performance of the book Grammar Land and present it at schools to help children learn proper grammar."/>
    <n v="5000"/>
    <n v="60"/>
    <x v="2"/>
    <x v="0"/>
    <s v="USD"/>
    <n v="1447799054"/>
    <n v="1445203454"/>
    <b v="0"/>
    <n v="3"/>
    <b v="0"/>
    <s v="theater/plays"/>
    <n v="1.2E-2"/>
    <n v="20"/>
    <x v="1"/>
    <x v="6"/>
  </r>
  <r>
    <x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x v="3866"/>
    <x v="3861"/>
    <s v="A funny, moving, witty piece about a girl, her oboe, and her dreams."/>
    <n v="2000"/>
    <n v="11"/>
    <x v="2"/>
    <x v="0"/>
    <s v="USD"/>
    <n v="1458703740"/>
    <n v="1454453021"/>
    <b v="0"/>
    <n v="2"/>
    <b v="0"/>
    <s v="theater/plays"/>
    <n v="5.4999999999999997E-3"/>
    <n v="5.5"/>
    <x v="1"/>
    <x v="6"/>
  </r>
  <r>
    <x v="3867"/>
    <x v="3862"/>
    <s v="What do you know about Russian Culture? Our project helps the American children to find out about Russian literature."/>
    <n v="2000"/>
    <n v="251"/>
    <x v="2"/>
    <x v="0"/>
    <s v="USD"/>
    <n v="1466278339"/>
    <n v="1463686339"/>
    <b v="0"/>
    <n v="5"/>
    <b v="0"/>
    <s v="theater/plays"/>
    <n v="0.1255"/>
    <n v="50.2"/>
    <x v="1"/>
    <x v="6"/>
  </r>
  <r>
    <x v="3868"/>
    <x v="3863"/>
    <s v="New collection of music by Scott Evan Davis!"/>
    <n v="5000"/>
    <n v="10"/>
    <x v="1"/>
    <x v="1"/>
    <s v="GBP"/>
    <n v="1410191405"/>
    <n v="1408031405"/>
    <b v="0"/>
    <n v="1"/>
    <b v="0"/>
    <s v="theater/musical"/>
    <n v="2E-3"/>
    <n v="10"/>
    <x v="1"/>
    <x v="40"/>
  </r>
  <r>
    <x v="3869"/>
    <x v="3864"/>
    <s v="A Musical about 3 women who pursue their Pleasure and end up finding themselves."/>
    <n v="13111"/>
    <n v="452"/>
    <x v="1"/>
    <x v="0"/>
    <s v="USD"/>
    <n v="1426302660"/>
    <n v="1423761792"/>
    <b v="0"/>
    <n v="15"/>
    <b v="0"/>
    <s v="theater/musical"/>
    <n v="3.44748684310884E-2"/>
    <n v="30.133333333333333"/>
    <x v="1"/>
    <x v="40"/>
  </r>
  <r>
    <x v="3870"/>
    <x v="3865"/>
    <s v="M,L,S&amp;R it's a sexy rock/pop musical confronting contemporary gay issues with an all male cast singing and dancing to top 40 songs."/>
    <n v="10000"/>
    <n v="1500"/>
    <x v="1"/>
    <x v="0"/>
    <s v="USD"/>
    <n v="1404360478"/>
    <n v="1401768478"/>
    <b v="0"/>
    <n v="10"/>
    <b v="0"/>
    <s v="theater/musical"/>
    <n v="0.15"/>
    <n v="150"/>
    <x v="1"/>
    <x v="40"/>
  </r>
  <r>
    <x v="3871"/>
    <x v="3866"/>
    <s v="Our musical is finally ready to come to life, and we're raising funds to help make that happen!"/>
    <n v="1500"/>
    <n v="40"/>
    <x v="1"/>
    <x v="0"/>
    <s v="USD"/>
    <n v="1490809450"/>
    <n v="1485629050"/>
    <b v="0"/>
    <n v="3"/>
    <b v="0"/>
    <s v="theater/musical"/>
    <n v="2.6666666666666668E-2"/>
    <n v="13.333333333333334"/>
    <x v="1"/>
    <x v="40"/>
  </r>
  <r>
    <x v="3872"/>
    <x v="3867"/>
    <s v="We are a brand new theatrical teen production company, and we need enough money to put on our first musical production."/>
    <n v="15000"/>
    <n v="0"/>
    <x v="1"/>
    <x v="0"/>
    <s v="USD"/>
    <n v="1439522996"/>
    <n v="1435202996"/>
    <b v="0"/>
    <n v="0"/>
    <b v="0"/>
    <s v="theater/musical"/>
    <n v="0"/>
    <n v="0"/>
    <x v="1"/>
    <x v="40"/>
  </r>
  <r>
    <x v="3873"/>
    <x v="3868"/>
    <s v="Looking for $250 sponsors to help us provide in-house field trips to schools focusing on character development shows for children K-3."/>
    <n v="5500"/>
    <n v="0"/>
    <x v="1"/>
    <x v="0"/>
    <s v="USD"/>
    <n v="1444322535"/>
    <n v="1441730535"/>
    <b v="0"/>
    <n v="0"/>
    <b v="0"/>
    <s v="theater/musical"/>
    <n v="0"/>
    <n v="0"/>
    <x v="1"/>
    <x v="40"/>
  </r>
  <r>
    <x v="3874"/>
    <x v="3869"/>
    <s v="An exploration of arts, dance, music and theater bought to you by a talented team of performing arts enthusiasts - a FUNdraising event"/>
    <n v="620"/>
    <n v="0"/>
    <x v="1"/>
    <x v="4"/>
    <s v="NZD"/>
    <n v="1422061200"/>
    <n v="1420244622"/>
    <b v="0"/>
    <n v="0"/>
    <b v="0"/>
    <s v="theater/musical"/>
    <n v="0"/>
    <n v="0"/>
    <x v="1"/>
    <x v="40"/>
  </r>
  <r>
    <x v="3875"/>
    <x v="3870"/>
    <s v="Det nystartede vÃ¦kstlagsteater NÃ¸rrebro Musicalteater's hÃ¥rrejsende opsÃ¦tning af horror-musicalen &quot;Sweeney Todd&quot;!"/>
    <n v="30000"/>
    <n v="0"/>
    <x v="1"/>
    <x v="8"/>
    <s v="DKK"/>
    <n v="1472896800"/>
    <n v="1472804365"/>
    <b v="0"/>
    <n v="0"/>
    <b v="0"/>
    <s v="theater/musical"/>
    <n v="0"/>
    <n v="0"/>
    <x v="1"/>
    <x v="40"/>
  </r>
  <r>
    <x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x v="3873"/>
    <s v="Encouraging young males to engage in vocational development in the art of musical theater and related dance classes."/>
    <n v="18000"/>
    <n v="10"/>
    <x v="1"/>
    <x v="0"/>
    <s v="USD"/>
    <n v="1435636740"/>
    <n v="1433014746"/>
    <b v="0"/>
    <n v="1"/>
    <b v="0"/>
    <s v="theater/musical"/>
    <n v="5.5555555555555556E-4"/>
    <n v="10"/>
    <x v="1"/>
    <x v="40"/>
  </r>
  <r>
    <x v="3879"/>
    <x v="3874"/>
    <s v="Theatre â€˜Portableâ€™ Royal is a portable, fully working, 40 seater theatre which will tour the UK and beyond!"/>
    <n v="15000"/>
    <n v="0"/>
    <x v="1"/>
    <x v="1"/>
    <s v="GBP"/>
    <n v="1422218396"/>
    <n v="1419626396"/>
    <b v="0"/>
    <n v="0"/>
    <b v="0"/>
    <s v="theater/musical"/>
    <n v="0"/>
    <n v="0"/>
    <x v="1"/>
    <x v="40"/>
  </r>
  <r>
    <x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x v="3876"/>
    <s v="A musical journey coming to the Blue Venue at the 2017 Orlando Fringe Festival!"/>
    <n v="500"/>
    <n v="25"/>
    <x v="1"/>
    <x v="0"/>
    <s v="USD"/>
    <n v="1487550399"/>
    <n v="1484958399"/>
    <b v="0"/>
    <n v="1"/>
    <b v="0"/>
    <s v="theater/musical"/>
    <n v="0.05"/>
    <n v="25"/>
    <x v="1"/>
    <x v="40"/>
  </r>
  <r>
    <x v="3882"/>
    <x v="3877"/>
    <s v="A musical vision of the Faust tale... how he signed his soul to the devil Mephistopheles to find Lori, the love of his life."/>
    <n v="30000"/>
    <n v="0"/>
    <x v="1"/>
    <x v="2"/>
    <s v="AUD"/>
    <n v="1454281380"/>
    <n v="1451950570"/>
    <b v="0"/>
    <n v="0"/>
    <b v="0"/>
    <s v="theater/musical"/>
    <n v="0"/>
    <n v="0"/>
    <x v="1"/>
    <x v="40"/>
  </r>
  <r>
    <x v="3883"/>
    <x v="3878"/>
    <s v="CAGED - A New Musical is the story of One Passion, One Voice, One Dream. - One man's quest to become the woman he always wanted to be."/>
    <n v="15000"/>
    <n v="0"/>
    <x v="1"/>
    <x v="1"/>
    <s v="GBP"/>
    <n v="1409668069"/>
    <n v="1407076069"/>
    <b v="0"/>
    <n v="0"/>
    <b v="0"/>
    <s v="theater/musical"/>
    <n v="0"/>
    <n v="0"/>
    <x v="1"/>
    <x v="40"/>
  </r>
  <r>
    <x v="3884"/>
    <x v="3879"/>
    <s v="The Group M3 is striving to give one of the poorest towns in the country hope again this Easter Holiday."/>
    <n v="10000"/>
    <n v="0"/>
    <x v="1"/>
    <x v="0"/>
    <s v="USD"/>
    <n v="1427479192"/>
    <n v="1425322792"/>
    <b v="0"/>
    <n v="0"/>
    <b v="0"/>
    <s v="theater/musical"/>
    <n v="0"/>
    <n v="0"/>
    <x v="1"/>
    <x v="40"/>
  </r>
  <r>
    <x v="3885"/>
    <x v="3880"/>
    <s v="A LIVE musical spectacular theatrical experience of The Beatles recording sessions at Abbey Road Studios."/>
    <n v="375000"/>
    <n v="0"/>
    <x v="1"/>
    <x v="0"/>
    <s v="USD"/>
    <n v="1462834191"/>
    <n v="1460242191"/>
    <b v="0"/>
    <n v="0"/>
    <b v="0"/>
    <s v="theater/musical"/>
    <n v="0"/>
    <n v="0"/>
    <x v="1"/>
    <x v="40"/>
  </r>
  <r>
    <x v="3886"/>
    <x v="3881"/>
    <n v="1"/>
    <n v="10000"/>
    <n v="0"/>
    <x v="1"/>
    <x v="2"/>
    <s v="AUD"/>
    <n v="1418275702"/>
    <n v="1415683702"/>
    <b v="0"/>
    <n v="0"/>
    <b v="0"/>
    <s v="theater/musical"/>
    <n v="0"/>
    <n v="0"/>
    <x v="1"/>
    <x v="40"/>
  </r>
  <r>
    <x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x v="3884"/>
    <s v="A romantic comedy about a girl trying to figure out what to do with her life and an angel who comes to help her."/>
    <n v="8000"/>
    <n v="118"/>
    <x v="2"/>
    <x v="0"/>
    <s v="USD"/>
    <n v="1420413960"/>
    <n v="1417651630"/>
    <b v="0"/>
    <n v="9"/>
    <b v="0"/>
    <s v="theater/plays"/>
    <n v="1.4749999999999999E-2"/>
    <n v="13.111111111111111"/>
    <x v="1"/>
    <x v="6"/>
  </r>
  <r>
    <x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x v="3886"/>
    <s v="A comedy about a mime who dreams of becoming a stand up comedian."/>
    <n v="800"/>
    <n v="260"/>
    <x v="2"/>
    <x v="0"/>
    <s v="USD"/>
    <n v="1427086740"/>
    <n v="1424488244"/>
    <b v="0"/>
    <n v="7"/>
    <b v="0"/>
    <s v="theater/plays"/>
    <n v="0.32500000000000001"/>
    <n v="37.142857142857146"/>
    <x v="1"/>
    <x v="6"/>
  </r>
  <r>
    <x v="3892"/>
    <x v="3887"/>
    <s v="Saloon owner Gertude Blum mistrusts all men and scorns love, but sailor Harry Bales' romantic dreams force her to face her tragic past."/>
    <n v="1000"/>
    <n v="0"/>
    <x v="2"/>
    <x v="0"/>
    <s v="USD"/>
    <n v="1408863600"/>
    <n v="1408203557"/>
    <b v="0"/>
    <n v="0"/>
    <b v="0"/>
    <s v="theater/plays"/>
    <n v="0"/>
    <n v="0"/>
    <x v="1"/>
    <x v="6"/>
  </r>
  <r>
    <x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x v="3890"/>
    <s v="A Transgender makeup artist calls into question the loyalty of her best friend in a 1980's circus while dealing with her dying mother."/>
    <n v="1000"/>
    <n v="50"/>
    <x v="2"/>
    <x v="0"/>
    <s v="USD"/>
    <n v="1425103218"/>
    <n v="1422424818"/>
    <b v="0"/>
    <n v="1"/>
    <b v="0"/>
    <s v="theater/plays"/>
    <n v="0.05"/>
    <n v="50"/>
    <x v="1"/>
    <x v="6"/>
  </r>
  <r>
    <x v="3896"/>
    <x v="3891"/>
    <s v="Yorick and Co. is a comedy about a struggling theatre company whose mysterious benefactor starts haunting the show!"/>
    <n v="1600"/>
    <n v="170"/>
    <x v="2"/>
    <x v="0"/>
    <s v="USD"/>
    <n v="1402979778"/>
    <n v="1401770178"/>
    <b v="0"/>
    <n v="4"/>
    <b v="0"/>
    <s v="theater/plays"/>
    <n v="0.10625"/>
    <n v="42.5"/>
    <x v="1"/>
    <x v="6"/>
  </r>
  <r>
    <x v="3897"/>
    <x v="3892"/>
    <s v="Help us to put on a production of Terry Pratchett's Wyrd Sisters, an ambitions show for our theatre but one I believe we can do."/>
    <n v="2500"/>
    <n v="440"/>
    <x v="2"/>
    <x v="4"/>
    <s v="NZD"/>
    <n v="1420750683"/>
    <n v="1418158683"/>
    <b v="0"/>
    <n v="10"/>
    <b v="0"/>
    <s v="theater/plays"/>
    <n v="0.17599999999999999"/>
    <n v="44"/>
    <x v="1"/>
    <x v="6"/>
  </r>
  <r>
    <x v="3898"/>
    <x v="3893"/>
    <s v="'Somewhere you know, nowhere you've been' a theatrical _x000a_re-imagining of Walthamstowâ€™s past acted out beneath big skies in the marshes."/>
    <n v="2500"/>
    <n v="814"/>
    <x v="2"/>
    <x v="1"/>
    <s v="GBP"/>
    <n v="1439827200"/>
    <n v="1436355270"/>
    <b v="0"/>
    <n v="16"/>
    <b v="0"/>
    <s v="theater/plays"/>
    <n v="0.3256"/>
    <n v="50.875"/>
    <x v="1"/>
    <x v="6"/>
  </r>
  <r>
    <x v="3899"/>
    <x v="3894"/>
    <s v="More than just a play, RAIN is an outreach to hurting people who feel disengaged or rejected by others."/>
    <n v="10000"/>
    <n v="125"/>
    <x v="2"/>
    <x v="0"/>
    <s v="USD"/>
    <n v="1407868561"/>
    <n v="1406140561"/>
    <b v="0"/>
    <n v="2"/>
    <b v="0"/>
    <s v="theater/plays"/>
    <n v="1.2500000000000001E-2"/>
    <n v="62.5"/>
    <x v="1"/>
    <x v="6"/>
  </r>
  <r>
    <x v="3900"/>
    <x v="3895"/>
    <s v="HUB Theatre Group collaborates with local artists to present John Logan's RED to the community."/>
    <n v="2500"/>
    <n v="135"/>
    <x v="2"/>
    <x v="0"/>
    <s v="USD"/>
    <n v="1433988791"/>
    <n v="1431396791"/>
    <b v="0"/>
    <n v="5"/>
    <b v="0"/>
    <s v="theater/plays"/>
    <n v="5.3999999999999999E-2"/>
    <n v="27"/>
    <x v="1"/>
    <x v="6"/>
  </r>
  <r>
    <x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x v="3898"/>
    <s v="Based on the novel â€œKnow Thy Lawâ€, this powerful play gives the insight and understanding of the power of knowing the law of the land."/>
    <n v="1500"/>
    <n v="0"/>
    <x v="2"/>
    <x v="0"/>
    <s v="USD"/>
    <n v="1439581080"/>
    <n v="1435709765"/>
    <b v="0"/>
    <n v="0"/>
    <b v="0"/>
    <s v="theater/plays"/>
    <n v="0"/>
    <n v="0"/>
    <x v="1"/>
    <x v="6"/>
  </r>
  <r>
    <x v="3904"/>
    <x v="3899"/>
    <s v="A play that will cover 4000 years of black history."/>
    <n v="10000"/>
    <n v="3"/>
    <x v="2"/>
    <x v="0"/>
    <s v="USD"/>
    <n v="1429074240"/>
    <n v="1427866200"/>
    <b v="0"/>
    <n v="2"/>
    <b v="0"/>
    <s v="theater/plays"/>
    <n v="2.9999999999999997E-4"/>
    <n v="1.5"/>
    <x v="1"/>
    <x v="6"/>
  </r>
  <r>
    <x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x v="3907"/>
    <x v="3902"/>
    <s v="Burqa&amp;Rifle dramatizes the  encounter between two women -- a vigilante and a convert to Islam."/>
    <n v="1000"/>
    <n v="153"/>
    <x v="2"/>
    <x v="0"/>
    <s v="USD"/>
    <n v="1414354080"/>
    <n v="1411587606"/>
    <b v="0"/>
    <n v="4"/>
    <b v="0"/>
    <s v="theater/plays"/>
    <n v="0.153"/>
    <n v="38.25"/>
    <x v="1"/>
    <x v="6"/>
  </r>
  <r>
    <x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x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x v="3905"/>
    <s v="Join Sherlock Holmes and Dr. Watson as the first adventure together is dramatized live on-stage!  The game is afoot!"/>
    <n v="6000"/>
    <n v="185"/>
    <x v="2"/>
    <x v="0"/>
    <s v="USD"/>
    <n v="1441649397"/>
    <n v="1439057397"/>
    <b v="0"/>
    <n v="3"/>
    <b v="0"/>
    <s v="theater/plays"/>
    <n v="3.0833333333333334E-2"/>
    <n v="61.666666666666664"/>
    <x v="1"/>
    <x v="6"/>
  </r>
  <r>
    <x v="3911"/>
    <x v="3906"/>
    <s v="â€˜Ministers of Graceâ€™ imagines what the movie Ghostbusters would be like if written by William Shakespeare."/>
    <n v="8000"/>
    <n v="2993"/>
    <x v="2"/>
    <x v="0"/>
    <s v="USD"/>
    <n v="1417033777"/>
    <n v="1414438177"/>
    <b v="0"/>
    <n v="36"/>
    <b v="0"/>
    <s v="theater/plays"/>
    <n v="0.37412499999999999"/>
    <n v="83.138888888888886"/>
    <x v="1"/>
    <x v="6"/>
  </r>
  <r>
    <x v="3912"/>
    <x v="3907"/>
    <s v="Producing &amp; directing Jake's Women by Neil Simon opening July 9 and running through July 26 for Sonoma Arts Live"/>
    <n v="15000"/>
    <n v="1"/>
    <x v="2"/>
    <x v="0"/>
    <s v="USD"/>
    <n v="1429936500"/>
    <n v="1424759330"/>
    <b v="0"/>
    <n v="1"/>
    <b v="0"/>
    <s v="theater/plays"/>
    <n v="6.666666666666667E-5"/>
    <n v="1"/>
    <x v="1"/>
    <x v="6"/>
  </r>
  <r>
    <x v="3913"/>
    <x v="3908"/>
    <s v="â€œNo amount of fire or freshness can challenge what a man will store up in his ghostly heart.â€ â€“ The Great Gatsby"/>
    <n v="10000"/>
    <n v="1000"/>
    <x v="2"/>
    <x v="0"/>
    <s v="USD"/>
    <n v="1448863449"/>
    <n v="1446267849"/>
    <b v="0"/>
    <n v="7"/>
    <b v="0"/>
    <s v="theater/plays"/>
    <n v="0.1"/>
    <n v="142.85714285714286"/>
    <x v="1"/>
    <x v="6"/>
  </r>
  <r>
    <x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x v="3910"/>
    <s v="Following the enormous success of Hardcross, we are looking for new ways to bring this wonderful play to a wider audience."/>
    <n v="1500"/>
    <n v="5"/>
    <x v="2"/>
    <x v="1"/>
    <s v="GBP"/>
    <n v="1464824309"/>
    <n v="1462232309"/>
    <b v="0"/>
    <n v="1"/>
    <b v="0"/>
    <s v="theater/plays"/>
    <n v="3.3333333333333335E-3"/>
    <n v="5"/>
    <x v="1"/>
    <x v="6"/>
  </r>
  <r>
    <x v="3916"/>
    <x v="3911"/>
    <s v="We're a small group of University students who need a little help making our final exam production the best product possible."/>
    <n v="2000"/>
    <n v="0"/>
    <x v="2"/>
    <x v="8"/>
    <s v="DKK"/>
    <n v="1464952752"/>
    <n v="1462360752"/>
    <b v="0"/>
    <n v="0"/>
    <b v="0"/>
    <s v="theater/plays"/>
    <n v="0"/>
    <n v="0"/>
    <x v="1"/>
    <x v="6"/>
  </r>
  <r>
    <x v="3917"/>
    <x v="3912"/>
    <s v="We place the actors and script to the fore, with productions stripped down to barest level, aiming to make theatre accessible."/>
    <n v="3500"/>
    <n v="10"/>
    <x v="2"/>
    <x v="1"/>
    <s v="GBP"/>
    <n v="1410439161"/>
    <n v="1407847161"/>
    <b v="0"/>
    <n v="1"/>
    <b v="0"/>
    <s v="theater/plays"/>
    <n v="2.8571428571428571E-3"/>
    <n v="10"/>
    <x v="1"/>
    <x v="6"/>
  </r>
  <r>
    <x v="3918"/>
    <x v="3913"/>
    <s v="A fantastic new comedy coming to the West End 2014.  An Alan Ayckbourn meets Richard Curtis style comedy. Who knew singing was therapy!"/>
    <n v="60000"/>
    <n v="120"/>
    <x v="2"/>
    <x v="1"/>
    <s v="GBP"/>
    <n v="1407168000"/>
    <n v="1406131023"/>
    <b v="0"/>
    <n v="3"/>
    <b v="0"/>
    <s v="theater/plays"/>
    <n v="2E-3"/>
    <n v="40"/>
    <x v="1"/>
    <x v="6"/>
  </r>
  <r>
    <x v="3919"/>
    <x v="3914"/>
    <s v="Two sisters living in a Cornish seaside town attempt to hide and escape from a life- circle of deceit, abuse, incest and revenge."/>
    <n v="5000"/>
    <n v="90"/>
    <x v="2"/>
    <x v="1"/>
    <s v="GBP"/>
    <n v="1453075200"/>
    <n v="1450628773"/>
    <b v="0"/>
    <n v="3"/>
    <b v="0"/>
    <s v="theater/plays"/>
    <n v="1.7999999999999999E-2"/>
    <n v="30"/>
    <x v="1"/>
    <x v="6"/>
  </r>
  <r>
    <x v="3920"/>
    <x v="3915"/>
    <s v="An enthralling tale charting the ecstasies and tragedies behind the seven white masks of centenarian clown,Scaramouche Jones."/>
    <n v="2500"/>
    <n v="135"/>
    <x v="2"/>
    <x v="1"/>
    <s v="GBP"/>
    <n v="1479032260"/>
    <n v="1476436660"/>
    <b v="0"/>
    <n v="3"/>
    <b v="0"/>
    <s v="theater/plays"/>
    <n v="5.3999999999999999E-2"/>
    <n v="45"/>
    <x v="1"/>
    <x v="6"/>
  </r>
  <r>
    <x v="3921"/>
    <x v="3916"/>
    <s v="CLTC are crowdfunding for our latest production - Joe Calarco's brilliant adaptation of Shakespeare's most loved tragedy."/>
    <n v="3000"/>
    <n v="0"/>
    <x v="2"/>
    <x v="1"/>
    <s v="GBP"/>
    <n v="1414346400"/>
    <n v="1413291655"/>
    <b v="0"/>
    <n v="0"/>
    <b v="0"/>
    <s v="theater/plays"/>
    <n v="0"/>
    <n v="0"/>
    <x v="1"/>
    <x v="6"/>
  </r>
  <r>
    <x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x v="3925"/>
    <x v="3920"/>
    <s v="Help Save High School Theater Program_x000a_Your donations will be used to purchase props, build sets, and costumes."/>
    <n v="150"/>
    <n v="15"/>
    <x v="2"/>
    <x v="0"/>
    <s v="USD"/>
    <n v="1406753639"/>
    <n v="1404161639"/>
    <b v="0"/>
    <n v="3"/>
    <b v="0"/>
    <s v="theater/plays"/>
    <n v="0.1"/>
    <n v="5"/>
    <x v="1"/>
    <x v="6"/>
  </r>
  <r>
    <x v="3926"/>
    <x v="3921"/>
    <s v="Producing syllabus-relevant theatre targeted to HSC students on the NSW Central Coast"/>
    <n v="5000"/>
    <n v="15"/>
    <x v="2"/>
    <x v="2"/>
    <s v="AUD"/>
    <n v="1419645748"/>
    <n v="1417053748"/>
    <b v="0"/>
    <n v="1"/>
    <b v="0"/>
    <s v="theater/plays"/>
    <n v="3.0000000000000001E-3"/>
    <n v="15"/>
    <x v="1"/>
    <x v="6"/>
  </r>
  <r>
    <x v="3927"/>
    <x v="3922"/>
    <s v="Brand new graduate theater company 'FMP Theatre' proudly presents the definitive WW1 play, Journey's End, with a little help from you."/>
    <n v="2500"/>
    <n v="25"/>
    <x v="2"/>
    <x v="1"/>
    <s v="GBP"/>
    <n v="1407565504"/>
    <n v="1404973504"/>
    <b v="0"/>
    <n v="2"/>
    <b v="0"/>
    <s v="theater/plays"/>
    <n v="0.01"/>
    <n v="12.5"/>
    <x v="1"/>
    <x v="6"/>
  </r>
  <r>
    <x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x v="3924"/>
    <s v="We need to raise funds to bring this elaborate production to life with special FX makeup, highly detailed sets, and costumes."/>
    <n v="20000"/>
    <n v="453"/>
    <x v="2"/>
    <x v="0"/>
    <s v="USD"/>
    <n v="1474228265"/>
    <n v="1471636265"/>
    <b v="0"/>
    <n v="14"/>
    <b v="0"/>
    <s v="theater/plays"/>
    <n v="2.265E-2"/>
    <n v="32.357142857142854"/>
    <x v="1"/>
    <x v="6"/>
  </r>
  <r>
    <x v="3930"/>
    <x v="3925"/>
    <s v="We are a new and exciting semi-pro  theatre company who will support &amp; hire local actors &amp; writers in Brisbane &amp; Queensland."/>
    <n v="10000"/>
    <n v="0"/>
    <x v="2"/>
    <x v="2"/>
    <s v="AUD"/>
    <n v="1459490400"/>
    <n v="1457078868"/>
    <b v="0"/>
    <n v="0"/>
    <b v="0"/>
    <s v="theater/plays"/>
    <n v="0"/>
    <n v="0"/>
    <x v="1"/>
    <x v="6"/>
  </r>
  <r>
    <x v="3931"/>
    <x v="3926"/>
    <s v="An original stage play designed to bring to light the long-term effects on adult survivors of childhood sexual abuse. We do survive!"/>
    <n v="8000"/>
    <n v="0"/>
    <x v="2"/>
    <x v="0"/>
    <s v="USD"/>
    <n v="1441510707"/>
    <n v="1439350707"/>
    <b v="0"/>
    <n v="0"/>
    <b v="0"/>
    <s v="theater/plays"/>
    <n v="0"/>
    <n v="0"/>
    <x v="1"/>
    <x v="6"/>
  </r>
  <r>
    <x v="3932"/>
    <x v="3927"/>
    <s v="Audience tell stories from their life chooses the improv actors to re-enact the story on the spot via song, dance and theatrics."/>
    <n v="12000"/>
    <n v="1"/>
    <x v="2"/>
    <x v="0"/>
    <s v="USD"/>
    <n v="1458097364"/>
    <n v="1455508964"/>
    <b v="0"/>
    <n v="1"/>
    <b v="0"/>
    <s v="theater/plays"/>
    <n v="8.3333333333333331E-5"/>
    <n v="1"/>
    <x v="1"/>
    <x v="6"/>
  </r>
  <r>
    <x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x v="3929"/>
    <s v="Lost youth and lost souls struggle to find meaning amid dingy basements, vanishing malls, and a bleak Midwestern summer."/>
    <n v="5000"/>
    <n v="550"/>
    <x v="2"/>
    <x v="0"/>
    <s v="USD"/>
    <n v="1443704400"/>
    <n v="1439827639"/>
    <b v="0"/>
    <n v="12"/>
    <b v="0"/>
    <s v="theater/plays"/>
    <n v="0.11"/>
    <n v="45.833333333333336"/>
    <x v="1"/>
    <x v="6"/>
  </r>
  <r>
    <x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x v="3931"/>
    <s v="This stage play is a true story about one woman's fight against breast cancer while still having to deal with the adversities of life."/>
    <n v="20000"/>
    <n v="0"/>
    <x v="2"/>
    <x v="0"/>
    <s v="USD"/>
    <n v="1480576720"/>
    <n v="1477981120"/>
    <b v="0"/>
    <n v="0"/>
    <b v="0"/>
    <s v="theater/plays"/>
    <n v="0"/>
    <n v="0"/>
    <x v="1"/>
    <x v="6"/>
  </r>
  <r>
    <x v="3937"/>
    <x v="3932"/>
    <s v="Support the artists of the new play FEVER: a story of love, friendship and sonnets. Donate to help us develop this production!"/>
    <n v="2885"/>
    <n v="2485"/>
    <x v="2"/>
    <x v="0"/>
    <s v="USD"/>
    <n v="1468249760"/>
    <n v="1465830560"/>
    <b v="0"/>
    <n v="10"/>
    <b v="0"/>
    <s v="theater/plays"/>
    <n v="0.86135181975736563"/>
    <n v="248.5"/>
    <x v="1"/>
    <x v="6"/>
  </r>
  <r>
    <x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x v="3934"/>
    <s v="'Potter.' is a parody of the popular Harry Potter series allowing aspiring actors a chance to work in a professional production."/>
    <n v="5000"/>
    <n v="5"/>
    <x v="2"/>
    <x v="2"/>
    <s v="AUD"/>
    <n v="1412656200"/>
    <n v="1412328979"/>
    <b v="0"/>
    <n v="1"/>
    <b v="0"/>
    <s v="theater/plays"/>
    <n v="1E-3"/>
    <n v="5"/>
    <x v="1"/>
    <x v="6"/>
  </r>
  <r>
    <x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x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x v="3937"/>
    <s v="In the 30's, two brothers, Benny and Phil, who go to the Arizona desert to be extras in a huge Biblical epic. Riotous comedy!"/>
    <n v="1200"/>
    <n v="0"/>
    <x v="2"/>
    <x v="0"/>
    <s v="USD"/>
    <n v="1434490914"/>
    <n v="1429306914"/>
    <b v="0"/>
    <n v="0"/>
    <b v="0"/>
    <s v="theater/plays"/>
    <n v="0"/>
    <n v="0"/>
    <x v="1"/>
    <x v="6"/>
  </r>
  <r>
    <x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x v="3944"/>
    <x v="3939"/>
    <s v="My project is to finish writing all 38 of Shakespeare's Plays into shortened 15-20 minute Shortened versions and publish them in 1 year"/>
    <n v="5000"/>
    <n v="0"/>
    <x v="2"/>
    <x v="0"/>
    <s v="USD"/>
    <n v="1440690875"/>
    <n v="1438098875"/>
    <b v="0"/>
    <n v="0"/>
    <b v="0"/>
    <s v="theater/plays"/>
    <n v="0"/>
    <n v="0"/>
    <x v="1"/>
    <x v="6"/>
  </r>
  <r>
    <x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x v="3946"/>
    <x v="3941"/>
    <s v="Dr. Mecurio's is an original work of fantasy designed and written for the stage."/>
    <n v="6000"/>
    <n v="195"/>
    <x v="2"/>
    <x v="0"/>
    <s v="USD"/>
    <n v="1425110400"/>
    <n v="1422388822"/>
    <b v="0"/>
    <n v="5"/>
    <b v="0"/>
    <s v="theater/plays"/>
    <n v="3.2500000000000001E-2"/>
    <n v="39"/>
    <x v="1"/>
    <x v="6"/>
  </r>
  <r>
    <x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x v="3948"/>
    <x v="3943"/>
    <s v="A group of 12 friends, separated by time, space, state borders and oceans want to head to London for the adventure of a lifetime."/>
    <n v="30000"/>
    <n v="0"/>
    <x v="2"/>
    <x v="2"/>
    <s v="AUD"/>
    <n v="1410076123"/>
    <n v="1404892123"/>
    <b v="0"/>
    <n v="0"/>
    <b v="0"/>
    <s v="theater/plays"/>
    <n v="0"/>
    <n v="0"/>
    <x v="1"/>
    <x v="6"/>
  </r>
  <r>
    <x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x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x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x v="3948"/>
    <s v="Actors and actresses are needed to help me create a stage play. A stage play needs to be adapted from the book I wrote."/>
    <n v="17600"/>
    <n v="0"/>
    <x v="2"/>
    <x v="0"/>
    <s v="USD"/>
    <n v="1469834940"/>
    <n v="1467162586"/>
    <b v="0"/>
    <n v="0"/>
    <b v="0"/>
    <s v="theater/plays"/>
    <n v="0"/>
    <n v="0"/>
    <x v="1"/>
    <x v="6"/>
  </r>
  <r>
    <x v="3954"/>
    <x v="3949"/>
    <s v="Despite hunger and conditions of a Calcutta slum, the people there know that life is precious. They have named it â€˜City of Joy.â€™"/>
    <n v="25000"/>
    <n v="0"/>
    <x v="2"/>
    <x v="5"/>
    <s v="CAD"/>
    <n v="1405352264"/>
    <n v="1400168264"/>
    <b v="0"/>
    <n v="0"/>
    <b v="0"/>
    <s v="theater/plays"/>
    <n v="0"/>
    <n v="0"/>
    <x v="1"/>
    <x v="6"/>
  </r>
  <r>
    <x v="3955"/>
    <x v="3950"/>
    <s v="FHE High School Theatre Booster Fund Raiser for Costumes --Fall Play Snow Queen and Spring Musical Once on this Island"/>
    <n v="1750"/>
    <n v="425"/>
    <x v="2"/>
    <x v="0"/>
    <s v="USD"/>
    <n v="1448745741"/>
    <n v="1446150141"/>
    <b v="0"/>
    <n v="8"/>
    <b v="0"/>
    <s v="theater/plays"/>
    <n v="0.24285714285714285"/>
    <n v="53.125"/>
    <x v="1"/>
    <x v="6"/>
  </r>
  <r>
    <x v="3956"/>
    <x v="3951"/>
    <s v="This saucy stage play chronicles the highs and lows of my life involving gangs, drugs and prison. The story is a transforming ministry."/>
    <n v="5500"/>
    <n v="0"/>
    <x v="2"/>
    <x v="0"/>
    <s v="USD"/>
    <n v="1461543600"/>
    <n v="1459203727"/>
    <b v="0"/>
    <n v="0"/>
    <b v="0"/>
    <s v="theater/plays"/>
    <n v="0"/>
    <n v="0"/>
    <x v="1"/>
    <x v="6"/>
  </r>
  <r>
    <x v="3957"/>
    <x v="3952"/>
    <s v="A play about something, or maybe nothing. Four actors depicting all 9 seasons of Seinfeld in 90 minutes."/>
    <n v="28000"/>
    <n v="7"/>
    <x v="2"/>
    <x v="0"/>
    <s v="USD"/>
    <n v="1468020354"/>
    <n v="1464045954"/>
    <b v="0"/>
    <n v="1"/>
    <b v="0"/>
    <s v="theater/plays"/>
    <n v="2.5000000000000001E-4"/>
    <n v="7"/>
    <x v="1"/>
    <x v="6"/>
  </r>
  <r>
    <x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x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x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x v="3963"/>
    <x v="3958"/>
    <s v="les effets de censeur sur l'immigration.Ã§a c'est une piÃ¨ce de l'histoire de la rÃ©volution en Iran jusqu'Ã  des meurtres en sÃ©rie en 1999"/>
    <n v="10000"/>
    <n v="0"/>
    <x v="2"/>
    <x v="5"/>
    <s v="CAD"/>
    <n v="1447821717"/>
    <n v="1445226117"/>
    <b v="0"/>
    <n v="0"/>
    <b v="0"/>
    <s v="theater/plays"/>
    <n v="0"/>
    <n v="0"/>
    <x v="1"/>
    <x v="6"/>
  </r>
  <r>
    <x v="3964"/>
    <x v="3959"/>
    <s v="&quot;MAMA'Z BA-B&quot; is the story of Marcus Williams who struggles to find a place for himself as a young black male."/>
    <n v="2000"/>
    <n v="126"/>
    <x v="2"/>
    <x v="0"/>
    <s v="USD"/>
    <n v="1429460386"/>
    <n v="1424279986"/>
    <b v="0"/>
    <n v="3"/>
    <b v="0"/>
    <s v="theater/plays"/>
    <n v="6.3E-2"/>
    <n v="42"/>
    <x v="1"/>
    <x v="6"/>
  </r>
  <r>
    <x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x v="3966"/>
    <x v="3961"/>
    <s v="MNDT will be the first Moroccan Team in history to participate in the WSDC. the worldâ€™s biggest high school debate tournament."/>
    <n v="7500"/>
    <n v="45"/>
    <x v="2"/>
    <x v="0"/>
    <s v="USD"/>
    <n v="1406170740"/>
    <n v="1402506278"/>
    <b v="0"/>
    <n v="2"/>
    <b v="0"/>
    <s v="theater/plays"/>
    <n v="6.0000000000000001E-3"/>
    <n v="22.5"/>
    <x v="1"/>
    <x v="6"/>
  </r>
  <r>
    <x v="3967"/>
    <x v="3962"/>
    <s v="Ramsay Wise is painting the backdrops for the Maplewood Barn Theatre's summer 2017 production. He needs canvas and paint."/>
    <n v="1700"/>
    <n v="410"/>
    <x v="2"/>
    <x v="0"/>
    <s v="USD"/>
    <n v="1488783507"/>
    <n v="1486191507"/>
    <b v="0"/>
    <n v="10"/>
    <b v="0"/>
    <s v="theater/plays"/>
    <n v="0.2411764705882353"/>
    <n v="41"/>
    <x v="1"/>
    <x v="6"/>
  </r>
  <r>
    <x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x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x v="3967"/>
    <s v="We're a horror based theatre company in Oklahoma City beginning our first season of shows."/>
    <n v="1000"/>
    <n v="211"/>
    <x v="2"/>
    <x v="0"/>
    <s v="USD"/>
    <n v="1423186634"/>
    <n v="1418002634"/>
    <b v="0"/>
    <n v="8"/>
    <b v="0"/>
    <s v="theater/plays"/>
    <n v="0.21099999999999999"/>
    <n v="26.375"/>
    <x v="1"/>
    <x v="6"/>
  </r>
  <r>
    <x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x v="3975"/>
    <x v="3970"/>
    <s v="Four homeless Key West men are to be given a boat, but fates twist until only the moon and mangroves witness their earthly demise."/>
    <n v="678"/>
    <n v="0"/>
    <x v="2"/>
    <x v="0"/>
    <s v="USD"/>
    <n v="1468442898"/>
    <n v="1465850898"/>
    <b v="0"/>
    <n v="0"/>
    <b v="0"/>
    <s v="theater/plays"/>
    <n v="0"/>
    <n v="0"/>
    <x v="1"/>
    <x v="6"/>
  </r>
  <r>
    <x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x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x v="3973"/>
    <s v="Staged play within the communities of eastern ( Kinston Wilson Wilmington ) North Carolina ! Funds will allow a child to attend! THX"/>
    <n v="2000"/>
    <n v="214"/>
    <x v="2"/>
    <x v="0"/>
    <s v="USD"/>
    <n v="1422717953"/>
    <n v="1417533953"/>
    <b v="0"/>
    <n v="8"/>
    <b v="0"/>
    <s v="theater/plays"/>
    <n v="0.107"/>
    <n v="26.75"/>
    <x v="1"/>
    <x v="6"/>
  </r>
  <r>
    <x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x v="3981"/>
    <x v="3357"/>
    <s v="A Theatrical Production Celebrating the Lebanese Culture and the Human Spirit in Time of War."/>
    <n v="30000"/>
    <n v="1225"/>
    <x v="2"/>
    <x v="0"/>
    <s v="USD"/>
    <n v="1468729149"/>
    <n v="1463545149"/>
    <b v="0"/>
    <n v="7"/>
    <b v="0"/>
    <s v="theater/plays"/>
    <n v="4.0833333333333333E-2"/>
    <n v="175"/>
    <x v="1"/>
    <x v="6"/>
  </r>
  <r>
    <x v="3982"/>
    <x v="3976"/>
    <s v="Sex, deception, addiction, life. _x000a_A quality piece of relevant theatre at one of London's most vibrant and respected fringe theatres."/>
    <n v="850"/>
    <n v="170"/>
    <x v="2"/>
    <x v="1"/>
    <s v="GBP"/>
    <n v="1436297180"/>
    <n v="1431113180"/>
    <b v="0"/>
    <n v="5"/>
    <b v="0"/>
    <s v="theater/plays"/>
    <n v="0.2"/>
    <n v="34"/>
    <x v="1"/>
    <x v="6"/>
  </r>
  <r>
    <x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x v="3978"/>
    <s v="Novus Theatre bring you their new show 'Fantastic Mr Fox'. We hope to improve the pay for our cast and crew through Kickstarter."/>
    <n v="1500"/>
    <n v="95"/>
    <x v="2"/>
    <x v="1"/>
    <s v="GBP"/>
    <n v="1415404800"/>
    <n v="1412809644"/>
    <b v="0"/>
    <n v="10"/>
    <b v="0"/>
    <s v="theater/plays"/>
    <n v="6.3333333333333339E-2"/>
    <n v="9.5"/>
    <x v="1"/>
    <x v="6"/>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x v="3981"/>
    <s v="Write Now 5 is a new writing festival in south east London promoting new work from emerging playwrights."/>
    <n v="400"/>
    <n v="151"/>
    <x v="2"/>
    <x v="1"/>
    <s v="GBP"/>
    <n v="1400278290"/>
    <n v="1399414290"/>
    <b v="0"/>
    <n v="13"/>
    <b v="0"/>
    <s v="theater/plays"/>
    <n v="0.3775"/>
    <n v="11.615384615384615"/>
    <x v="1"/>
    <x v="6"/>
  </r>
  <r>
    <x v="3988"/>
    <x v="3982"/>
    <s v="An evening of of stories based both in myth and truth."/>
    <n v="1500"/>
    <n v="32"/>
    <x v="2"/>
    <x v="0"/>
    <s v="USD"/>
    <n v="1440813413"/>
    <n v="1439517413"/>
    <b v="0"/>
    <n v="4"/>
    <b v="0"/>
    <s v="theater/plays"/>
    <n v="2.1333333333333333E-2"/>
    <n v="8"/>
    <x v="1"/>
    <x v="6"/>
  </r>
  <r>
    <x v="3989"/>
    <x v="3983"/>
    <s v="I love to write. I have written and published my first book and everyone that read it enjoyed it. My dream is to one day write movies"/>
    <n v="3000"/>
    <n v="0"/>
    <x v="2"/>
    <x v="0"/>
    <s v="USD"/>
    <n v="1447009181"/>
    <n v="1444413581"/>
    <b v="0"/>
    <n v="0"/>
    <b v="0"/>
    <s v="theater/plays"/>
    <n v="0"/>
    <n v="0"/>
    <x v="1"/>
    <x v="6"/>
  </r>
  <r>
    <x v="3990"/>
    <x v="3984"/>
    <s v="A book and a play. Narrated by the ghost of Will Shakespeare and the ghost of his dog Crab,  Their adventures in the afterlife..."/>
    <n v="1650"/>
    <n v="69"/>
    <x v="2"/>
    <x v="1"/>
    <s v="GBP"/>
    <n v="1456934893"/>
    <n v="1454342893"/>
    <b v="0"/>
    <n v="3"/>
    <b v="0"/>
    <s v="theater/plays"/>
    <n v="4.1818181818181817E-2"/>
    <n v="23"/>
    <x v="1"/>
    <x v="6"/>
  </r>
  <r>
    <x v="3991"/>
    <x v="3985"/>
    <s v="North Texas first actor-driven theatre company needs your help"/>
    <n v="500"/>
    <n v="100"/>
    <x v="2"/>
    <x v="0"/>
    <s v="USD"/>
    <n v="1433086082"/>
    <n v="1430494082"/>
    <b v="0"/>
    <n v="1"/>
    <b v="0"/>
    <s v="theater/plays"/>
    <n v="0.2"/>
    <n v="100"/>
    <x v="1"/>
    <x v="6"/>
  </r>
  <r>
    <x v="3992"/>
    <x v="3986"/>
    <s v="A richly textured and intellectually powerful social commentary about family, community and America."/>
    <n v="10000"/>
    <n v="541"/>
    <x v="2"/>
    <x v="0"/>
    <s v="USD"/>
    <n v="1449876859"/>
    <n v="1444689259"/>
    <b v="0"/>
    <n v="9"/>
    <b v="0"/>
    <s v="theater/plays"/>
    <n v="5.4100000000000002E-2"/>
    <n v="60.111111111111114"/>
    <x v="1"/>
    <x v="6"/>
  </r>
  <r>
    <x v="3993"/>
    <x v="3987"/>
    <s v="I am seeking to turn my collection of urban poetry into a stage play. My desire is to inspire victims to heal."/>
    <n v="50000"/>
    <n v="3"/>
    <x v="2"/>
    <x v="0"/>
    <s v="USD"/>
    <n v="1431549912"/>
    <n v="1428957912"/>
    <b v="0"/>
    <n v="1"/>
    <b v="0"/>
    <s v="theater/plays"/>
    <n v="6.0000000000000002E-5"/>
    <n v="3"/>
    <x v="1"/>
    <x v="6"/>
  </r>
  <r>
    <x v="3994"/>
    <x v="3988"/>
    <s v="Is Henson willing to dare risk a theatrical speaking tour of his North Pole adventures...and more?"/>
    <n v="2000"/>
    <n v="5"/>
    <x v="2"/>
    <x v="0"/>
    <s v="USD"/>
    <n v="1405761690"/>
    <n v="1403169690"/>
    <b v="0"/>
    <n v="1"/>
    <b v="0"/>
    <s v="theater/plays"/>
    <n v="2.5000000000000001E-3"/>
    <n v="5"/>
    <x v="1"/>
    <x v="6"/>
  </r>
  <r>
    <x v="3995"/>
    <x v="3989"/>
    <s v="Headaches: a play composed of personal testimonies, writings and music, centered on mental illness and its effects on people's lives."/>
    <n v="200"/>
    <n v="70"/>
    <x v="2"/>
    <x v="1"/>
    <s v="GBP"/>
    <n v="1423913220"/>
    <n v="1421339077"/>
    <b v="0"/>
    <n v="4"/>
    <b v="0"/>
    <s v="theater/plays"/>
    <n v="0.35"/>
    <n v="17.5"/>
    <x v="1"/>
    <x v="6"/>
  </r>
  <r>
    <x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x v="3991"/>
    <s v="We aim to produce a Professional Published Play for two days in October 2015 on Fri 30th &amp; Sat 31st with three performances in total."/>
    <n v="3000"/>
    <n v="0"/>
    <x v="2"/>
    <x v="1"/>
    <s v="GBP"/>
    <n v="1428222221"/>
    <n v="1425633821"/>
    <b v="0"/>
    <n v="0"/>
    <b v="0"/>
    <s v="theater/plays"/>
    <n v="0"/>
    <n v="0"/>
    <x v="1"/>
    <x v="6"/>
  </r>
  <r>
    <x v="3998"/>
    <x v="3992"/>
    <s v="Forsaken Angels, a powerful new play by William Leary, author of DCMTA's Best Of 2014 Play Masquerade."/>
    <n v="1250"/>
    <n v="715"/>
    <x v="2"/>
    <x v="0"/>
    <s v="USD"/>
    <n v="1427580426"/>
    <n v="1424992026"/>
    <b v="0"/>
    <n v="12"/>
    <b v="0"/>
    <s v="theater/plays"/>
    <n v="0.57199999999999995"/>
    <n v="59.583333333333336"/>
    <x v="1"/>
    <x v="6"/>
  </r>
  <r>
    <x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x v="3994"/>
    <s v="An Enticing Trip into the World of Assisted Dying"/>
    <n v="8000"/>
    <n v="10"/>
    <x v="2"/>
    <x v="0"/>
    <s v="USD"/>
    <n v="1462631358"/>
    <n v="1457450958"/>
    <b v="0"/>
    <n v="1"/>
    <b v="0"/>
    <s v="theater/plays"/>
    <n v="1.25E-3"/>
    <n v="10"/>
    <x v="1"/>
    <x v="6"/>
  </r>
  <r>
    <x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x v="3996"/>
    <s v="Bring Wyrd Sisters, a comedy of Shakespearean proportions, to small-town Texas. Loosely parodies the â€œScottish Play.â€"/>
    <n v="1250"/>
    <n v="23"/>
    <x v="2"/>
    <x v="0"/>
    <s v="USD"/>
    <n v="1411779761"/>
    <n v="1409187761"/>
    <b v="0"/>
    <n v="4"/>
    <b v="0"/>
    <s v="theater/plays"/>
    <n v="1.84E-2"/>
    <n v="5.75"/>
    <x v="1"/>
    <x v="6"/>
  </r>
  <r>
    <x v="4003"/>
    <x v="3997"/>
    <s v="&quot;MAMA'Z BA-B&quot; is the story of Marcus Williams who struggles to find a place for himself as a young black male."/>
    <n v="2000"/>
    <n v="201"/>
    <x v="2"/>
    <x v="0"/>
    <s v="USD"/>
    <n v="1424009147"/>
    <n v="1421417147"/>
    <b v="0"/>
    <n v="2"/>
    <b v="0"/>
    <s v="theater/plays"/>
    <n v="0.10050000000000001"/>
    <n v="100.5"/>
    <x v="1"/>
    <x v="6"/>
  </r>
  <r>
    <x v="4004"/>
    <x v="3998"/>
    <s v="Help Launch The Queen Into South Florida!"/>
    <n v="500"/>
    <n v="1"/>
    <x v="2"/>
    <x v="0"/>
    <s v="USD"/>
    <n v="1412740457"/>
    <n v="1410148457"/>
    <b v="0"/>
    <n v="1"/>
    <b v="0"/>
    <s v="theater/plays"/>
    <n v="2E-3"/>
    <n v="1"/>
    <x v="1"/>
    <x v="6"/>
  </r>
  <r>
    <x v="4005"/>
    <x v="3999"/>
    <s v="Help us bring more Art to the Community. It's our second production, Fences by August Wilson. Help us make it a success!"/>
    <n v="3000"/>
    <n v="40"/>
    <x v="2"/>
    <x v="0"/>
    <s v="USD"/>
    <n v="1413832985"/>
    <n v="1408648985"/>
    <b v="0"/>
    <n v="2"/>
    <b v="0"/>
    <s v="theater/plays"/>
    <n v="1.3333333333333334E-2"/>
    <n v="20"/>
    <x v="1"/>
    <x v="6"/>
  </r>
  <r>
    <x v="4006"/>
    <x v="4000"/>
    <s v="Olive and Betty have cheating boyfriends. The solution: Gus and Tor, two Norwegian hit men who specialize in solving such problems."/>
    <n v="30000"/>
    <n v="2"/>
    <x v="2"/>
    <x v="0"/>
    <s v="USD"/>
    <n v="1455647587"/>
    <n v="1453487587"/>
    <b v="0"/>
    <n v="1"/>
    <b v="0"/>
    <s v="theater/plays"/>
    <n v="6.666666666666667E-5"/>
    <n v="2"/>
    <x v="1"/>
    <x v="6"/>
  </r>
  <r>
    <x v="4007"/>
    <x v="3988"/>
    <s v="Is the public ready to hear Matt's story? Is he willing to risk public speaking and the waning reputation among his own race?"/>
    <n v="2000"/>
    <n v="5"/>
    <x v="2"/>
    <x v="0"/>
    <s v="USD"/>
    <n v="1409070480"/>
    <n v="1406572381"/>
    <b v="0"/>
    <n v="1"/>
    <b v="0"/>
    <s v="theater/plays"/>
    <n v="2.5000000000000001E-3"/>
    <n v="5"/>
    <x v="1"/>
    <x v="6"/>
  </r>
  <r>
    <x v="4008"/>
    <x v="4001"/>
    <s v="Lovers and Other Strangers by RenÃ©e Taylor and Joseph Bologna, showing at The Cockpit theatre in Marylebone, 10th - 14th August 2015"/>
    <n v="1000"/>
    <n v="60"/>
    <x v="2"/>
    <x v="1"/>
    <s v="GBP"/>
    <n v="1437606507"/>
    <n v="1435014507"/>
    <b v="0"/>
    <n v="4"/>
    <b v="0"/>
    <s v="theater/plays"/>
    <n v="0.06"/>
    <n v="15"/>
    <x v="1"/>
    <x v="6"/>
  </r>
  <r>
    <x v="4009"/>
    <x v="4002"/>
    <s v="Against the decline of Thatcherism, the fall of the Wall, and the rise of Acid House. This comedy is a 'Withnail &amp; I' for 1993."/>
    <n v="1930"/>
    <n v="75"/>
    <x v="2"/>
    <x v="1"/>
    <s v="GBP"/>
    <n v="1410281360"/>
    <n v="1406825360"/>
    <b v="0"/>
    <n v="3"/>
    <b v="0"/>
    <s v="theater/plays"/>
    <n v="3.8860103626943004E-2"/>
    <n v="25"/>
    <x v="1"/>
    <x v="6"/>
  </r>
  <r>
    <x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x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x v="4012"/>
    <x v="4005"/>
    <s v="LEELA IS A 14 YEAR OLD GIRL. JONAH IS A 56 YEAR OLD MAN. IT'S BEEN GOING ON FOR 3 YEARS. HERE COMES THE NIGHT OF VIOLENT RECKONING."/>
    <n v="575"/>
    <n v="0"/>
    <x v="2"/>
    <x v="1"/>
    <s v="GBP"/>
    <n v="1430571849"/>
    <n v="1427979849"/>
    <b v="0"/>
    <n v="0"/>
    <b v="0"/>
    <s v="theater/plays"/>
    <n v="0"/>
    <n v="0"/>
    <x v="1"/>
    <x v="6"/>
  </r>
  <r>
    <x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x v="4014"/>
    <x v="4007"/>
    <s v="I am trying to put together a ministry theater company for junior / high schoolers that which puts on free shows in the SoCal area."/>
    <n v="9000"/>
    <n v="0"/>
    <x v="2"/>
    <x v="0"/>
    <s v="USD"/>
    <n v="1457157269"/>
    <n v="1455861269"/>
    <b v="0"/>
    <n v="0"/>
    <b v="0"/>
    <s v="theater/plays"/>
    <n v="0"/>
    <n v="0"/>
    <x v="1"/>
    <x v="6"/>
  </r>
  <r>
    <x v="4015"/>
    <x v="4008"/>
    <s v="FREE Shakespeare In the Park in Bergen County, NJ on July 24, 25, 31, and August 1. We need your support to help keep our show FREE"/>
    <n v="7000"/>
    <n v="1"/>
    <x v="2"/>
    <x v="0"/>
    <s v="USD"/>
    <n v="1437331463"/>
    <n v="1434739463"/>
    <b v="0"/>
    <n v="1"/>
    <b v="0"/>
    <s v="theater/plays"/>
    <n v="1.4285714285714287E-4"/>
    <n v="1"/>
    <x v="1"/>
    <x v="6"/>
  </r>
  <r>
    <x v="4016"/>
    <x v="4009"/>
    <s v="A new play and project exploring challenges faced by young adults struggling with mental health issues in contemporary Britain."/>
    <n v="500"/>
    <n v="70"/>
    <x v="2"/>
    <x v="1"/>
    <s v="GBP"/>
    <n v="1410987400"/>
    <n v="1408395400"/>
    <b v="0"/>
    <n v="7"/>
    <b v="0"/>
    <s v="theater/plays"/>
    <n v="0.14000000000000001"/>
    <n v="10"/>
    <x v="1"/>
    <x v="6"/>
  </r>
  <r>
    <x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x v="4011"/>
    <s v="Funding for a production of Time Please at the Brighton Fringe 2017... and beyond."/>
    <n v="1500"/>
    <n v="130"/>
    <x v="2"/>
    <x v="1"/>
    <s v="GBP"/>
    <n v="1475877108"/>
    <n v="1473285108"/>
    <b v="0"/>
    <n v="4"/>
    <b v="0"/>
    <s v="theater/plays"/>
    <n v="8.666666666666667E-2"/>
    <n v="32.5"/>
    <x v="1"/>
    <x v="6"/>
  </r>
  <r>
    <x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x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x v="4014"/>
    <s v="Help a group of actors end bigotry in Houston, TX by supporting a  full production of Angels in America."/>
    <n v="15000"/>
    <n v="125"/>
    <x v="2"/>
    <x v="0"/>
    <s v="USD"/>
    <n v="1414360358"/>
    <n v="1409176358"/>
    <b v="0"/>
    <n v="2"/>
    <b v="0"/>
    <s v="theater/plays"/>
    <n v="8.3333333333333332E-3"/>
    <n v="62.5"/>
    <x v="1"/>
    <x v="6"/>
  </r>
  <r>
    <x v="4022"/>
    <x v="4015"/>
    <s v="Help us produce a video of the first Original Pronunciation Merchant of Venice."/>
    <n v="18000"/>
    <n v="12521"/>
    <x v="2"/>
    <x v="0"/>
    <s v="USD"/>
    <n v="1422759240"/>
    <n v="1418824867"/>
    <b v="0"/>
    <n v="197"/>
    <b v="0"/>
    <s v="theater/plays"/>
    <n v="0.69561111111111107"/>
    <n v="63.558375634517766"/>
    <x v="1"/>
    <x v="6"/>
  </r>
  <r>
    <x v="4023"/>
    <x v="4016"/>
    <s v="An original gospel stage play that explores the pain and hurt caused by those who struggle to forgive others!"/>
    <n v="7000"/>
    <n v="0"/>
    <x v="2"/>
    <x v="0"/>
    <s v="USD"/>
    <n v="1458860363"/>
    <n v="1454975963"/>
    <b v="0"/>
    <n v="0"/>
    <b v="0"/>
    <s v="theater/plays"/>
    <n v="0"/>
    <n v="0"/>
    <x v="1"/>
    <x v="6"/>
  </r>
  <r>
    <x v="4024"/>
    <x v="4017"/>
    <s v="Ever wonder what Wonder Woman wants in a super man? Can you be both a lover, and a fighter? And, whatâ€™s with all the spandex?"/>
    <n v="800"/>
    <n v="10"/>
    <x v="2"/>
    <x v="0"/>
    <s v="USD"/>
    <n v="1441037097"/>
    <n v="1438445097"/>
    <b v="0"/>
    <n v="1"/>
    <b v="0"/>
    <s v="theater/plays"/>
    <n v="1.2500000000000001E-2"/>
    <n v="10"/>
    <x v="1"/>
    <x v="6"/>
  </r>
  <r>
    <x v="4025"/>
    <x v="4018"/>
    <s v="Acteurs, scÃ©naristes et metteurs en scÃ¨ne souhaitant monter, 5 piÃ¨ces de thÃ©Ã¢tre ainsi que 3 courts mÃ©trages et 2 long-mÃ©trages."/>
    <n v="5000"/>
    <n v="250"/>
    <x v="2"/>
    <x v="6"/>
    <s v="EUR"/>
    <n v="1437889336"/>
    <n v="1432705336"/>
    <b v="0"/>
    <n v="4"/>
    <b v="0"/>
    <s v="theater/plays"/>
    <n v="0.05"/>
    <n v="62.5"/>
    <x v="1"/>
    <x v="6"/>
  </r>
  <r>
    <x v="4026"/>
    <x v="4019"/>
    <s v="This is a play that voices that stories of the black experience in America using spoken word, song and dance."/>
    <n v="4000"/>
    <n v="0"/>
    <x v="2"/>
    <x v="0"/>
    <s v="USD"/>
    <n v="1449247439"/>
    <n v="1444059839"/>
    <b v="0"/>
    <n v="0"/>
    <b v="0"/>
    <s v="theater/plays"/>
    <n v="0"/>
    <n v="0"/>
    <x v="1"/>
    <x v="6"/>
  </r>
  <r>
    <x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x v="4021"/>
    <s v="The 2014 Minnesota Fringe Festival brings the World Premiere of LightBright's one-act play, The Last King of the I.D.A."/>
    <n v="2000"/>
    <n v="561"/>
    <x v="2"/>
    <x v="0"/>
    <s v="USD"/>
    <n v="1402007500"/>
    <n v="1399415500"/>
    <b v="0"/>
    <n v="11"/>
    <b v="0"/>
    <s v="theater/plays"/>
    <n v="0.28050000000000003"/>
    <n v="51"/>
    <x v="1"/>
    <x v="6"/>
  </r>
  <r>
    <x v="4029"/>
    <x v="4022"/>
    <s v="A theater complex that educates as we entertain.  We will provide shows that inspire and theater classes that motivate."/>
    <n v="20000"/>
    <n v="0"/>
    <x v="2"/>
    <x v="0"/>
    <s v="USD"/>
    <n v="1450053370"/>
    <n v="1447461370"/>
    <b v="0"/>
    <n v="0"/>
    <b v="0"/>
    <s v="theater/plays"/>
    <n v="0"/>
    <n v="0"/>
    <x v="1"/>
    <x v="6"/>
  </r>
  <r>
    <x v="4030"/>
    <x v="4023"/>
    <s v="The world's best and only tribute to Dean Martin and Jerry Lewis_x000a_ bringing back the Music, Laughter and the Love."/>
    <n v="2500"/>
    <n v="400"/>
    <x v="2"/>
    <x v="0"/>
    <s v="USD"/>
    <n v="1454525340"/>
    <n v="1452008599"/>
    <b v="0"/>
    <n v="6"/>
    <b v="0"/>
    <s v="theater/plays"/>
    <n v="0.16"/>
    <n v="66.666666666666671"/>
    <x v="1"/>
    <x v="6"/>
  </r>
  <r>
    <x v="4031"/>
    <x v="4024"/>
    <s v="HeARTistry's contemporary production of As You Like It epitomizes the wit and eloquence of William Shakespeare for a modern audience."/>
    <n v="5000"/>
    <n v="0"/>
    <x v="2"/>
    <x v="0"/>
    <s v="USD"/>
    <n v="1418914964"/>
    <n v="1414591364"/>
    <b v="0"/>
    <n v="0"/>
    <b v="0"/>
    <s v="theater/plays"/>
    <n v="0"/>
    <n v="0"/>
    <x v="1"/>
    <x v="6"/>
  </r>
  <r>
    <x v="4032"/>
    <x v="4025"/>
    <s v="'Play it Forward' is a ticket bank for individuals in need. Fund a theater experience for someone that would otherwise go without!"/>
    <n v="6048"/>
    <n v="413"/>
    <x v="2"/>
    <x v="0"/>
    <s v="USD"/>
    <n v="1450211116"/>
    <n v="1445023516"/>
    <b v="0"/>
    <n v="7"/>
    <b v="0"/>
    <s v="theater/plays"/>
    <n v="6.8287037037037035E-2"/>
    <n v="59"/>
    <x v="1"/>
    <x v="6"/>
  </r>
  <r>
    <x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x v="4035"/>
    <x v="4028"/>
    <s v="&quot;Stories are where you go to look for the truth of your own life.&quot; (Frank Delaney)"/>
    <n v="10000"/>
    <n v="3685"/>
    <x v="2"/>
    <x v="0"/>
    <s v="USD"/>
    <n v="1413925887"/>
    <n v="1411333887"/>
    <b v="0"/>
    <n v="25"/>
    <b v="0"/>
    <s v="theater/plays"/>
    <n v="0.36849999999999999"/>
    <n v="147.4"/>
    <x v="1"/>
    <x v="6"/>
  </r>
  <r>
    <x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x v="4030"/>
    <s v="The Pelican is a haunted play by one of Swedenâ€™s most renowned playwrights, August Strindberg, about a mother's tragic deceit."/>
    <n v="700"/>
    <n v="80"/>
    <x v="2"/>
    <x v="0"/>
    <s v="USD"/>
    <n v="1464099900"/>
    <n v="1462585315"/>
    <b v="0"/>
    <n v="2"/>
    <b v="0"/>
    <s v="theater/plays"/>
    <n v="0.11428571428571428"/>
    <n v="40"/>
    <x v="1"/>
    <x v="6"/>
  </r>
  <r>
    <x v="4038"/>
    <x v="4031"/>
    <s v="We are vagina warriors ready to bring our message of human rights, empowerment and diversity to Main St. Lexington, NC."/>
    <n v="2500"/>
    <n v="301"/>
    <x v="2"/>
    <x v="0"/>
    <s v="USD"/>
    <n v="1413573010"/>
    <n v="1408389010"/>
    <b v="0"/>
    <n v="4"/>
    <b v="0"/>
    <s v="theater/plays"/>
    <n v="0.12039999999999999"/>
    <n v="75.25"/>
    <x v="1"/>
    <x v="6"/>
  </r>
  <r>
    <x v="4039"/>
    <x v="4032"/>
    <s v="Help stage an original One Act Play that brings awareness to Alzheimer's in its debut performance."/>
    <n v="500"/>
    <n v="300"/>
    <x v="2"/>
    <x v="0"/>
    <s v="USD"/>
    <n v="1448949540"/>
    <n v="1446048367"/>
    <b v="0"/>
    <n v="5"/>
    <b v="0"/>
    <s v="theater/plays"/>
    <n v="0.6"/>
    <n v="60"/>
    <x v="1"/>
    <x v="6"/>
  </r>
  <r>
    <x v="4040"/>
    <x v="4033"/>
    <s v="This nationally published book, set in the 70â€™s, tells the untold story of singers and a friendly reunion visit turning bad."/>
    <n v="8000"/>
    <n v="2500"/>
    <x v="2"/>
    <x v="0"/>
    <s v="USD"/>
    <n v="1437188400"/>
    <n v="1432100004"/>
    <b v="0"/>
    <n v="2"/>
    <b v="0"/>
    <s v="theater/plays"/>
    <n v="0.3125"/>
    <n v="1250"/>
    <x v="1"/>
    <x v="6"/>
  </r>
  <r>
    <x v="4041"/>
    <x v="4034"/>
    <s v="A bold, colouful, vibrant play centred around the last remaining monarchy of Africa."/>
    <n v="5000"/>
    <n v="21"/>
    <x v="2"/>
    <x v="1"/>
    <s v="GBP"/>
    <n v="1473160954"/>
    <n v="1467976954"/>
    <b v="0"/>
    <n v="2"/>
    <b v="0"/>
    <s v="theater/plays"/>
    <n v="4.1999999999999997E-3"/>
    <n v="10.5"/>
    <x v="1"/>
    <x v="6"/>
  </r>
  <r>
    <x v="4042"/>
    <x v="4035"/>
    <s v="Acting group and production for inner city youth, about inner city youth. The problems and stuation that they see everyday."/>
    <n v="10000"/>
    <n v="21"/>
    <x v="2"/>
    <x v="0"/>
    <s v="USD"/>
    <n v="1421781360"/>
    <n v="1419213664"/>
    <b v="0"/>
    <n v="3"/>
    <b v="0"/>
    <s v="theater/plays"/>
    <n v="2.0999999999999999E-3"/>
    <n v="7"/>
    <x v="1"/>
    <x v="6"/>
  </r>
  <r>
    <x v="4043"/>
    <x v="4036"/>
    <s v="This could be my last play, need to bring my son out to see it before it's over.  Need to fly him here from BC"/>
    <n v="300"/>
    <n v="0"/>
    <x v="2"/>
    <x v="5"/>
    <s v="CAD"/>
    <n v="1416524325"/>
    <n v="1415228325"/>
    <b v="0"/>
    <n v="0"/>
    <b v="0"/>
    <s v="theater/plays"/>
    <n v="0"/>
    <n v="0"/>
    <x v="1"/>
    <x v="6"/>
  </r>
  <r>
    <x v="4044"/>
    <x v="4037"/>
    <s v="A bilingual play in The New Works Festival at UT that crosses cultures and explores what it means to be confident with who you are."/>
    <n v="600"/>
    <n v="225"/>
    <x v="2"/>
    <x v="0"/>
    <s v="USD"/>
    <n v="1428642000"/>
    <n v="1426050982"/>
    <b v="0"/>
    <n v="4"/>
    <b v="0"/>
    <s v="theater/plays"/>
    <n v="0.375"/>
    <n v="56.25"/>
    <x v="1"/>
    <x v="6"/>
  </r>
  <r>
    <x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x v="4040"/>
    <s v="A conservative grandmother takes her hip-hop generation grandchildren through the history of Gospel music in one night..."/>
    <n v="5000"/>
    <n v="110"/>
    <x v="2"/>
    <x v="0"/>
    <s v="USD"/>
    <n v="1420938000"/>
    <n v="1418862743"/>
    <b v="0"/>
    <n v="4"/>
    <b v="0"/>
    <s v="theater/plays"/>
    <n v="2.1999999999999999E-2"/>
    <n v="27.5"/>
    <x v="1"/>
    <x v="6"/>
  </r>
  <r>
    <x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x v="4042"/>
    <s v="A caravan heist goes horribly wrong. When the rogues meet up to discuss the matter, they suspect one of them is the King's guard."/>
    <n v="20000"/>
    <n v="16"/>
    <x v="2"/>
    <x v="0"/>
    <s v="USD"/>
    <n v="1436914815"/>
    <n v="1434322815"/>
    <b v="0"/>
    <n v="1"/>
    <b v="0"/>
    <s v="theater/plays"/>
    <n v="8.0000000000000004E-4"/>
    <n v="16"/>
    <x v="1"/>
    <x v="6"/>
  </r>
  <r>
    <x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x v="4051"/>
    <x v="4044"/>
    <s v="It is a heart-breaking life story of Wu family who tries to preserve the gem of Chinese Kun Opera through generations."/>
    <n v="500"/>
    <n v="0"/>
    <x v="2"/>
    <x v="0"/>
    <s v="USD"/>
    <n v="1399618380"/>
    <n v="1399058797"/>
    <b v="0"/>
    <n v="0"/>
    <b v="0"/>
    <s v="theater/plays"/>
    <n v="0"/>
    <n v="0"/>
    <x v="1"/>
    <x v="6"/>
  </r>
  <r>
    <x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x v="4046"/>
    <s v="'Time at the Bar!' is a play written by Kieran Mellish, a student at Loughborough University and member of LSU Stage Society."/>
    <n v="500"/>
    <n v="110"/>
    <x v="2"/>
    <x v="1"/>
    <s v="GBP"/>
    <n v="1416081600"/>
    <n v="1413477228"/>
    <b v="0"/>
    <n v="2"/>
    <b v="0"/>
    <s v="theater/plays"/>
    <n v="0.22"/>
    <n v="55"/>
    <x v="1"/>
    <x v="6"/>
  </r>
  <r>
    <x v="4054"/>
    <x v="4047"/>
    <s v="I love you,he said,then he kissed her as her tears fell down.It was my fault but make up will fix it&quot;she replied,then he hit her again!"/>
    <n v="8880"/>
    <n v="0"/>
    <x v="2"/>
    <x v="0"/>
    <s v="USD"/>
    <n v="1475294400"/>
    <n v="1472674285"/>
    <b v="0"/>
    <n v="0"/>
    <b v="0"/>
    <s v="theater/plays"/>
    <n v="0"/>
    <n v="0"/>
    <x v="1"/>
    <x v="6"/>
  </r>
  <r>
    <x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x v="4056"/>
    <x v="4049"/>
    <s v="American Pride is a play centered on the Poetry of one Iraq War veteran, and follows her journey through war and back home."/>
    <n v="1500"/>
    <n v="795"/>
    <x v="2"/>
    <x v="0"/>
    <s v="USD"/>
    <n v="1467575940"/>
    <n v="1465856639"/>
    <b v="0"/>
    <n v="9"/>
    <b v="0"/>
    <s v="theater/plays"/>
    <n v="0.53"/>
    <n v="88.333333333333329"/>
    <x v="1"/>
    <x v="6"/>
  </r>
  <r>
    <x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x v="4051"/>
    <s v="Help reveal the beauty of Islamic culture by launching this new adventure play celebrating Persian music, dance, and lore."/>
    <n v="3750"/>
    <n v="95"/>
    <x v="2"/>
    <x v="0"/>
    <s v="USD"/>
    <n v="1459483140"/>
    <n v="1458178044"/>
    <b v="0"/>
    <n v="4"/>
    <b v="0"/>
    <s v="theater/plays"/>
    <n v="2.5333333333333333E-2"/>
    <n v="23.75"/>
    <x v="1"/>
    <x v="6"/>
  </r>
  <r>
    <x v="4059"/>
    <x v="4052"/>
    <s v="A very Canadian children's play inspired by the tradition of British pantomimes like Aladdin, and the Nutcracker."/>
    <n v="10000"/>
    <n v="250"/>
    <x v="2"/>
    <x v="5"/>
    <s v="CAD"/>
    <n v="1410836400"/>
    <n v="1408116152"/>
    <b v="0"/>
    <n v="7"/>
    <b v="0"/>
    <s v="theater/plays"/>
    <n v="2.5000000000000001E-2"/>
    <n v="35.714285714285715"/>
    <x v="1"/>
    <x v="6"/>
  </r>
  <r>
    <x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x v="4061"/>
    <x v="4054"/>
    <s v="SKYLAR'S SYNDROME is a tremendous psychodrama by master playwright Gavin Kayner!"/>
    <n v="525"/>
    <n v="0"/>
    <x v="2"/>
    <x v="0"/>
    <s v="USD"/>
    <n v="1461205423"/>
    <n v="1456025023"/>
    <b v="0"/>
    <n v="0"/>
    <b v="0"/>
    <s v="theater/plays"/>
    <n v="0"/>
    <n v="0"/>
    <x v="1"/>
    <x v="6"/>
  </r>
  <r>
    <x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x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x v="4065"/>
    <x v="4058"/>
    <s v="A classical/ fantasy version of midsummers done by professionally trained actors in Tulsa!"/>
    <n v="4000"/>
    <n v="27"/>
    <x v="2"/>
    <x v="0"/>
    <s v="USD"/>
    <n v="1407883811"/>
    <n v="1405291811"/>
    <b v="0"/>
    <n v="4"/>
    <b v="0"/>
    <s v="theater/plays"/>
    <n v="6.7499999999999999E-3"/>
    <n v="6.75"/>
    <x v="1"/>
    <x v="6"/>
  </r>
  <r>
    <x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x v="4061"/>
    <s v="Be a PRODUCER of the Original stage play BELLE DAME SANS MERCI by Michael Fenlason! :-) :-( !"/>
    <n v="3495"/>
    <n v="34.950000000000003"/>
    <x v="2"/>
    <x v="0"/>
    <s v="USD"/>
    <n v="1484348700"/>
    <n v="1481756855"/>
    <b v="0"/>
    <n v="1"/>
    <b v="0"/>
    <s v="theater/plays"/>
    <n v="0.01"/>
    <n v="34.950000000000003"/>
    <x v="1"/>
    <x v="6"/>
  </r>
  <r>
    <x v="4069"/>
    <x v="4062"/>
    <s v="'The Pendulum Swings' is a three-act dark comedy that sees Frank and Michael await their execution on Death Row."/>
    <n v="1250"/>
    <n v="430"/>
    <x v="2"/>
    <x v="1"/>
    <s v="GBP"/>
    <n v="1425124800"/>
    <n v="1421596356"/>
    <b v="0"/>
    <n v="13"/>
    <b v="0"/>
    <s v="theater/plays"/>
    <n v="0.34399999999999997"/>
    <n v="33.07692307692308"/>
    <x v="1"/>
    <x v="6"/>
  </r>
  <r>
    <x v="4070"/>
    <x v="4063"/>
    <s v="V-Day Southern Utah University 2015 and Second Studio Players presents: The Vagina Monologues"/>
    <n v="1000"/>
    <n v="165"/>
    <x v="2"/>
    <x v="0"/>
    <s v="USD"/>
    <n v="1425178800"/>
    <n v="1422374420"/>
    <b v="0"/>
    <n v="6"/>
    <b v="0"/>
    <s v="theater/plays"/>
    <n v="0.16500000000000001"/>
    <n v="27.5"/>
    <x v="1"/>
    <x v="6"/>
  </r>
  <r>
    <x v="4071"/>
    <x v="4064"/>
    <s v="ExÃ¡men final de alumnos del Centro de CapacitaciÃ³n de la ANDA. Son extractos de obras: El JardÃ­n de los CerezoS, Madre Coraje y Casa"/>
    <n v="20000"/>
    <n v="0"/>
    <x v="2"/>
    <x v="14"/>
    <s v="MXN"/>
    <n v="1482779931"/>
    <n v="1480187931"/>
    <b v="0"/>
    <n v="0"/>
    <b v="0"/>
    <s v="theater/plays"/>
    <n v="0"/>
    <n v="0"/>
    <x v="1"/>
    <x v="6"/>
  </r>
  <r>
    <x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x v="4073"/>
    <x v="4066"/>
    <s v="OTHELLO, directed by Daniel Echevarria. A tragedy that highlights political corruption and the madness that can come out of love."/>
    <n v="3500"/>
    <n v="37"/>
    <x v="2"/>
    <x v="0"/>
    <s v="USD"/>
    <n v="1431144000"/>
    <n v="1426407426"/>
    <b v="0"/>
    <n v="2"/>
    <b v="0"/>
    <s v="theater/plays"/>
    <n v="1.0571428571428572E-2"/>
    <n v="18.5"/>
    <x v="1"/>
    <x v="6"/>
  </r>
  <r>
    <x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x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x v="4069"/>
    <s v="A play to raise awareness about the effects of mental illness on a military family in the Cold War area."/>
    <n v="700"/>
    <n v="0"/>
    <x v="2"/>
    <x v="0"/>
    <s v="USD"/>
    <n v="1413921060"/>
    <n v="1411499149"/>
    <b v="0"/>
    <n v="0"/>
    <b v="0"/>
    <s v="theater/plays"/>
    <n v="0"/>
    <n v="0"/>
    <x v="1"/>
    <x v="6"/>
  </r>
  <r>
    <x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x v="4071"/>
    <s v="Theatre Memoire are a High Wycombe based theatre company. Performing plays about multi-culturalism and interconectedness."/>
    <n v="250"/>
    <n v="0"/>
    <x v="2"/>
    <x v="1"/>
    <s v="GBP"/>
    <n v="1485543242"/>
    <n v="1482951242"/>
    <b v="0"/>
    <n v="0"/>
    <b v="0"/>
    <s v="theater/plays"/>
    <n v="0"/>
    <n v="0"/>
    <x v="1"/>
    <x v="6"/>
  </r>
  <r>
    <x v="4079"/>
    <x v="4072"/>
    <s v="A tale of obsession, science, and lost love! Help the Caddo Magnet Players give this student-written play its debut on a real stage!"/>
    <n v="3000"/>
    <n v="5"/>
    <x v="2"/>
    <x v="0"/>
    <s v="USD"/>
    <n v="1466375521"/>
    <n v="1463783521"/>
    <b v="0"/>
    <n v="1"/>
    <b v="0"/>
    <s v="theater/plays"/>
    <n v="1.6666666666666668E-3"/>
    <n v="5"/>
    <x v="1"/>
    <x v="6"/>
  </r>
  <r>
    <x v="4080"/>
    <x v="4073"/>
    <s v="&quot;Uncommonnotion&quot;. is a collections of short humors stories, I want to develop into plays, interest has been shown in this idea."/>
    <n v="3000"/>
    <n v="0"/>
    <x v="2"/>
    <x v="0"/>
    <s v="USD"/>
    <n v="1465930440"/>
    <n v="1463849116"/>
    <b v="0"/>
    <n v="0"/>
    <b v="0"/>
    <s v="theater/plays"/>
    <n v="0"/>
    <n v="0"/>
    <x v="1"/>
    <x v="6"/>
  </r>
  <r>
    <x v="4081"/>
    <x v="4074"/>
    <s v="AUTheatreWing is a student theatre association fostering the development of the dramatic arts at our university."/>
    <n v="2224"/>
    <n v="350"/>
    <x v="2"/>
    <x v="0"/>
    <s v="USD"/>
    <n v="1425819425"/>
    <n v="1423231025"/>
    <b v="0"/>
    <n v="12"/>
    <b v="0"/>
    <s v="theater/plays"/>
    <n v="0.15737410071942445"/>
    <n v="29.166666666666668"/>
    <x v="1"/>
    <x v="6"/>
  </r>
  <r>
    <x v="4082"/>
    <x v="4075"/>
    <s v="A short one act play about an undercover cop posing as a girl scout trying to stop a doughnut shop from selling drug filled doughnuts."/>
    <n v="150"/>
    <n v="3"/>
    <x v="2"/>
    <x v="0"/>
    <s v="USD"/>
    <n v="1447542000"/>
    <n v="1446179553"/>
    <b v="0"/>
    <n v="2"/>
    <b v="0"/>
    <s v="theater/plays"/>
    <n v="0.02"/>
    <n v="1.5"/>
    <x v="1"/>
    <x v="6"/>
  </r>
  <r>
    <x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x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x v="4086"/>
    <x v="4079"/>
    <s v="Our theater troupe needs your help to put on a unique production of Hamlet! Pledge to help young actors learn and refine their skills!"/>
    <n v="1000"/>
    <n v="47"/>
    <x v="2"/>
    <x v="0"/>
    <s v="USD"/>
    <n v="1448078400"/>
    <n v="1445985299"/>
    <b v="0"/>
    <n v="5"/>
    <b v="0"/>
    <s v="theater/plays"/>
    <n v="4.7E-2"/>
    <n v="9.4"/>
    <x v="1"/>
    <x v="6"/>
  </r>
  <r>
    <x v="4087"/>
    <x v="4080"/>
    <s v="Comedy Stage Play"/>
    <n v="9600"/>
    <n v="0"/>
    <x v="2"/>
    <x v="0"/>
    <s v="USD"/>
    <n v="1468777786"/>
    <n v="1466185786"/>
    <b v="0"/>
    <n v="0"/>
    <b v="0"/>
    <s v="theater/plays"/>
    <n v="0"/>
    <n v="0"/>
    <x v="1"/>
    <x v="6"/>
  </r>
  <r>
    <x v="4088"/>
    <x v="4081"/>
    <s v="Young persons theatre company working in deprived area seeking funding for children's theatrical production."/>
    <n v="2000"/>
    <n v="216"/>
    <x v="2"/>
    <x v="1"/>
    <s v="GBP"/>
    <n v="1421403960"/>
    <n v="1418827324"/>
    <b v="0"/>
    <n v="3"/>
    <b v="0"/>
    <s v="theater/plays"/>
    <n v="0.108"/>
    <n v="72"/>
    <x v="1"/>
    <x v="6"/>
  </r>
  <r>
    <x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x v="4083"/>
    <s v="A gripping re-enactment of a true breast cancer survival story, highlighted with inspiration and laughter!"/>
    <n v="1000"/>
    <n v="32"/>
    <x v="2"/>
    <x v="0"/>
    <s v="USD"/>
    <n v="1438959600"/>
    <n v="1437754137"/>
    <b v="0"/>
    <n v="3"/>
    <b v="0"/>
    <s v="theater/plays"/>
    <n v="3.2000000000000001E-2"/>
    <n v="10.666666666666666"/>
    <x v="1"/>
    <x v="6"/>
  </r>
  <r>
    <x v="4091"/>
    <x v="4084"/>
    <s v="Unique  troupe will bring the wonder &amp; joy of Therapeutic Theater to  youth with severe multiple disabilities, &amp; adults with Alzheimers"/>
    <n v="1600"/>
    <n v="204"/>
    <x v="2"/>
    <x v="0"/>
    <s v="USD"/>
    <n v="1421410151"/>
    <n v="1418818151"/>
    <b v="0"/>
    <n v="8"/>
    <b v="0"/>
    <s v="theater/plays"/>
    <n v="0.1275"/>
    <n v="25.5"/>
    <x v="1"/>
    <x v="6"/>
  </r>
  <r>
    <x v="4092"/>
    <x v="4085"/>
    <s v="&quot;A Cry for Help is Riveting, Inspiring, and Mesmerizing. You will laugh, cry, and be thinking about your own Cry for Help&quot;"/>
    <n v="110000"/>
    <n v="20"/>
    <x v="2"/>
    <x v="0"/>
    <s v="USD"/>
    <n v="1428205247"/>
    <n v="1423024847"/>
    <b v="0"/>
    <n v="1"/>
    <b v="0"/>
    <s v="theater/plays"/>
    <n v="1.8181818181818181E-4"/>
    <n v="20"/>
    <x v="1"/>
    <x v="6"/>
  </r>
  <r>
    <x v="4093"/>
    <x v="4086"/>
    <s v="'The Grouch' is the perfect way to brighten up your Christmas. Full of love, laughs and some sheer calculated silliness, don't miss it!"/>
    <n v="2500"/>
    <n v="60"/>
    <x v="2"/>
    <x v="1"/>
    <s v="GBP"/>
    <n v="1440272093"/>
    <n v="1435088093"/>
    <b v="0"/>
    <n v="4"/>
    <b v="0"/>
    <s v="theater/plays"/>
    <n v="2.4E-2"/>
    <n v="15"/>
    <x v="1"/>
    <x v="6"/>
  </r>
  <r>
    <x v="4094"/>
    <x v="4087"/>
    <s v="Live at the Speakeasy with Ryan Anderson is a local talk show! Showcasing local artist, special guest, and talented bands."/>
    <n v="2000"/>
    <n v="730"/>
    <x v="2"/>
    <x v="0"/>
    <s v="USD"/>
    <n v="1413953940"/>
    <n v="1410141900"/>
    <b v="0"/>
    <n v="8"/>
    <b v="0"/>
    <s v="theater/plays"/>
    <n v="0.36499999999999999"/>
    <n v="91.25"/>
    <x v="1"/>
    <x v="6"/>
  </r>
  <r>
    <x v="4095"/>
    <x v="4088"/>
    <s v="Proyecto teatral dirigido por MartÃ­n Acosta que habla y reflexiona sobre el amor y su naturaleza."/>
    <n v="30000"/>
    <n v="800"/>
    <x v="2"/>
    <x v="14"/>
    <s v="MXN"/>
    <n v="1482108350"/>
    <n v="1479516350"/>
    <b v="0"/>
    <n v="1"/>
    <b v="0"/>
    <s v="theater/plays"/>
    <n v="2.6666666666666668E-2"/>
    <n v="800"/>
    <x v="1"/>
    <x v="6"/>
  </r>
  <r>
    <x v="4096"/>
    <x v="4089"/>
    <s v="Theatre for Life believes in unlocking young people's creativity, developing self belief and creating positive opportunities."/>
    <n v="3500"/>
    <n v="400"/>
    <x v="2"/>
    <x v="1"/>
    <s v="GBP"/>
    <n v="1488271860"/>
    <n v="1484484219"/>
    <b v="0"/>
    <n v="5"/>
    <b v="0"/>
    <s v="theater/plays"/>
    <n v="0.11428571428571428"/>
    <n v="80"/>
    <x v="1"/>
    <x v="6"/>
  </r>
  <r>
    <x v="4097"/>
    <x v="4090"/>
    <s v="And There Was War is a play, a biblical narrative deeply entrenched in the concepts of the great controversy between Good and Evil!"/>
    <n v="10000"/>
    <n v="0"/>
    <x v="2"/>
    <x v="1"/>
    <s v="GBP"/>
    <n v="1454284500"/>
    <n v="1449431237"/>
    <b v="0"/>
    <n v="0"/>
    <b v="0"/>
    <s v="theater/plays"/>
    <n v="0"/>
    <n v="0"/>
    <x v="1"/>
    <x v="6"/>
  </r>
  <r>
    <x v="4098"/>
    <x v="4091"/>
    <s v="Community Youth play, written by and performed by the youth about finding joy in the simple things in life"/>
    <n v="75000"/>
    <n v="0"/>
    <x v="2"/>
    <x v="0"/>
    <s v="USD"/>
    <n v="1465060797"/>
    <n v="1462468797"/>
    <b v="0"/>
    <n v="0"/>
    <b v="0"/>
    <s v="theater/plays"/>
    <n v="0"/>
    <n v="0"/>
    <x v="1"/>
    <x v="6"/>
  </r>
  <r>
    <x v="4099"/>
    <x v="4092"/>
    <s v="L.U.N.A. (Love, Understanding, Nurturing, and Awareness) is a non-profit organization dedicated to helping raise awareness for causes."/>
    <n v="4500"/>
    <n v="50"/>
    <x v="2"/>
    <x v="0"/>
    <s v="USD"/>
    <n v="1472847873"/>
    <n v="1468959873"/>
    <b v="0"/>
    <n v="1"/>
    <b v="0"/>
    <s v="theater/plays"/>
    <n v="1.1111111111111112E-2"/>
    <n v="50"/>
    <x v="1"/>
    <x v="6"/>
  </r>
  <r>
    <x v="4100"/>
    <x v="4093"/>
    <s v="How does war change a family?  A peek into one family's kitchen as their soldier fights in Iraq."/>
    <n v="270"/>
    <n v="0"/>
    <x v="2"/>
    <x v="0"/>
    <s v="USD"/>
    <n v="1414205990"/>
    <n v="1413341990"/>
    <b v="0"/>
    <n v="0"/>
    <b v="0"/>
    <s v="theater/plays"/>
    <n v="0"/>
    <n v="0"/>
    <x v="1"/>
    <x v="6"/>
  </r>
  <r>
    <x v="4101"/>
    <x v="4094"/>
    <s v="This is a Comedic Story about a young boy who saw the image of the perfect woman and from that point searched for someone similar"/>
    <n v="600"/>
    <n v="0"/>
    <x v="2"/>
    <x v="0"/>
    <s v="USD"/>
    <n v="1485380482"/>
    <n v="1482788482"/>
    <b v="0"/>
    <n v="0"/>
    <b v="0"/>
    <s v="theater/plays"/>
    <n v="0"/>
    <n v="0"/>
    <x v="1"/>
    <x v="6"/>
  </r>
  <r>
    <x v="4102"/>
    <x v="4095"/>
    <s v="Local Community theater to get up and running in the Idaho Falls area. Something new, something different!"/>
    <n v="500"/>
    <n v="137"/>
    <x v="2"/>
    <x v="0"/>
    <s v="USD"/>
    <n v="1463343673"/>
    <n v="1460751673"/>
    <b v="0"/>
    <n v="6"/>
    <b v="0"/>
    <s v="theater/plays"/>
    <n v="0.27400000000000002"/>
    <n v="22.833333333333332"/>
    <x v="1"/>
    <x v="6"/>
  </r>
  <r>
    <x v="4103"/>
    <x v="4096"/>
    <s v="Weather Men is a play, written by Nathan Black.  A comedy/drama that explores the question of 'why people stay together?'"/>
    <n v="1000"/>
    <n v="100"/>
    <x v="2"/>
    <x v="0"/>
    <s v="USD"/>
    <n v="1440613920"/>
    <n v="1435953566"/>
    <b v="0"/>
    <n v="6"/>
    <b v="0"/>
    <s v="theater/plays"/>
    <n v="0.1"/>
    <n v="16.666666666666668"/>
    <x v="1"/>
    <x v="6"/>
  </r>
  <r>
    <x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x v="4101"/>
    <s v="We are producing and directing a stage play that will focus on relationships and the stereotypes/truths that prohibit growth."/>
    <n v="3000"/>
    <n v="59"/>
    <x v="2"/>
    <x v="0"/>
    <s v="USD"/>
    <n v="1488517200"/>
    <n v="1485909937"/>
    <b v="0"/>
    <n v="1"/>
    <b v="0"/>
    <s v="theater/plays"/>
    <n v="1.9666666666666666E-2"/>
    <n v="59"/>
    <x v="1"/>
    <x v="6"/>
  </r>
  <r>
    <x v="4109"/>
    <x v="4102"/>
    <s v="Jack the Lad - a new play that explores how far the boundaries of friendship will stretch when morality and loyalties clash."/>
    <n v="500"/>
    <n v="0"/>
    <x v="2"/>
    <x v="1"/>
    <s v="GBP"/>
    <n v="1448805404"/>
    <n v="1446209804"/>
    <b v="0"/>
    <n v="0"/>
    <b v="0"/>
    <s v="theater/plays"/>
    <n v="0"/>
    <n v="0"/>
    <x v="1"/>
    <x v="6"/>
  </r>
  <r>
    <x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x v="4112"/>
    <x v="4105"/>
    <s v="Set in Southern America â€œThe Divideâ€ is a stage play that touches on the issues that are forefront in America and the world."/>
    <n v="2500"/>
    <n v="1"/>
    <x v="2"/>
    <x v="17"/>
    <s v="EUR"/>
    <n v="1456617600"/>
    <n v="1454280186"/>
    <b v="0"/>
    <n v="1"/>
    <b v="0"/>
    <s v="theater/plays"/>
    <n v="4.0000000000000002E-4"/>
    <n v="1"/>
    <x v="1"/>
    <x v="6"/>
  </r>
  <r>
    <x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x v="0"/>
  </r>
  <r>
    <x v="1"/>
    <s v="FannibalFest Fan Convention"/>
    <s v="A Hannibal TV Show Fan Convention and Art Collective"/>
    <n v="10275"/>
    <n v="14653"/>
    <x v="0"/>
    <s v="US"/>
    <s v="USD"/>
    <n v="1488464683"/>
    <n v="1485872683"/>
    <b v="0"/>
    <x v="1"/>
    <b v="1"/>
    <s v="film &amp; video/television"/>
    <n v="1.4260827250608272"/>
    <n v="185.48101265822785"/>
    <x v="0"/>
    <s v="television"/>
    <x v="1"/>
    <x v="1"/>
  </r>
  <r>
    <x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x v="2"/>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x v="3"/>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x v="4"/>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x v="5"/>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x v="6"/>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x v="7"/>
  </r>
  <r>
    <x v="8"/>
    <s v="Sizzling in the Kitchen Flynn Style"/>
    <s v="Help us raise the funds to film our pilot episode!"/>
    <n v="3500"/>
    <n v="3501.52"/>
    <x v="0"/>
    <s v="US"/>
    <s v="USD"/>
    <n v="1460754000"/>
    <n v="1460155212"/>
    <b v="0"/>
    <x v="8"/>
    <b v="1"/>
    <s v="film &amp; video/television"/>
    <n v="1.0004342857142856"/>
    <n v="291.79333333333335"/>
    <x v="0"/>
    <s v="television"/>
    <x v="8"/>
    <x v="8"/>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x v="9"/>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x v="10"/>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x v="11"/>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x v="12"/>
  </r>
  <r>
    <x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x v="13"/>
  </r>
  <r>
    <x v="14"/>
    <s v="3010 | Sci-fi Series"/>
    <s v="A highly charged post apocalyptic sci fi series that pulls no punches!"/>
    <n v="6000"/>
    <n v="6056"/>
    <x v="0"/>
    <s v="AU"/>
    <s v="AUD"/>
    <n v="1405259940"/>
    <n v="1403051888"/>
    <b v="0"/>
    <x v="14"/>
    <b v="1"/>
    <s v="film &amp; video/television"/>
    <n v="1.0093333333333334"/>
    <n v="147.70731707317074"/>
    <x v="0"/>
    <s v="television"/>
    <x v="14"/>
    <x v="14"/>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x v="15"/>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x v="16"/>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x v="17"/>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x v="18"/>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x v="19"/>
  </r>
  <r>
    <x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x v="20"/>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x v="21"/>
  </r>
  <r>
    <x v="22"/>
    <s v="CREATURES OF HABIT!"/>
    <s v="Meet Gary, and Troy: Two unlikely friends that investigate &quot;strange phenomenon&quot;."/>
    <n v="350"/>
    <n v="410"/>
    <x v="0"/>
    <s v="US"/>
    <s v="USD"/>
    <n v="1420099140"/>
    <n v="1418766740"/>
    <b v="0"/>
    <x v="22"/>
    <b v="1"/>
    <s v="film &amp; video/television"/>
    <n v="1.1714285714285715"/>
    <n v="51.25"/>
    <x v="0"/>
    <s v="television"/>
    <x v="22"/>
    <x v="22"/>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x v="23"/>
  </r>
  <r>
    <x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x v="24"/>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x v="25"/>
  </r>
  <r>
    <x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x v="26"/>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x v="27"/>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x v="28"/>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x v="29"/>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x v="30"/>
  </r>
  <r>
    <x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x v="31"/>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x v="32"/>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x v="33"/>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x v="34"/>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x v="35"/>
  </r>
  <r>
    <x v="36"/>
    <s v="THE LISTENING BOX"/>
    <s v="A modern day priest makes an unusual discovery, setting off a chain of events."/>
    <n v="6000"/>
    <n v="8529"/>
    <x v="0"/>
    <s v="US"/>
    <s v="USD"/>
    <n v="1428128525"/>
    <n v="1425540125"/>
    <b v="0"/>
    <x v="34"/>
    <b v="1"/>
    <s v="film &amp; video/television"/>
    <n v="1.4215"/>
    <n v="193.84090909090909"/>
    <x v="0"/>
    <s v="television"/>
    <x v="36"/>
    <x v="36"/>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x v="37"/>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x v="38"/>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x v="39"/>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x v="40"/>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x v="41"/>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x v="42"/>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x v="43"/>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x v="44"/>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x v="45"/>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x v="46"/>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x v="47"/>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x v="48"/>
  </r>
  <r>
    <x v="49"/>
    <s v="Driving Jersey - Season Five"/>
    <s v="Driving Jersey is real people telling real stories."/>
    <n v="12000"/>
    <n v="12000"/>
    <x v="0"/>
    <s v="US"/>
    <s v="USD"/>
    <n v="1445660045"/>
    <n v="1443068045"/>
    <b v="0"/>
    <x v="45"/>
    <b v="1"/>
    <s v="film &amp; video/television"/>
    <n v="1"/>
    <n v="137.93103448275863"/>
    <x v="0"/>
    <s v="television"/>
    <x v="49"/>
    <x v="49"/>
  </r>
  <r>
    <x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x v="50"/>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x v="51"/>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x v="52"/>
  </r>
  <r>
    <x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x v="53"/>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x v="54"/>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x v="55"/>
  </r>
  <r>
    <x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x v="56"/>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x v="57"/>
  </r>
  <r>
    <x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x v="58"/>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x v="59"/>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x v="60"/>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x v="61"/>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x v="62"/>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x v="63"/>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x v="64"/>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x v="65"/>
  </r>
  <r>
    <x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x v="66"/>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x v="67"/>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x v="68"/>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x v="69"/>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x v="70"/>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x v="71"/>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x v="72"/>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x v="73"/>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x v="74"/>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x v="75"/>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x v="76"/>
  </r>
  <r>
    <x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x v="77"/>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x v="78"/>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x v="79"/>
  </r>
  <r>
    <x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x v="80"/>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x v="81"/>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x v="82"/>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x v="83"/>
  </r>
  <r>
    <x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x v="84"/>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x v="85"/>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x v="86"/>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x v="87"/>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x v="88"/>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x v="89"/>
  </r>
  <r>
    <x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x v="90"/>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x v="91"/>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x v="92"/>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x v="93"/>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x v="94"/>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x v="95"/>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x v="96"/>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x v="97"/>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x v="98"/>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x v="99"/>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x v="100"/>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x v="101"/>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x v="102"/>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x v="103"/>
  </r>
  <r>
    <x v="104"/>
    <s v="Good 'Ol Trumpet"/>
    <s v="UCF short film about an old man, his love for music, and his misplaced trumpet.  "/>
    <n v="500"/>
    <n v="600"/>
    <x v="0"/>
    <s v="US"/>
    <s v="USD"/>
    <n v="1301792400"/>
    <n v="1299775266"/>
    <b v="0"/>
    <x v="73"/>
    <b v="1"/>
    <s v="film &amp; video/shorts"/>
    <n v="1.2"/>
    <n v="60"/>
    <x v="0"/>
    <s v="shorts"/>
    <x v="104"/>
    <x v="104"/>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x v="105"/>
  </r>
  <r>
    <x v="106"/>
    <s v="LOST WEEKEND"/>
    <s v="A Boy. A Girl. A Car. A Serial Killer."/>
    <n v="5000"/>
    <n v="5025"/>
    <x v="0"/>
    <s v="US"/>
    <s v="USD"/>
    <n v="1333391901"/>
    <n v="1332182301"/>
    <b v="0"/>
    <x v="74"/>
    <b v="1"/>
    <s v="film &amp; video/shorts"/>
    <n v="1.0049999999999999"/>
    <n v="186.11111111111111"/>
    <x v="0"/>
    <s v="shorts"/>
    <x v="106"/>
    <x v="106"/>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x v="107"/>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x v="108"/>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x v="109"/>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x v="110"/>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x v="111"/>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x v="112"/>
  </r>
  <r>
    <x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x v="113"/>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x v="114"/>
  </r>
  <r>
    <x v="115"/>
    <s v="The World's Greatest Lover"/>
    <s v="Never judge a book (or a lover) by their cover."/>
    <n v="450"/>
    <n v="632"/>
    <x v="0"/>
    <s v="US"/>
    <s v="USD"/>
    <n v="1328377444"/>
    <n v="1326217444"/>
    <b v="0"/>
    <x v="19"/>
    <b v="1"/>
    <s v="film &amp; video/shorts"/>
    <n v="1.4044444444444444"/>
    <n v="28.727272727272727"/>
    <x v="0"/>
    <s v="shorts"/>
    <x v="115"/>
    <x v="115"/>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x v="116"/>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x v="117"/>
  </r>
  <r>
    <x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x v="118"/>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x v="119"/>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x v="120"/>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x v="121"/>
  </r>
  <r>
    <x v="122"/>
    <s v="The Time Jumper (Canceled)"/>
    <s v="My ambition for this knows no bounds.  Seeing Sephoria in a live-action is a dream of mine."/>
    <n v="100000000"/>
    <n v="0"/>
    <x v="1"/>
    <s v="US"/>
    <s v="USD"/>
    <n v="1476094907"/>
    <n v="1470910907"/>
    <b v="0"/>
    <x v="78"/>
    <b v="0"/>
    <s v="film &amp; video/science fiction"/>
    <n v="0"/>
    <n v="0"/>
    <x v="0"/>
    <s v="science fiction"/>
    <x v="122"/>
    <x v="122"/>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x v="123"/>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n v="0"/>
    <x v="0"/>
    <s v="science fiction"/>
    <x v="124"/>
    <x v="124"/>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x v="125"/>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x v="126"/>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x v="127"/>
  </r>
  <r>
    <x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x v="128"/>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n v="0"/>
    <x v="0"/>
    <s v="science fiction"/>
    <x v="129"/>
    <x v="129"/>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n v="0"/>
    <x v="0"/>
    <s v="science fiction"/>
    <x v="130"/>
    <x v="130"/>
  </r>
  <r>
    <x v="131"/>
    <s v="I (Canceled)"/>
    <s v="I"/>
    <n v="1200"/>
    <n v="0"/>
    <x v="1"/>
    <s v="US"/>
    <s v="USD"/>
    <n v="1467763200"/>
    <n v="1466453161"/>
    <b v="0"/>
    <x v="78"/>
    <b v="0"/>
    <s v="film &amp; video/science fiction"/>
    <n v="0"/>
    <n v="0"/>
    <x v="0"/>
    <s v="science fiction"/>
    <x v="131"/>
    <x v="131"/>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x v="132"/>
  </r>
  <r>
    <x v="133"/>
    <s v="Demon Women from outer space (Canceled)"/>
    <s v="Invasion from outer space sights, to weird to imagine destruction too monstrous to escape"/>
    <n v="71764"/>
    <n v="0"/>
    <x v="1"/>
    <s v="US"/>
    <s v="USD"/>
    <n v="1464715860"/>
    <n v="1462130584"/>
    <b v="0"/>
    <x v="78"/>
    <b v="0"/>
    <s v="film &amp; video/science fiction"/>
    <n v="0"/>
    <n v="0"/>
    <x v="0"/>
    <s v="science fiction"/>
    <x v="133"/>
    <x v="133"/>
  </r>
  <r>
    <x v="134"/>
    <s v="MARLEY'S GHOST (AMBASSADORS OF STEAM) (Canceled)"/>
    <s v="steampunk  remake of &quot;a Christmas carol&quot;"/>
    <n v="5000"/>
    <n v="0"/>
    <x v="1"/>
    <s v="US"/>
    <s v="USD"/>
    <n v="1441386000"/>
    <n v="1438811418"/>
    <b v="0"/>
    <x v="78"/>
    <b v="0"/>
    <s v="film &amp; video/science fiction"/>
    <n v="0"/>
    <n v="0"/>
    <x v="0"/>
    <s v="science fiction"/>
    <x v="134"/>
    <x v="134"/>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x v="135"/>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n v="0"/>
    <x v="0"/>
    <s v="science fiction"/>
    <x v="136"/>
    <x v="136"/>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n v="0"/>
    <x v="0"/>
    <s v="science fiction"/>
    <x v="137"/>
    <x v="137"/>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x v="138"/>
  </r>
  <r>
    <x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x v="139"/>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n v="0"/>
    <x v="0"/>
    <s v="science fiction"/>
    <x v="140"/>
    <x v="140"/>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x v="141"/>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x v="142"/>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n v="0"/>
    <x v="0"/>
    <s v="science fiction"/>
    <x v="143"/>
    <x v="143"/>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x v="144"/>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x v="145"/>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x v="146"/>
  </r>
  <r>
    <x v="147"/>
    <s v="Consumed (Static Air) (Canceled)"/>
    <s v="Film makers catch live footage beyond their wildest dreams."/>
    <n v="7000"/>
    <n v="0"/>
    <x v="1"/>
    <s v="GB"/>
    <s v="GBP"/>
    <n v="1420741080"/>
    <n v="1417026340"/>
    <b v="0"/>
    <x v="78"/>
    <b v="0"/>
    <s v="film &amp; video/science fiction"/>
    <n v="0"/>
    <n v="0"/>
    <x v="0"/>
    <s v="science fiction"/>
    <x v="147"/>
    <x v="147"/>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x v="148"/>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x v="149"/>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x v="150"/>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x v="151"/>
  </r>
  <r>
    <x v="152"/>
    <s v="The Great Dark (Canceled)"/>
    <s v="The Great Dark is a journey through the unimaginable...and un foreseeable..."/>
    <n v="380000"/>
    <n v="30"/>
    <x v="1"/>
    <s v="US"/>
    <s v="USD"/>
    <n v="1411437100"/>
    <n v="1408845100"/>
    <b v="0"/>
    <x v="84"/>
    <b v="0"/>
    <s v="film &amp; video/science fiction"/>
    <n v="7.8947368421052633E-5"/>
    <n v="15"/>
    <x v="0"/>
    <s v="science fiction"/>
    <x v="152"/>
    <x v="152"/>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x v="153"/>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x v="154"/>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x v="155"/>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x v="156"/>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x v="157"/>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n v="0"/>
    <x v="0"/>
    <s v="science fiction"/>
    <x v="158"/>
    <x v="158"/>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x v="159"/>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n v="0"/>
    <x v="0"/>
    <s v="drama"/>
    <x v="160"/>
    <x v="160"/>
  </r>
  <r>
    <x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x v="161"/>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x v="162"/>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n v="0"/>
    <x v="0"/>
    <s v="drama"/>
    <x v="163"/>
    <x v="163"/>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x v="164"/>
  </r>
  <r>
    <x v="165"/>
    <s v="NET"/>
    <s v="A teacher. A boy. The beach and a heatwave that drove them all insane."/>
    <n v="17000"/>
    <n v="0"/>
    <x v="2"/>
    <s v="GB"/>
    <s v="GBP"/>
    <n v="1452613724"/>
    <n v="1450021724"/>
    <b v="0"/>
    <x v="78"/>
    <b v="0"/>
    <s v="film &amp; video/drama"/>
    <n v="0"/>
    <n v="0"/>
    <x v="0"/>
    <s v="drama"/>
    <x v="165"/>
    <x v="165"/>
  </r>
  <r>
    <x v="166"/>
    <s v="Pressure"/>
    <s v="A young teen makes a bad decision after joining gang and the film expresses his choices that led him to that point."/>
    <n v="5000"/>
    <n v="3000"/>
    <x v="2"/>
    <s v="US"/>
    <s v="USD"/>
    <n v="1484531362"/>
    <n v="1481939362"/>
    <b v="0"/>
    <x v="29"/>
    <b v="0"/>
    <s v="film &amp; video/drama"/>
    <n v="0.6"/>
    <n v="3000"/>
    <x v="0"/>
    <s v="drama"/>
    <x v="166"/>
    <x v="166"/>
  </r>
  <r>
    <x v="167"/>
    <s v="Past"/>
    <s v="A young man experiences a tragedy and has the opportunity to go back and learn from his mistakes and find out his true self."/>
    <n v="110000"/>
    <n v="11"/>
    <x v="2"/>
    <s v="US"/>
    <s v="USD"/>
    <n v="1438726535"/>
    <n v="1433542535"/>
    <b v="0"/>
    <x v="84"/>
    <b v="0"/>
    <s v="film &amp; video/drama"/>
    <n v="1E-4"/>
    <n v="5.5"/>
    <x v="0"/>
    <s v="drama"/>
    <x v="167"/>
    <x v="167"/>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x v="168"/>
  </r>
  <r>
    <x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x v="169"/>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x v="170"/>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x v="171"/>
  </r>
  <r>
    <x v="172"/>
    <s v="The Blind Dolphin Story"/>
    <s v="A short film on the rarest mammal and the second most endangered freshwater river dolphin, in Pakistan."/>
    <n v="95000"/>
    <n v="0"/>
    <x v="2"/>
    <s v="US"/>
    <s v="USD"/>
    <n v="1426753723"/>
    <n v="1423733323"/>
    <b v="0"/>
    <x v="78"/>
    <b v="0"/>
    <s v="film &amp; video/drama"/>
    <n v="0"/>
    <n v="0"/>
    <x v="0"/>
    <s v="drama"/>
    <x v="172"/>
    <x v="172"/>
  </r>
  <r>
    <x v="173"/>
    <s v="7 Sins"/>
    <s v="This is a film inspired by Quentin Tarantino, I want to make a film thats entertaining yet gritty. 7 Sins is in pre-production."/>
    <n v="1110"/>
    <n v="0"/>
    <x v="2"/>
    <s v="GB"/>
    <s v="GBP"/>
    <n v="1425131108"/>
    <n v="1422539108"/>
    <b v="0"/>
    <x v="78"/>
    <b v="0"/>
    <s v="film &amp; video/drama"/>
    <n v="0"/>
    <n v="0"/>
    <x v="0"/>
    <s v="drama"/>
    <x v="173"/>
    <x v="173"/>
  </r>
  <r>
    <x v="174"/>
    <s v="I Am Forgotten"/>
    <s v="An international short film project. It is about loneliness, wich is caused by the current compulsion to check your Facebook every day."/>
    <n v="6000"/>
    <n v="0"/>
    <x v="2"/>
    <s v="NL"/>
    <s v="EUR"/>
    <n v="1431108776"/>
    <n v="1425924776"/>
    <b v="0"/>
    <x v="78"/>
    <b v="0"/>
    <s v="film &amp; video/drama"/>
    <n v="0"/>
    <n v="0"/>
    <x v="0"/>
    <s v="drama"/>
    <x v="174"/>
    <x v="174"/>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x v="175"/>
  </r>
  <r>
    <x v="176"/>
    <s v="Silent Monster"/>
    <s v="I'm seeking funding to finish my short film, Silent Monster, to bring awareness to teenage bullying as well as teenage violence."/>
    <n v="1500"/>
    <n v="0"/>
    <x v="2"/>
    <s v="US"/>
    <s v="USD"/>
    <n v="1438803999"/>
    <n v="1436211999"/>
    <b v="0"/>
    <x v="78"/>
    <b v="0"/>
    <s v="film &amp; video/drama"/>
    <n v="0"/>
    <n v="0"/>
    <x v="0"/>
    <s v="drama"/>
    <x v="176"/>
    <x v="176"/>
  </r>
  <r>
    <x v="177"/>
    <s v="The Good Samaritan"/>
    <s v="I'm making a modern day version of the bible story &quot; The Good Samaritan&quot;"/>
    <n v="450"/>
    <n v="180"/>
    <x v="2"/>
    <s v="US"/>
    <s v="USD"/>
    <n v="1427155726"/>
    <n v="1425690526"/>
    <b v="0"/>
    <x v="63"/>
    <b v="0"/>
    <s v="film &amp; video/drama"/>
    <n v="0.4"/>
    <n v="25.714285714285715"/>
    <x v="0"/>
    <s v="drama"/>
    <x v="177"/>
    <x v="177"/>
  </r>
  <r>
    <x v="178"/>
    <s v="El viaje de LucÃ­a"/>
    <s v="El viaje de LucÃ­a es un largometraje de ficciÃ³n con temÃ¡tica sobre el cÃ¡ncer infantil."/>
    <n v="500000"/>
    <n v="0"/>
    <x v="2"/>
    <s v="ES"/>
    <s v="EUR"/>
    <n v="1448582145"/>
    <n v="1445986545"/>
    <b v="0"/>
    <x v="78"/>
    <b v="0"/>
    <s v="film &amp; video/drama"/>
    <n v="0"/>
    <n v="0"/>
    <x v="0"/>
    <s v="drama"/>
    <x v="178"/>
    <x v="178"/>
  </r>
  <r>
    <x v="179"/>
    <s v="Sustain: A Film About Survival"/>
    <s v="A feature-length film about how three people survive in a diseased world."/>
    <n v="1000"/>
    <n v="200"/>
    <x v="2"/>
    <s v="US"/>
    <s v="USD"/>
    <n v="1457056555"/>
    <n v="1454464555"/>
    <b v="0"/>
    <x v="84"/>
    <b v="0"/>
    <s v="film &amp; video/drama"/>
    <n v="0.2"/>
    <n v="100"/>
    <x v="0"/>
    <s v="drama"/>
    <x v="179"/>
    <x v="179"/>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x v="180"/>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x v="181"/>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n v="0"/>
    <x v="0"/>
    <s v="drama"/>
    <x v="182"/>
    <x v="182"/>
  </r>
  <r>
    <x v="183"/>
    <s v="Three Little Words"/>
    <s v="Don't kill me until I meet my Dad"/>
    <n v="12500"/>
    <n v="4482"/>
    <x v="2"/>
    <s v="GB"/>
    <s v="GBP"/>
    <n v="1417033610"/>
    <n v="1414438010"/>
    <b v="0"/>
    <x v="8"/>
    <b v="0"/>
    <s v="film &amp; video/drama"/>
    <n v="0.35855999999999999"/>
    <n v="373.5"/>
    <x v="0"/>
    <s v="drama"/>
    <x v="183"/>
    <x v="183"/>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x v="184"/>
  </r>
  <r>
    <x v="185"/>
    <s v="BLANK Short Movie"/>
    <s v="Love has no boundaries!"/>
    <n v="40000"/>
    <n v="2200"/>
    <x v="2"/>
    <s v="NO"/>
    <s v="NOK"/>
    <n v="1471557139"/>
    <n v="1468965139"/>
    <b v="0"/>
    <x v="73"/>
    <b v="0"/>
    <s v="film &amp; video/drama"/>
    <n v="5.5E-2"/>
    <n v="220"/>
    <x v="0"/>
    <s v="drama"/>
    <x v="185"/>
    <x v="185"/>
  </r>
  <r>
    <x v="186"/>
    <s v="Feature Film: The Wolfes"/>
    <s v="My film is about a boy who discovers the truth about his fathers dissapearance through the dark secrets of his mothers past."/>
    <n v="5000"/>
    <n v="0"/>
    <x v="2"/>
    <s v="US"/>
    <s v="USD"/>
    <n v="1488571200"/>
    <n v="1485977434"/>
    <b v="0"/>
    <x v="78"/>
    <b v="0"/>
    <s v="film &amp; video/drama"/>
    <n v="0"/>
    <n v="0"/>
    <x v="0"/>
    <s v="drama"/>
    <x v="186"/>
    <x v="186"/>
  </r>
  <r>
    <x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x v="187"/>
  </r>
  <r>
    <x v="188"/>
    <s v="Mariano (A Screenplay)"/>
    <s v="Mariano Messini, an aspiring musician, indebted to the mafia must put his life on the line to escape their grasp and pursue his dream."/>
    <n v="1500"/>
    <n v="0"/>
    <x v="2"/>
    <s v="US"/>
    <s v="USD"/>
    <n v="1409891015"/>
    <n v="1407299015"/>
    <b v="0"/>
    <x v="78"/>
    <b v="0"/>
    <s v="film &amp; video/drama"/>
    <n v="0"/>
    <n v="0"/>
    <x v="0"/>
    <s v="drama"/>
    <x v="188"/>
    <x v="188"/>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x v="189"/>
  </r>
  <r>
    <x v="190"/>
    <s v="REGIONRAT, the movie"/>
    <s v="Because hope can be a 4 letter word"/>
    <n v="12000"/>
    <n v="50"/>
    <x v="2"/>
    <s v="US"/>
    <s v="USD"/>
    <n v="1466091446"/>
    <n v="1465227446"/>
    <b v="0"/>
    <x v="29"/>
    <b v="0"/>
    <s v="film &amp; video/drama"/>
    <n v="4.1666666666666666E-3"/>
    <n v="50"/>
    <x v="0"/>
    <s v="drama"/>
    <x v="190"/>
    <x v="190"/>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x v="191"/>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x v="19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n v="0"/>
    <x v="0"/>
    <s v="drama"/>
    <x v="193"/>
    <x v="193"/>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x v="194"/>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n v="0"/>
    <x v="0"/>
    <s v="drama"/>
    <x v="195"/>
    <x v="195"/>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x v="196"/>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x v="197"/>
  </r>
  <r>
    <x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x v="198"/>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n v="0"/>
    <x v="0"/>
    <s v="drama"/>
    <x v="199"/>
    <x v="199"/>
  </r>
  <r>
    <x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x v="200"/>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x v="201"/>
  </r>
  <r>
    <x v="202"/>
    <s v="Modern Gangsters"/>
    <s v="new web series created by jonney terry"/>
    <n v="6000"/>
    <n v="0"/>
    <x v="2"/>
    <s v="US"/>
    <s v="USD"/>
    <n v="1444337940"/>
    <n v="1441750564"/>
    <b v="0"/>
    <x v="78"/>
    <b v="0"/>
    <s v="film &amp; video/drama"/>
    <n v="0"/>
    <n v="0"/>
    <x v="0"/>
    <s v="drama"/>
    <x v="202"/>
    <x v="202"/>
  </r>
  <r>
    <x v="203"/>
    <s v="TheM"/>
    <s v="We are aiming to make a Web Series based on Youth Culture and the misrepresentation of socially stereotyped people."/>
    <n v="2500"/>
    <n v="746"/>
    <x v="2"/>
    <s v="GB"/>
    <s v="GBP"/>
    <n v="1422562864"/>
    <n v="1417378864"/>
    <b v="0"/>
    <x v="22"/>
    <b v="0"/>
    <s v="film &amp; video/drama"/>
    <n v="0.2984"/>
    <n v="93.25"/>
    <x v="0"/>
    <s v="drama"/>
    <x v="203"/>
    <x v="203"/>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x v="204"/>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x v="205"/>
  </r>
  <r>
    <x v="206"/>
    <s v="Blood Bond Movie Development"/>
    <s v="A love story featuring adoption,struggle,dysfunction,grace, healing, and restoration."/>
    <n v="12700"/>
    <n v="0"/>
    <x v="2"/>
    <s v="US"/>
    <s v="USD"/>
    <n v="1470441983"/>
    <n v="1468627583"/>
    <b v="0"/>
    <x v="78"/>
    <b v="0"/>
    <s v="film &amp; video/drama"/>
    <n v="0"/>
    <n v="0"/>
    <x v="0"/>
    <s v="drama"/>
    <x v="206"/>
    <x v="206"/>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x v="207"/>
  </r>
  <r>
    <x v="208"/>
    <s v="OLIVIA"/>
    <s v="A young woman's journey from Africa to Australia where she finds heaven on earth, love and tragedy. Within her tragedy she saves lives."/>
    <n v="50000"/>
    <n v="0"/>
    <x v="2"/>
    <s v="AU"/>
    <s v="AUD"/>
    <n v="1418719967"/>
    <n v="1416127967"/>
    <b v="0"/>
    <x v="78"/>
    <b v="0"/>
    <s v="film &amp; video/drama"/>
    <n v="0"/>
    <n v="0"/>
    <x v="0"/>
    <s v="drama"/>
    <x v="208"/>
    <x v="208"/>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n v="0"/>
    <x v="0"/>
    <s v="drama"/>
    <x v="209"/>
    <x v="209"/>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x v="210"/>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x v="211"/>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x v="212"/>
  </r>
  <r>
    <x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x v="213"/>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x v="214"/>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x v="215"/>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x v="216"/>
  </r>
  <r>
    <x v="217"/>
    <s v="Bitch"/>
    <s v="A roadmovie by paw"/>
    <n v="100000"/>
    <n v="11943"/>
    <x v="2"/>
    <s v="SE"/>
    <s v="SEK"/>
    <n v="1419780149"/>
    <n v="1417101749"/>
    <b v="0"/>
    <x v="44"/>
    <b v="0"/>
    <s v="film &amp; video/drama"/>
    <n v="0.11942999999999999"/>
    <n v="314.28947368421052"/>
    <x v="0"/>
    <s v="drama"/>
    <x v="217"/>
    <x v="217"/>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x v="218"/>
  </r>
  <r>
    <x v="219"/>
    <s v="True Colors"/>
    <s v="An hour-long pilot about a group of suburban LGBT teens coming of age in the early 90's."/>
    <n v="50000"/>
    <n v="8815"/>
    <x v="2"/>
    <s v="US"/>
    <s v="USD"/>
    <n v="1459493940"/>
    <n v="1456732225"/>
    <b v="0"/>
    <x v="88"/>
    <b v="0"/>
    <s v="film &amp; video/drama"/>
    <n v="0.17630000000000001"/>
    <n v="115.98684210526316"/>
    <x v="0"/>
    <s v="drama"/>
    <x v="219"/>
    <x v="219"/>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x v="220"/>
  </r>
  <r>
    <x v="221"/>
    <s v="Archetypes"/>
    <s v="Film about Schizophrenia with Surreal Twists!"/>
    <n v="50000"/>
    <n v="0"/>
    <x v="2"/>
    <s v="US"/>
    <s v="USD"/>
    <n v="1427569564"/>
    <n v="1422389164"/>
    <b v="0"/>
    <x v="78"/>
    <b v="0"/>
    <s v="film &amp; video/drama"/>
    <n v="0"/>
    <n v="0"/>
    <x v="0"/>
    <s v="drama"/>
    <x v="221"/>
    <x v="221"/>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x v="222"/>
  </r>
  <r>
    <x v="223"/>
    <s v="The Pass"/>
    <s v="An old man, a U.S Marine Corps veteran remembers his combat experience in the battle of Toktong Pass 1950, during the Korean War."/>
    <n v="1500000"/>
    <n v="0"/>
    <x v="2"/>
    <s v="US"/>
    <s v="USD"/>
    <n v="1463879100"/>
    <n v="1461287350"/>
    <b v="0"/>
    <x v="78"/>
    <b v="0"/>
    <s v="film &amp; video/drama"/>
    <n v="0"/>
    <n v="0"/>
    <x v="0"/>
    <s v="drama"/>
    <x v="223"/>
    <x v="223"/>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n v="0"/>
    <x v="0"/>
    <s v="drama"/>
    <x v="224"/>
    <x v="224"/>
  </r>
  <r>
    <x v="225"/>
    <s v="Backpage Shawty"/>
    <s v="I'm creating a &quot;Lifetime&quot; type drama film about a girl who uses backpage for money, but trying to turn her life around."/>
    <n v="200"/>
    <n v="0"/>
    <x v="2"/>
    <s v="US"/>
    <s v="USD"/>
    <n v="1460153054"/>
    <n v="1457564654"/>
    <b v="0"/>
    <x v="78"/>
    <b v="0"/>
    <s v="film &amp; video/drama"/>
    <n v="0"/>
    <n v="0"/>
    <x v="0"/>
    <s v="drama"/>
    <x v="225"/>
    <x v="225"/>
  </r>
  <r>
    <x v="226"/>
    <s v="MAGGIE Film"/>
    <s v="A TRUE STORY OF DOMESTIC VILOLENCE THAT SEEKS TO OFFER THE VIEWER OUTLEST OF SUPPORT."/>
    <n v="29000"/>
    <n v="250"/>
    <x v="2"/>
    <s v="GB"/>
    <s v="GBP"/>
    <n v="1433064540"/>
    <n v="1428854344"/>
    <b v="0"/>
    <x v="84"/>
    <b v="0"/>
    <s v="film &amp; video/drama"/>
    <n v="8.6206896551724137E-3"/>
    <n v="125"/>
    <x v="0"/>
    <s v="drama"/>
    <x v="226"/>
    <x v="226"/>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n v="0"/>
    <x v="0"/>
    <s v="drama"/>
    <x v="227"/>
    <x v="227"/>
  </r>
  <r>
    <x v="228"/>
    <s v="Facets of a Geek life"/>
    <s v="I am making a film from one one of my books called facets of a Geek life."/>
    <n v="8000"/>
    <n v="0"/>
    <x v="2"/>
    <s v="GB"/>
    <s v="GBP"/>
    <n v="1433176105"/>
    <n v="1427992105"/>
    <b v="0"/>
    <x v="78"/>
    <b v="0"/>
    <s v="film &amp; video/drama"/>
    <n v="0"/>
    <n v="0"/>
    <x v="0"/>
    <s v="drama"/>
    <x v="228"/>
    <x v="228"/>
  </r>
  <r>
    <x v="229"/>
    <s v="The Perfect Plan"/>
    <s v="I teenage girl that wants to go around the system. She does all she can to cheat and finds herself in a bad position when she messesup"/>
    <n v="3000"/>
    <n v="0"/>
    <x v="2"/>
    <s v="DE"/>
    <s v="EUR"/>
    <n v="1455402297"/>
    <n v="1452810297"/>
    <b v="0"/>
    <x v="78"/>
    <b v="0"/>
    <s v="film &amp; video/drama"/>
    <n v="0"/>
    <n v="0"/>
    <x v="0"/>
    <s v="drama"/>
    <x v="229"/>
    <x v="229"/>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x v="230"/>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n v="0"/>
    <x v="0"/>
    <s v="drama"/>
    <x v="231"/>
    <x v="231"/>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x v="232"/>
  </r>
  <r>
    <x v="233"/>
    <s v="Area 4 - The Film"/>
    <s v="â€œArea 4â€ revolves around Frank Hammond, a counselor at a high school, who discovers the scandals that took place."/>
    <n v="350000"/>
    <n v="0"/>
    <x v="2"/>
    <s v="US"/>
    <s v="USD"/>
    <n v="1475185972"/>
    <n v="1472593972"/>
    <b v="0"/>
    <x v="78"/>
    <b v="0"/>
    <s v="film &amp; video/drama"/>
    <n v="0"/>
    <n v="0"/>
    <x v="0"/>
    <s v="drama"/>
    <x v="233"/>
    <x v="233"/>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x v="234"/>
  </r>
  <r>
    <x v="235"/>
    <s v="Film about help homeless child to live a better life."/>
    <s v="Taking people on a deep emotional trip with a story about sometimes those who have less, give more."/>
    <n v="10000"/>
    <n v="0"/>
    <x v="2"/>
    <s v="US"/>
    <s v="USD"/>
    <n v="1436478497"/>
    <n v="1433886497"/>
    <b v="0"/>
    <x v="78"/>
    <b v="0"/>
    <s v="film &amp; video/drama"/>
    <n v="0"/>
    <n v="0"/>
    <x v="0"/>
    <s v="drama"/>
    <x v="235"/>
    <x v="235"/>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n v="0"/>
    <x v="0"/>
    <s v="drama"/>
    <x v="236"/>
    <x v="236"/>
  </r>
  <r>
    <x v="237"/>
    <s v="Making The Choice"/>
    <s v="Making The Choice is a christian short film series."/>
    <n v="15000"/>
    <n v="50"/>
    <x v="2"/>
    <s v="US"/>
    <s v="USD"/>
    <n v="1457445069"/>
    <n v="1452261069"/>
    <b v="0"/>
    <x v="29"/>
    <b v="0"/>
    <s v="film &amp; video/drama"/>
    <n v="3.3333333333333335E-3"/>
    <n v="50"/>
    <x v="0"/>
    <s v="drama"/>
    <x v="237"/>
    <x v="237"/>
  </r>
  <r>
    <x v="238"/>
    <s v="Within The Threshold"/>
    <s v="A film to stop society from judging others and get along. Life is not about discrimination! Donate for this Thrilling Drama Series!!!!"/>
    <n v="26000"/>
    <n v="0"/>
    <x v="2"/>
    <s v="US"/>
    <s v="USD"/>
    <n v="1483088400"/>
    <n v="1481324760"/>
    <b v="0"/>
    <x v="78"/>
    <b v="0"/>
    <s v="film &amp; video/drama"/>
    <n v="0"/>
    <n v="0"/>
    <x v="0"/>
    <s v="drama"/>
    <x v="238"/>
    <x v="238"/>
  </r>
  <r>
    <x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x v="239"/>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x v="240"/>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x v="241"/>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x v="242"/>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x v="243"/>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x v="244"/>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x v="245"/>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x v="246"/>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x v="247"/>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x v="248"/>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x v="249"/>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x v="250"/>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x v="251"/>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x v="252"/>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x v="253"/>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x v="254"/>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x v="255"/>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x v="256"/>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x v="257"/>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x v="258"/>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x v="259"/>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x v="260"/>
  </r>
  <r>
    <x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x v="261"/>
  </r>
  <r>
    <x v="262"/>
    <s v="The Last Cosmonaut"/>
    <s v="He can never die. He will live forever. He is the last cosmonaut, and this is his story."/>
    <n v="2500"/>
    <n v="6000"/>
    <x v="0"/>
    <s v="US"/>
    <s v="USD"/>
    <n v="1298699828"/>
    <n v="1294811828"/>
    <b v="1"/>
    <x v="108"/>
    <b v="1"/>
    <s v="film &amp; video/documentary"/>
    <n v="2.4"/>
    <n v="41.379310344827587"/>
    <x v="0"/>
    <s v="documentary"/>
    <x v="262"/>
    <x v="262"/>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x v="263"/>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x v="264"/>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x v="265"/>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x v="266"/>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x v="267"/>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x v="268"/>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x v="269"/>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x v="270"/>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x v="271"/>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x v="272"/>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x v="273"/>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x v="274"/>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x v="275"/>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x v="276"/>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x v="277"/>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x v="278"/>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x v="279"/>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x v="280"/>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x v="281"/>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x v="282"/>
  </r>
  <r>
    <x v="283"/>
    <s v="SOLE SURVIVOR"/>
    <s v="What is the impact of survivorship on the human condition?"/>
    <n v="18000"/>
    <n v="20569.05"/>
    <x v="0"/>
    <s v="US"/>
    <s v="USD"/>
    <n v="1306904340"/>
    <n v="1305219744"/>
    <b v="1"/>
    <x v="91"/>
    <b v="1"/>
    <s v="film &amp; video/documentary"/>
    <n v="1.142725"/>
    <n v="101.8269801980198"/>
    <x v="0"/>
    <s v="documentary"/>
    <x v="283"/>
    <x v="283"/>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x v="284"/>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x v="285"/>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x v="286"/>
  </r>
  <r>
    <x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x v="287"/>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x v="288"/>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x v="289"/>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x v="290"/>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x v="291"/>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x v="292"/>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x v="293"/>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x v="294"/>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x v="295"/>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x v="296"/>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x v="297"/>
  </r>
  <r>
    <x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x v="298"/>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x v="299"/>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x v="300"/>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x v="301"/>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x v="302"/>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x v="303"/>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x v="304"/>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x v="305"/>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x v="306"/>
  </r>
  <r>
    <x v="307"/>
    <s v="Grammar Revolution"/>
    <s v="Why is grammar important?"/>
    <n v="22000"/>
    <n v="24490"/>
    <x v="0"/>
    <s v="US"/>
    <s v="USD"/>
    <n v="1360276801"/>
    <n v="1357684801"/>
    <b v="1"/>
    <x v="145"/>
    <b v="1"/>
    <s v="film &amp; video/documentary"/>
    <n v="1.1131818181818183"/>
    <n v="42.517361111111114"/>
    <x v="0"/>
    <s v="documentary"/>
    <x v="307"/>
    <x v="307"/>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x v="308"/>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x v="309"/>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x v="310"/>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x v="311"/>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x v="312"/>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x v="313"/>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x v="314"/>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x v="315"/>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x v="316"/>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x v="317"/>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x v="318"/>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x v="319"/>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x v="320"/>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x v="321"/>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x v="322"/>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x v="323"/>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x v="324"/>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x v="325"/>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x v="326"/>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x v="327"/>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x v="328"/>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x v="329"/>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x v="330"/>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x v="331"/>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x v="332"/>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x v="333"/>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x v="334"/>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x v="335"/>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x v="336"/>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x v="337"/>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x v="338"/>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x v="339"/>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x v="340"/>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x v="341"/>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x v="342"/>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x v="343"/>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x v="344"/>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x v="345"/>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x v="346"/>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x v="347"/>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x v="348"/>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x v="349"/>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x v="350"/>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x v="351"/>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x v="352"/>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x v="353"/>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x v="354"/>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x v="355"/>
  </r>
  <r>
    <x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x v="356"/>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x v="357"/>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x v="358"/>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x v="359"/>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x v="36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x v="361"/>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x v="362"/>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x v="363"/>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x v="364"/>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x v="365"/>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x v="366"/>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x v="367"/>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x v="368"/>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x v="369"/>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x v="370"/>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x v="371"/>
  </r>
  <r>
    <x v="372"/>
    <s v="Wild Equus"/>
    <s v="A short documentary exploring the uses of 'Natural Horsemanship' across Europe"/>
    <n v="300"/>
    <n v="376"/>
    <x v="0"/>
    <s v="GB"/>
    <s v="GBP"/>
    <n v="1459872000"/>
    <n v="1456408244"/>
    <b v="0"/>
    <x v="82"/>
    <b v="1"/>
    <s v="film &amp; video/documentary"/>
    <n v="1.2533333333333334"/>
    <n v="41.777777777777779"/>
    <x v="0"/>
    <s v="documentary"/>
    <x v="372"/>
    <x v="372"/>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x v="373"/>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x v="374"/>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x v="375"/>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x v="376"/>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x v="377"/>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x v="378"/>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x v="379"/>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x v="380"/>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x v="381"/>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x v="382"/>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x v="383"/>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x v="384"/>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x v="385"/>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x v="386"/>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x v="387"/>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x v="388"/>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x v="389"/>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x v="390"/>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x v="391"/>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x v="392"/>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x v="393"/>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x v="394"/>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x v="395"/>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x v="39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x v="397"/>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x v="398"/>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x v="399"/>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x v="400"/>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x v="401"/>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x v="402"/>
  </r>
  <r>
    <x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x v="403"/>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x v="404"/>
  </r>
  <r>
    <x v="405"/>
    <s v="The Healing Effect Movie"/>
    <s v="Come, join our movie movement.  A new documentary about the healing power of food."/>
    <n v="2820"/>
    <n v="3036"/>
    <x v="0"/>
    <s v="US"/>
    <s v="USD"/>
    <n v="1394071339"/>
    <n v="1391479339"/>
    <b v="0"/>
    <x v="165"/>
    <b v="1"/>
    <s v="film &amp; video/documentary"/>
    <n v="1.0765957446808512"/>
    <n v="55.2"/>
    <x v="0"/>
    <s v="documentary"/>
    <x v="405"/>
    <x v="405"/>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x v="406"/>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x v="407"/>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x v="408"/>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x v="409"/>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x v="410"/>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x v="411"/>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x v="412"/>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x v="413"/>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x v="414"/>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x v="415"/>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x v="416"/>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x v="417"/>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x v="418"/>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x v="419"/>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x v="420"/>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x v="421"/>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x v="422"/>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x v="423"/>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x v="424"/>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x v="425"/>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x v="426"/>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n v="0"/>
    <x v="0"/>
    <s v="animation"/>
    <x v="427"/>
    <x v="427"/>
  </r>
  <r>
    <x v="428"/>
    <s v="Little Clay Bible - Zacchaeus"/>
    <s v="Fresh, fun, entertaining Bible stories on YouTube, stop-motion style."/>
    <n v="12000"/>
    <n v="676"/>
    <x v="2"/>
    <s v="US"/>
    <s v="USD"/>
    <n v="1402956000"/>
    <n v="1400523845"/>
    <b v="0"/>
    <x v="62"/>
    <b v="0"/>
    <s v="film &amp; video/animation"/>
    <n v="5.6333333333333332E-2"/>
    <n v="52"/>
    <x v="0"/>
    <s v="animation"/>
    <x v="428"/>
    <x v="428"/>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n v="0"/>
    <x v="0"/>
    <s v="animation"/>
    <x v="429"/>
    <x v="429"/>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x v="430"/>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x v="431"/>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x v="432"/>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n v="0"/>
    <x v="0"/>
    <s v="animation"/>
    <x v="433"/>
    <x v="433"/>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x v="434"/>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x v="435"/>
  </r>
  <r>
    <x v="436"/>
    <s v="Blinky"/>
    <s v="Blinky is the story of a naÃ¯ve simpleton who suddenly finds himself struggling to adapt to changes within his environment."/>
    <n v="1000"/>
    <n v="0"/>
    <x v="2"/>
    <s v="US"/>
    <s v="USD"/>
    <n v="1375260113"/>
    <n v="1372668113"/>
    <b v="0"/>
    <x v="78"/>
    <b v="0"/>
    <s v="film &amp; video/animation"/>
    <n v="0"/>
    <n v="0"/>
    <x v="0"/>
    <s v="animation"/>
    <x v="436"/>
    <x v="436"/>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n v="0"/>
    <x v="0"/>
    <s v="animation"/>
    <x v="437"/>
    <x v="437"/>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x v="438"/>
  </r>
  <r>
    <x v="439"/>
    <s v="Starting a cartoon series"/>
    <s v="Hi everyone, I'm trying to begin a cartoon series. It's a show about space bounty hunters and their adventures as they travel around."/>
    <n v="450"/>
    <n v="0"/>
    <x v="2"/>
    <s v="US"/>
    <s v="USD"/>
    <n v="1413569818"/>
    <n v="1412705818"/>
    <b v="0"/>
    <x v="78"/>
    <b v="0"/>
    <s v="film &amp; video/animation"/>
    <n v="0"/>
    <n v="0"/>
    <x v="0"/>
    <s v="animation"/>
    <x v="439"/>
    <x v="439"/>
  </r>
  <r>
    <x v="440"/>
    <s v="Consumed"/>
    <s v="A stop-motion animation made by a one girl team, with a camera, creativity, and a lot of determination."/>
    <n v="5000"/>
    <n v="5"/>
    <x v="2"/>
    <s v="US"/>
    <s v="USD"/>
    <n v="1458859153"/>
    <n v="1456270753"/>
    <b v="0"/>
    <x v="29"/>
    <b v="0"/>
    <s v="film &amp; video/animation"/>
    <n v="1E-3"/>
    <n v="5"/>
    <x v="0"/>
    <s v="animation"/>
    <x v="440"/>
    <x v="440"/>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n v="0"/>
    <x v="0"/>
    <s v="animation"/>
    <x v="441"/>
    <x v="441"/>
  </r>
  <r>
    <x v="442"/>
    <s v="The Paranormal Idiot"/>
    <s v="Doomsday is here"/>
    <n v="17000"/>
    <n v="6691"/>
    <x v="2"/>
    <s v="US"/>
    <s v="USD"/>
    <n v="1424380783"/>
    <n v="1421788783"/>
    <b v="0"/>
    <x v="57"/>
    <b v="0"/>
    <s v="film &amp; video/animation"/>
    <n v="0.39358823529411763"/>
    <n v="393.58823529411762"/>
    <x v="0"/>
    <s v="animation"/>
    <x v="442"/>
    <x v="442"/>
  </r>
  <r>
    <x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x v="443"/>
  </r>
  <r>
    <x v="444"/>
    <s v="Discovering the Other Woman"/>
    <s v="An upcoming animated web sitcom series centered around dealing with life, love, and relationships."/>
    <n v="1000"/>
    <n v="50"/>
    <x v="2"/>
    <s v="US"/>
    <s v="USD"/>
    <n v="1329342361"/>
    <n v="1324158361"/>
    <b v="0"/>
    <x v="29"/>
    <b v="0"/>
    <s v="film &amp; video/animation"/>
    <n v="0.05"/>
    <n v="50"/>
    <x v="0"/>
    <s v="animation"/>
    <x v="444"/>
    <x v="444"/>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x v="445"/>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x v="446"/>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x v="447"/>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x v="448"/>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x v="449"/>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x v="450"/>
  </r>
  <r>
    <x v="451"/>
    <s v="The Gangbangers"/>
    <s v="This comedy follows two devils who discover a magical boombox to become musicians after an 80s rapture enchants earth with fairy-tales."/>
    <n v="20000"/>
    <n v="0"/>
    <x v="2"/>
    <s v="US"/>
    <s v="USD"/>
    <n v="1390669791"/>
    <n v="1388077791"/>
    <b v="0"/>
    <x v="78"/>
    <b v="0"/>
    <s v="film &amp; video/animation"/>
    <n v="0"/>
    <n v="0"/>
    <x v="0"/>
    <s v="animation"/>
    <x v="451"/>
    <x v="451"/>
  </r>
  <r>
    <x v="452"/>
    <s v="Lost in the Shadows"/>
    <s v="A man must find his way out of the depths of the shadows by using the aid of a little girl."/>
    <n v="750"/>
    <n v="480"/>
    <x v="2"/>
    <s v="US"/>
    <s v="USD"/>
    <n v="1431536015"/>
    <n v="1428944015"/>
    <b v="0"/>
    <x v="8"/>
    <b v="0"/>
    <s v="film &amp; video/animation"/>
    <n v="0.64"/>
    <n v="40"/>
    <x v="0"/>
    <s v="animation"/>
    <x v="452"/>
    <x v="452"/>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x v="453"/>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x v="454"/>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x v="455"/>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x v="456"/>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n v="0"/>
    <x v="0"/>
    <s v="animation"/>
    <x v="457"/>
    <x v="457"/>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x v="458"/>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x v="459"/>
  </r>
  <r>
    <x v="460"/>
    <s v="Darwin's Kiss"/>
    <s v="An animated web series about biological evolution gone haywire."/>
    <n v="8500"/>
    <n v="25"/>
    <x v="2"/>
    <s v="US"/>
    <s v="USD"/>
    <n v="1401595200"/>
    <n v="1398862875"/>
    <b v="0"/>
    <x v="84"/>
    <b v="0"/>
    <s v="film &amp; video/animation"/>
    <n v="2.9411764705882353E-3"/>
    <n v="12.5"/>
    <x v="0"/>
    <s v="animation"/>
    <x v="460"/>
    <x v="460"/>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n v="0"/>
    <x v="0"/>
    <s v="animation"/>
    <x v="461"/>
    <x v="461"/>
  </r>
  <r>
    <x v="462"/>
    <s v="THE FORGOTTEN LAND"/>
    <s v="A prince who becomes a slave, suffers of amnesia far away from his land. Slowly he recovers memory and returns where all started."/>
    <n v="100000"/>
    <n v="0"/>
    <x v="2"/>
    <s v="US"/>
    <s v="USD"/>
    <n v="1312945341"/>
    <n v="1307761341"/>
    <b v="0"/>
    <x v="78"/>
    <b v="0"/>
    <s v="film &amp; video/animation"/>
    <n v="0"/>
    <n v="0"/>
    <x v="0"/>
    <s v="animation"/>
    <x v="462"/>
    <x v="462"/>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x v="463"/>
  </r>
  <r>
    <x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x v="464"/>
  </r>
  <r>
    <x v="465"/>
    <s v="&quot;Amp&quot; A Story About a Robot"/>
    <s v="&quot;Amp&quot; is a short film about a robot with needs."/>
    <n v="512"/>
    <n v="138"/>
    <x v="2"/>
    <s v="US"/>
    <s v="USD"/>
    <n v="1403837574"/>
    <n v="1402455174"/>
    <b v="0"/>
    <x v="22"/>
    <b v="0"/>
    <s v="film &amp; video/animation"/>
    <n v="0.26953125"/>
    <n v="17.25"/>
    <x v="0"/>
    <s v="animation"/>
    <x v="465"/>
    <x v="465"/>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x v="466"/>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x v="467"/>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n v="0"/>
    <x v="0"/>
    <s v="animation"/>
    <x v="468"/>
    <x v="468"/>
  </r>
  <r>
    <x v="469"/>
    <s v="Dreamland PERSONALISED Animated Shorts Film"/>
    <s v="Create a personalised animation film using your child's name and photo."/>
    <n v="6000"/>
    <n v="0"/>
    <x v="2"/>
    <s v="GB"/>
    <s v="GBP"/>
    <n v="1409960724"/>
    <n v="1404776724"/>
    <b v="0"/>
    <x v="78"/>
    <b v="0"/>
    <s v="film &amp; video/animation"/>
    <n v="0"/>
    <n v="0"/>
    <x v="0"/>
    <s v="animation"/>
    <x v="469"/>
    <x v="469"/>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x v="470"/>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x v="471"/>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x v="472"/>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x v="473"/>
  </r>
  <r>
    <x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x v="474"/>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n v="0"/>
    <x v="0"/>
    <s v="animation"/>
    <x v="475"/>
    <x v="475"/>
  </r>
  <r>
    <x v="476"/>
    <s v="Sight Word Music Videos"/>
    <s v="Animated Music Videos that teach kids how to read."/>
    <n v="220000"/>
    <n v="4906.59"/>
    <x v="2"/>
    <s v="US"/>
    <s v="USD"/>
    <n v="1401767940"/>
    <n v="1398727441"/>
    <b v="0"/>
    <x v="204"/>
    <b v="0"/>
    <s v="film &amp; video/animation"/>
    <n v="2.2302681818181819E-2"/>
    <n v="39.569274193548388"/>
    <x v="0"/>
    <s v="animation"/>
    <x v="476"/>
    <x v="476"/>
  </r>
  <r>
    <x v="477"/>
    <s v="Hymn of Unity"/>
    <s v="A Comedy-drama animation revolving around a man who finds a problematic pair of headphones that literally take over his whole life."/>
    <n v="1500"/>
    <n v="0"/>
    <x v="2"/>
    <s v="US"/>
    <s v="USD"/>
    <n v="1337371334"/>
    <n v="1332187334"/>
    <b v="0"/>
    <x v="78"/>
    <b v="0"/>
    <s v="film &amp; video/animation"/>
    <n v="0"/>
    <n v="0"/>
    <x v="0"/>
    <s v="animation"/>
    <x v="477"/>
    <x v="477"/>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n v="0"/>
    <x v="0"/>
    <s v="animation"/>
    <x v="478"/>
    <x v="478"/>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x v="479"/>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x v="480"/>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x v="481"/>
  </r>
  <r>
    <x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x v="482"/>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x v="483"/>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x v="484"/>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x v="485"/>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x v="486"/>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n v="0"/>
    <x v="0"/>
    <s v="animation"/>
    <x v="487"/>
    <x v="487"/>
  </r>
  <r>
    <x v="488"/>
    <s v="City Animals independent cartoon series"/>
    <s v="When humans left the earth, the animals took over the city. What could go wrong? Well...everything!"/>
    <n v="12000"/>
    <n v="0"/>
    <x v="2"/>
    <s v="US"/>
    <s v="USD"/>
    <n v="1483924700"/>
    <n v="1481332700"/>
    <b v="0"/>
    <x v="78"/>
    <b v="0"/>
    <s v="film &amp; video/animation"/>
    <n v="0"/>
    <n v="0"/>
    <x v="0"/>
    <s v="animation"/>
    <x v="488"/>
    <x v="488"/>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x v="489"/>
  </r>
  <r>
    <x v="490"/>
    <s v="PROJECT IS CANCELLED"/>
    <s v="Cancelled"/>
    <n v="1000"/>
    <n v="0"/>
    <x v="2"/>
    <s v="US"/>
    <s v="USD"/>
    <n v="1345677285"/>
    <n v="1343085285"/>
    <b v="0"/>
    <x v="78"/>
    <b v="0"/>
    <s v="film &amp; video/animation"/>
    <n v="0"/>
    <n v="0"/>
    <x v="0"/>
    <s v="animation"/>
    <x v="490"/>
    <x v="490"/>
  </r>
  <r>
    <x v="491"/>
    <s v="Guess What? Gus"/>
    <s v="&quot;Guess What? Gus&quot; is a magical animated comedy that follow a new kid who playful antics for attention make the news."/>
    <n v="10000"/>
    <n v="0"/>
    <x v="2"/>
    <s v="US"/>
    <s v="USD"/>
    <n v="1453937699"/>
    <n v="1451345699"/>
    <b v="0"/>
    <x v="78"/>
    <b v="0"/>
    <s v="film &amp; video/animation"/>
    <n v="0"/>
    <n v="0"/>
    <x v="0"/>
    <s v="animation"/>
    <x v="491"/>
    <x v="491"/>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n v="0"/>
    <x v="0"/>
    <s v="animation"/>
    <x v="492"/>
    <x v="492"/>
  </r>
  <r>
    <x v="493"/>
    <s v="Joc Barrera The Chupacabra Hunter"/>
    <s v="The Chupacabra is not a myth and one man is on a mission to prove its existence no matter what, his name is Joc Barrera."/>
    <n v="30000"/>
    <n v="0"/>
    <x v="2"/>
    <s v="GB"/>
    <s v="GBP"/>
    <n v="1432142738"/>
    <n v="1429550738"/>
    <b v="0"/>
    <x v="78"/>
    <b v="0"/>
    <s v="film &amp; video/animation"/>
    <n v="0"/>
    <n v="0"/>
    <x v="0"/>
    <s v="animation"/>
    <x v="493"/>
    <x v="493"/>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x v="494"/>
  </r>
  <r>
    <x v="495"/>
    <s v="Average Heroes pilot"/>
    <s v="two friends set out to conquer and reach the level cap of the quest watch, how will they do it when they're 2 teenage idiots"/>
    <n v="7000"/>
    <n v="0"/>
    <x v="2"/>
    <s v="US"/>
    <s v="USD"/>
    <n v="1437076305"/>
    <n v="1434484305"/>
    <b v="0"/>
    <x v="78"/>
    <b v="0"/>
    <s v="film &amp; video/animation"/>
    <n v="0"/>
    <n v="0"/>
    <x v="0"/>
    <s v="animation"/>
    <x v="495"/>
    <x v="495"/>
  </r>
  <r>
    <x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x v="496"/>
  </r>
  <r>
    <x v="497"/>
    <s v="Galaxy Probe Kids"/>
    <s v="live-action/animated series pilot."/>
    <n v="4480"/>
    <n v="30"/>
    <x v="2"/>
    <s v="US"/>
    <s v="USD"/>
    <n v="1419483600"/>
    <n v="1414889665"/>
    <b v="0"/>
    <x v="83"/>
    <b v="0"/>
    <s v="film &amp; video/animation"/>
    <n v="6.6964285714285711E-3"/>
    <n v="10"/>
    <x v="0"/>
    <s v="animation"/>
    <x v="497"/>
    <x v="497"/>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x v="498"/>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x v="499"/>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x v="500"/>
  </r>
  <r>
    <x v="501"/>
    <s v="World War 4"/>
    <s v="Based on the invention portfolio of a patented inventor World War Four is a look into the future of warfare and humanity as a whole"/>
    <n v="10000"/>
    <n v="0"/>
    <x v="2"/>
    <s v="US"/>
    <s v="USD"/>
    <n v="1310189851"/>
    <n v="1307597851"/>
    <b v="0"/>
    <x v="78"/>
    <b v="0"/>
    <s v="film &amp; video/animation"/>
    <n v="0"/>
    <n v="0"/>
    <x v="0"/>
    <s v="animation"/>
    <x v="501"/>
    <x v="501"/>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x v="502"/>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x v="50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x v="504"/>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x v="505"/>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x v="506"/>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x v="507"/>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x v="508"/>
  </r>
  <r>
    <x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x v="509"/>
  </r>
  <r>
    <x v="510"/>
    <s v="TPI Episode 2: Doomsday Dean"/>
    <s v="A mile below the Franco-Swiss border Dean manages to break the Large Hadron Collider and triggers the end of the world."/>
    <n v="14000"/>
    <n v="0"/>
    <x v="2"/>
    <s v="US"/>
    <s v="USD"/>
    <n v="1456805639"/>
    <n v="1454213639"/>
    <b v="0"/>
    <x v="78"/>
    <b v="0"/>
    <s v="film &amp; video/animation"/>
    <n v="0"/>
    <n v="0"/>
    <x v="0"/>
    <s v="animation"/>
    <x v="510"/>
    <x v="510"/>
  </r>
  <r>
    <x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x v="511"/>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x v="512"/>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x v="513"/>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x v="514"/>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x v="515"/>
  </r>
  <r>
    <x v="516"/>
    <s v="Shipmates"/>
    <s v="A big brother style comedy animation series starring famous seafarers"/>
    <n v="5000"/>
    <n v="0"/>
    <x v="2"/>
    <s v="GB"/>
    <s v="GBP"/>
    <n v="1432752080"/>
    <n v="1427568080"/>
    <b v="0"/>
    <x v="78"/>
    <b v="0"/>
    <s v="film &amp; video/animation"/>
    <n v="0"/>
    <n v="0"/>
    <x v="0"/>
    <s v="animation"/>
    <x v="516"/>
    <x v="516"/>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x v="517"/>
  </r>
  <r>
    <x v="518"/>
    <s v="Somorrah"/>
    <s v="The community of Somorrah is peaceful and unblemished until &quot;The Boss&quot; power and money starts to diminish &amp; plans to gain it all back!"/>
    <n v="7175"/>
    <n v="0"/>
    <x v="2"/>
    <s v="US"/>
    <s v="USD"/>
    <n v="1441550760"/>
    <n v="1438958824"/>
    <b v="0"/>
    <x v="78"/>
    <b v="0"/>
    <s v="film &amp; video/animation"/>
    <n v="0"/>
    <n v="0"/>
    <x v="0"/>
    <s v="animation"/>
    <x v="518"/>
    <x v="518"/>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x v="519"/>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x v="520"/>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x v="521"/>
  </r>
  <r>
    <x v="522"/>
    <s v="COMPASS PLAYERS"/>
    <s v="*** TO MAKE DONATIONS IN THE FUTURE                                   GO TO OUR WEBSITE: www.compassplayers.com ***"/>
    <n v="3000"/>
    <n v="3440"/>
    <x v="0"/>
    <s v="US"/>
    <s v="USD"/>
    <n v="1458518325"/>
    <n v="1456793925"/>
    <b v="0"/>
    <x v="162"/>
    <b v="1"/>
    <s v="theater/plays"/>
    <n v="1.1466666666666667"/>
    <n v="110.96774193548387"/>
    <x v="1"/>
    <s v="plays"/>
    <x v="522"/>
    <x v="522"/>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x v="523"/>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x v="524"/>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x v="525"/>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x v="526"/>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x v="527"/>
  </r>
  <r>
    <x v="528"/>
    <s v="Devastated No Matter What"/>
    <s v="A Festival Backed Production of a Full-Length Play."/>
    <n v="1150"/>
    <n v="1330"/>
    <x v="0"/>
    <s v="US"/>
    <s v="USD"/>
    <n v="1434921600"/>
    <n v="1433109907"/>
    <b v="0"/>
    <x v="209"/>
    <b v="1"/>
    <s v="theater/plays"/>
    <n v="1.1565217391304348"/>
    <n v="44.333333333333336"/>
    <x v="1"/>
    <s v="plays"/>
    <x v="528"/>
    <x v="528"/>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x v="529"/>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x v="530"/>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x v="531"/>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x v="532"/>
  </r>
  <r>
    <x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x v="533"/>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x v="534"/>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x v="535"/>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x v="536"/>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x v="537"/>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x v="538"/>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x v="539"/>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x v="540"/>
  </r>
  <r>
    <x v="541"/>
    <s v="Deviations"/>
    <s v="A website dedicated to local Kink Communities; to find others with matching interests and bring them together."/>
    <n v="4500"/>
    <n v="25"/>
    <x v="2"/>
    <s v="US"/>
    <s v="USD"/>
    <n v="1446080834"/>
    <n v="1443488834"/>
    <b v="0"/>
    <x v="29"/>
    <b v="0"/>
    <s v="technology/web"/>
    <n v="5.5555555555555558E-3"/>
    <n v="25"/>
    <x v="2"/>
    <s v="web"/>
    <x v="541"/>
    <x v="541"/>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x v="542"/>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x v="543"/>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x v="544"/>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x v="545"/>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x v="546"/>
  </r>
  <r>
    <x v="547"/>
    <s v="Secure Email and Document sharing"/>
    <s v="We are looking to build a secure email / document sharing system for companies needing to send sensitive information to clients."/>
    <n v="7500"/>
    <n v="0"/>
    <x v="2"/>
    <s v="GB"/>
    <s v="GBP"/>
    <n v="1455122564"/>
    <n v="1452530564"/>
    <b v="0"/>
    <x v="78"/>
    <b v="0"/>
    <s v="technology/web"/>
    <n v="0"/>
    <n v="0"/>
    <x v="2"/>
    <s v="web"/>
    <x v="547"/>
    <x v="547"/>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x v="548"/>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x v="549"/>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x v="550"/>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x v="551"/>
  </r>
  <r>
    <x v="552"/>
    <s v="Spinnable Social Media"/>
    <s v="Axoral is a 3d interactive social media interface, with the potential to be so much more, but we need your help!"/>
    <n v="45000"/>
    <n v="0"/>
    <x v="2"/>
    <s v="CA"/>
    <s v="CAD"/>
    <n v="1452350896"/>
    <n v="1447166896"/>
    <b v="0"/>
    <x v="78"/>
    <b v="0"/>
    <s v="technology/web"/>
    <n v="0"/>
    <n v="0"/>
    <x v="2"/>
    <s v="web"/>
    <x v="552"/>
    <x v="552"/>
  </r>
  <r>
    <x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x v="553"/>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x v="554"/>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n v="0"/>
    <x v="2"/>
    <s v="web"/>
    <x v="555"/>
    <x v="555"/>
  </r>
  <r>
    <x v="556"/>
    <s v="Braille Academy"/>
    <s v="An educational platform for learning Unified English Braille Code"/>
    <n v="8000"/>
    <n v="200"/>
    <x v="2"/>
    <s v="US"/>
    <s v="USD"/>
    <n v="1452112717"/>
    <n v="1449520717"/>
    <b v="0"/>
    <x v="29"/>
    <b v="0"/>
    <s v="technology/web"/>
    <n v="2.5000000000000001E-2"/>
    <n v="200"/>
    <x v="2"/>
    <s v="web"/>
    <x v="556"/>
    <x v="556"/>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x v="557"/>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n v="0"/>
    <x v="2"/>
    <s v="web"/>
    <x v="558"/>
    <x v="558"/>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x v="559"/>
  </r>
  <r>
    <x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x v="560"/>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x v="561"/>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n v="0"/>
    <x v="2"/>
    <s v="web"/>
    <x v="562"/>
    <x v="562"/>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x v="563"/>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x v="564"/>
  </r>
  <r>
    <x v="565"/>
    <s v="EasyLearnings"/>
    <s v="Our objective is to provide a platform which helps teachers to provide courses to leaners in wide range of locations including Africa."/>
    <n v="25000"/>
    <n v="0"/>
    <x v="2"/>
    <s v="GB"/>
    <s v="GBP"/>
    <n v="1436554249"/>
    <n v="1433962249"/>
    <b v="0"/>
    <x v="78"/>
    <b v="0"/>
    <s v="technology/web"/>
    <n v="0"/>
    <n v="0"/>
    <x v="2"/>
    <s v="web"/>
    <x v="565"/>
    <x v="565"/>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x v="566"/>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n v="0"/>
    <x v="2"/>
    <s v="web"/>
    <x v="567"/>
    <x v="567"/>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x v="568"/>
  </r>
  <r>
    <x v="569"/>
    <s v="Mioti"/>
    <s v="Mioti is an indie game marketplace that doubles as a community for developers to join networks and discuss projects."/>
    <n v="2500"/>
    <n v="20"/>
    <x v="2"/>
    <s v="CA"/>
    <s v="CAD"/>
    <n v="1451679612"/>
    <n v="1449087612"/>
    <b v="0"/>
    <x v="29"/>
    <b v="0"/>
    <s v="technology/web"/>
    <n v="8.0000000000000002E-3"/>
    <n v="20"/>
    <x v="2"/>
    <s v="web"/>
    <x v="569"/>
    <x v="569"/>
  </r>
  <r>
    <x v="570"/>
    <s v="Relaunching in May"/>
    <s v="Humans have AM/FM/Satellite radio, kids have radio Disney, pets have DogCatRadio."/>
    <n v="85000"/>
    <n v="142"/>
    <x v="2"/>
    <s v="US"/>
    <s v="USD"/>
    <n v="1455822569"/>
    <n v="1453230569"/>
    <b v="0"/>
    <x v="29"/>
    <b v="0"/>
    <s v="technology/web"/>
    <n v="1.6705882352941177E-3"/>
    <n v="142"/>
    <x v="2"/>
    <s v="web"/>
    <x v="570"/>
    <x v="570"/>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x v="571"/>
  </r>
  <r>
    <x v="572"/>
    <s v="FairwayJockey.com Custom Golf Equipment"/>
    <s v="FairwayJockey.com is a web platform to make high quality custom tour golf equipment available at a lower cost to the consumer."/>
    <n v="2500"/>
    <n v="0"/>
    <x v="2"/>
    <s v="US"/>
    <s v="USD"/>
    <n v="1446660688"/>
    <n v="1444065088"/>
    <b v="0"/>
    <x v="78"/>
    <b v="0"/>
    <s v="technology/web"/>
    <n v="0"/>
    <n v="0"/>
    <x v="2"/>
    <s v="web"/>
    <x v="572"/>
    <x v="572"/>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x v="573"/>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x v="574"/>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x v="575"/>
  </r>
  <r>
    <x v="576"/>
    <s v="Uthtopia"/>
    <s v="UthTopia Is a social media organization that believes in positive online usage, youth mentorship, and youth empowerment."/>
    <n v="80000"/>
    <n v="1"/>
    <x v="2"/>
    <s v="US"/>
    <s v="USD"/>
    <n v="1427537952"/>
    <n v="1422357552"/>
    <b v="0"/>
    <x v="29"/>
    <b v="0"/>
    <s v="technology/web"/>
    <n v="1.2500000000000001E-5"/>
    <n v="1"/>
    <x v="2"/>
    <s v="web"/>
    <x v="576"/>
    <x v="576"/>
  </r>
  <r>
    <x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x v="577"/>
  </r>
  <r>
    <x v="578"/>
    <s v="weBuy Crowdsourced Shopping"/>
    <s v="weBuy trade built on technology and Crowd Sourced Power"/>
    <n v="125000"/>
    <n v="14"/>
    <x v="2"/>
    <s v="GB"/>
    <s v="GBP"/>
    <n v="1441633993"/>
    <n v="1439560393"/>
    <b v="0"/>
    <x v="63"/>
    <b v="0"/>
    <s v="technology/web"/>
    <n v="1.12E-4"/>
    <n v="2"/>
    <x v="2"/>
    <s v="web"/>
    <x v="578"/>
    <x v="578"/>
  </r>
  <r>
    <x v="579"/>
    <s v="Course: Learn Cryptography"/>
    <s v="Learn classic and public key cryptography with a full proof-of-concept system in JavaScript."/>
    <n v="12000"/>
    <n v="175"/>
    <x v="2"/>
    <s v="US"/>
    <s v="USD"/>
    <n v="1419539223"/>
    <n v="1416947223"/>
    <b v="0"/>
    <x v="81"/>
    <b v="0"/>
    <s v="technology/web"/>
    <n v="1.4583333333333334E-2"/>
    <n v="35"/>
    <x v="2"/>
    <s v="web"/>
    <x v="579"/>
    <x v="579"/>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x v="580"/>
  </r>
  <r>
    <x v="581"/>
    <s v="A Poets Domain"/>
    <s v="Help me raise funds so that I can be able to give passionate young poets a chance to earn money weekly for their writing &amp; spoken word."/>
    <n v="400"/>
    <n v="0"/>
    <x v="2"/>
    <s v="US"/>
    <s v="USD"/>
    <n v="1438474704"/>
    <n v="1435882704"/>
    <b v="0"/>
    <x v="78"/>
    <b v="0"/>
    <s v="technology/web"/>
    <n v="0"/>
    <n v="0"/>
    <x v="2"/>
    <s v="web"/>
    <x v="581"/>
    <x v="581"/>
  </r>
  <r>
    <x v="582"/>
    <s v="&quot;We the People...&quot;"/>
    <s v="A community-driven online system which promotes self-governance.  Level up by adding content; civic agendas and private associations."/>
    <n v="100000"/>
    <n v="0"/>
    <x v="2"/>
    <s v="US"/>
    <s v="USD"/>
    <n v="1426442400"/>
    <n v="1424454319"/>
    <b v="0"/>
    <x v="78"/>
    <b v="0"/>
    <s v="technology/web"/>
    <n v="0"/>
    <n v="0"/>
    <x v="2"/>
    <s v="web"/>
    <x v="582"/>
    <x v="582"/>
  </r>
  <r>
    <x v="583"/>
    <s v="HackersArchive.com"/>
    <s v="HackersArchive.com will help rid the web of viruses and scams found everywhere else you look!"/>
    <n v="9000"/>
    <n v="1"/>
    <x v="2"/>
    <s v="US"/>
    <s v="USD"/>
    <n v="1426800687"/>
    <n v="1424212287"/>
    <b v="0"/>
    <x v="29"/>
    <b v="0"/>
    <s v="technology/web"/>
    <n v="1.1111111111111112E-4"/>
    <n v="1"/>
    <x v="2"/>
    <s v="web"/>
    <x v="583"/>
    <x v="583"/>
  </r>
  <r>
    <x v="584"/>
    <s v="scriptCall - The Personal Presentation Platform"/>
    <s v="Script Call takes your presentation from the wall to your audience; from your device to theirs."/>
    <n v="1000"/>
    <n v="10"/>
    <x v="2"/>
    <s v="US"/>
    <s v="USD"/>
    <n v="1426522316"/>
    <n v="1423933916"/>
    <b v="0"/>
    <x v="84"/>
    <b v="0"/>
    <s v="technology/web"/>
    <n v="0.01"/>
    <n v="5"/>
    <x v="2"/>
    <s v="web"/>
    <x v="584"/>
    <x v="584"/>
  </r>
  <r>
    <x v="585"/>
    <s v="Link Card"/>
    <s v="SAVE UP TO 40% WHEN YOU SPEND!_x000a__x000a_PRE-ORDER YOUR LINK CARD TODAY"/>
    <n v="9000"/>
    <n v="0"/>
    <x v="2"/>
    <s v="GB"/>
    <s v="GBP"/>
    <n v="1448928000"/>
    <n v="1444123377"/>
    <b v="0"/>
    <x v="78"/>
    <b v="0"/>
    <s v="technology/web"/>
    <n v="0"/>
    <n v="0"/>
    <x v="2"/>
    <s v="web"/>
    <x v="585"/>
    <x v="585"/>
  </r>
  <r>
    <x v="586"/>
    <s v="Employ College 2K"/>
    <s v="Employ College is a movement for companies to hire college graduates from their respected institutions."/>
    <n v="10000"/>
    <n v="56"/>
    <x v="2"/>
    <s v="US"/>
    <s v="USD"/>
    <n v="1424032207"/>
    <n v="1421440207"/>
    <b v="0"/>
    <x v="80"/>
    <b v="0"/>
    <s v="technology/web"/>
    <n v="5.5999999999999999E-3"/>
    <n v="14"/>
    <x v="2"/>
    <s v="web"/>
    <x v="586"/>
    <x v="586"/>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x v="587"/>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x v="588"/>
  </r>
  <r>
    <x v="589"/>
    <s v="Get Neighborly"/>
    <s v="Services closer than you think..."/>
    <n v="7500"/>
    <n v="1"/>
    <x v="2"/>
    <s v="US"/>
    <s v="USD"/>
    <n v="1436366699"/>
    <n v="1435070699"/>
    <b v="0"/>
    <x v="29"/>
    <b v="0"/>
    <s v="technology/web"/>
    <n v="1.3333333333333334E-4"/>
    <n v="1"/>
    <x v="2"/>
    <s v="web"/>
    <x v="589"/>
    <x v="589"/>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x v="590"/>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x v="591"/>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x v="592"/>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x v="593"/>
  </r>
  <r>
    <x v="594"/>
    <s v="Unleashed Fitness"/>
    <s v="Creating a fitness site that will change the fitness game forever!"/>
    <n v="25000"/>
    <n v="26"/>
    <x v="2"/>
    <s v="US"/>
    <s v="USD"/>
    <n v="1460832206"/>
    <n v="1458240206"/>
    <b v="0"/>
    <x v="84"/>
    <b v="0"/>
    <s v="technology/web"/>
    <n v="1.0399999999999999E-3"/>
    <n v="13"/>
    <x v="2"/>
    <s v="web"/>
    <x v="594"/>
    <x v="594"/>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x v="595"/>
  </r>
  <r>
    <x v="596"/>
    <s v="DigitaliBook free library"/>
    <s v="We present digitaibook,com site which can become a free electronic library with your help,"/>
    <n v="20000"/>
    <n v="6"/>
    <x v="2"/>
    <s v="US"/>
    <s v="USD"/>
    <n v="1478122292"/>
    <n v="1475530292"/>
    <b v="0"/>
    <x v="84"/>
    <b v="0"/>
    <s v="technology/web"/>
    <n v="2.9999999999999997E-4"/>
    <n v="3"/>
    <x v="2"/>
    <s v="web"/>
    <x v="596"/>
    <x v="596"/>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x v="597"/>
  </r>
  <r>
    <x v="598"/>
    <s v="Goals not creeds"/>
    <s v="This is a project to create a crowd-funding site for Urantia Book readers worldwide."/>
    <n v="2500"/>
    <n v="850"/>
    <x v="2"/>
    <s v="US"/>
    <s v="USD"/>
    <n v="1417737781"/>
    <n v="1415145781"/>
    <b v="0"/>
    <x v="63"/>
    <b v="0"/>
    <s v="technology/web"/>
    <n v="0.34"/>
    <n v="121.42857142857143"/>
    <x v="2"/>
    <s v="web"/>
    <x v="598"/>
    <x v="598"/>
  </r>
  <r>
    <x v="599"/>
    <s v="Mail 4 Jail"/>
    <s v="We send care packages to incarcerated individuals throughout the country that include specific items hand picked by the sender."/>
    <n v="50000"/>
    <n v="31"/>
    <x v="2"/>
    <s v="US"/>
    <s v="USD"/>
    <n v="1425827760"/>
    <n v="1423769402"/>
    <b v="0"/>
    <x v="84"/>
    <b v="0"/>
    <s v="technology/web"/>
    <n v="6.2E-4"/>
    <n v="15.5"/>
    <x v="2"/>
    <s v="web"/>
    <x v="599"/>
    <x v="599"/>
  </r>
  <r>
    <x v="600"/>
    <s v="Anaheim California here we come but we need your help."/>
    <s v="Science Technology Engineering and Math + youth = a brighter tomorrow."/>
    <n v="5000"/>
    <n v="100"/>
    <x v="1"/>
    <s v="US"/>
    <s v="USD"/>
    <n v="1431198562"/>
    <n v="1426014562"/>
    <b v="0"/>
    <x v="29"/>
    <b v="0"/>
    <s v="technology/web"/>
    <n v="0.02"/>
    <n v="100"/>
    <x v="2"/>
    <s v="web"/>
    <x v="600"/>
    <x v="600"/>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x v="601"/>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n v="0"/>
    <x v="2"/>
    <s v="web"/>
    <x v="602"/>
    <x v="602"/>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x v="603"/>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n v="0"/>
    <x v="2"/>
    <s v="web"/>
    <x v="604"/>
    <x v="604"/>
  </r>
  <r>
    <x v="605"/>
    <s v="Teach Your Parents iPad (Canceled)"/>
    <s v="An iPad support care package for your parents / seniors."/>
    <n v="5000"/>
    <n v="131"/>
    <x v="1"/>
    <s v="US"/>
    <s v="USD"/>
    <n v="1440318908"/>
    <n v="1436430908"/>
    <b v="0"/>
    <x v="22"/>
    <b v="0"/>
    <s v="technology/web"/>
    <n v="2.6200000000000001E-2"/>
    <n v="16.375"/>
    <x v="2"/>
    <s v="web"/>
    <x v="605"/>
    <x v="605"/>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x v="606"/>
  </r>
  <r>
    <x v="607"/>
    <s v="An Online Music Venue Awaits (Canceled)"/>
    <s v="Gritty, upfront reality going the distance hard with a proven track record of insatiable artist. Broadcasted live on the Web."/>
    <n v="250"/>
    <n v="0"/>
    <x v="1"/>
    <s v="US"/>
    <s v="USD"/>
    <n v="1448225336"/>
    <n v="1445629736"/>
    <b v="0"/>
    <x v="78"/>
    <b v="0"/>
    <s v="technology/web"/>
    <n v="0"/>
    <n v="0"/>
    <x v="2"/>
    <s v="web"/>
    <x v="607"/>
    <x v="607"/>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x v="608"/>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x v="609"/>
  </r>
  <r>
    <x v="610"/>
    <s v="UniteChrist (Canceled)"/>
    <s v="We are creating a Christian social network to empower, educate, and connect Christians all over the world."/>
    <n v="13803"/>
    <n v="0"/>
    <x v="1"/>
    <s v="US"/>
    <s v="USD"/>
    <n v="1429732586"/>
    <n v="1427140586"/>
    <b v="0"/>
    <x v="78"/>
    <b v="0"/>
    <s v="technology/web"/>
    <n v="0"/>
    <n v="0"/>
    <x v="2"/>
    <s v="web"/>
    <x v="610"/>
    <x v="610"/>
  </r>
  <r>
    <x v="611"/>
    <s v="Securivente (Canceled)"/>
    <s v="Finie la peur de vendre ou acheter d'occasion Ã  un inconnu ! Colis ouverts, photographiÃ©s et testÃ©s. Paiements en ligne sÃ©curisÃ©s."/>
    <n v="80000"/>
    <n v="0"/>
    <x v="1"/>
    <s v="FR"/>
    <s v="EUR"/>
    <n v="1453210037"/>
    <n v="1448026037"/>
    <b v="0"/>
    <x v="78"/>
    <b v="0"/>
    <s v="technology/web"/>
    <n v="0"/>
    <n v="0"/>
    <x v="2"/>
    <s v="web"/>
    <x v="611"/>
    <x v="611"/>
  </r>
  <r>
    <x v="612"/>
    <s v="Web Streaming 2.0 (Canceled)"/>
    <s v="A Fast and Reliable new Web platform to stream videos from Internet"/>
    <n v="10000"/>
    <n v="0"/>
    <x v="1"/>
    <s v="IT"/>
    <s v="EUR"/>
    <n v="1472777146"/>
    <n v="1470185146"/>
    <b v="0"/>
    <x v="78"/>
    <b v="0"/>
    <s v="technology/web"/>
    <n v="0"/>
    <n v="0"/>
    <x v="2"/>
    <s v="web"/>
    <x v="612"/>
    <x v="612"/>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x v="613"/>
  </r>
  <r>
    <x v="614"/>
    <s v="Lets Reinvent Our Election Process (Canceled)"/>
    <s v="Something is wrong when your choices are between a &quot;giant douche and a turd sandwich.&quot;  So, lets make it better."/>
    <n v="10000"/>
    <n v="0"/>
    <x v="1"/>
    <s v="US"/>
    <s v="USD"/>
    <n v="1466731740"/>
    <n v="1464139740"/>
    <b v="0"/>
    <x v="78"/>
    <b v="0"/>
    <s v="technology/web"/>
    <n v="0"/>
    <n v="0"/>
    <x v="2"/>
    <s v="web"/>
    <x v="614"/>
    <x v="614"/>
  </r>
  <r>
    <x v="615"/>
    <s v="PixlDir.com - Simple and fast image hosting. (Canceled)"/>
    <s v="The aim of PixlDir is to deliver the most simple, and fast experience when it comes to uploading images to the web."/>
    <n v="515"/>
    <n v="0"/>
    <x v="1"/>
    <s v="NZ"/>
    <s v="NZD"/>
    <n v="1443149759"/>
    <n v="1440557759"/>
    <b v="0"/>
    <x v="78"/>
    <b v="0"/>
    <s v="technology/web"/>
    <n v="0"/>
    <n v="0"/>
    <x v="2"/>
    <s v="web"/>
    <x v="615"/>
    <x v="615"/>
  </r>
  <r>
    <x v="616"/>
    <s v="S'time Soirees (Canceled)"/>
    <s v="Hormis la similitude envers d'autres rÃ©seaux socials, celui-ci vous permettra d'organiser / participer Ã  des soirÃ©es trÃ¨s facilement !"/>
    <n v="5000"/>
    <n v="0"/>
    <x v="1"/>
    <s v="FR"/>
    <s v="EUR"/>
    <n v="1488013307"/>
    <n v="1485421307"/>
    <b v="0"/>
    <x v="78"/>
    <b v="0"/>
    <s v="technology/web"/>
    <n v="0"/>
    <n v="0"/>
    <x v="2"/>
    <s v="web"/>
    <x v="616"/>
    <x v="616"/>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x v="617"/>
  </r>
  <r>
    <x v="618"/>
    <s v="Y2Y Tutors (Canceled)"/>
    <s v="With the cost of education seemingly always on the rise, Y2Y aims to ensure that no student will be left behind through peer tutoring."/>
    <n v="400"/>
    <n v="0"/>
    <x v="1"/>
    <s v="US"/>
    <s v="USD"/>
    <n v="1449689203"/>
    <n v="1447097203"/>
    <b v="0"/>
    <x v="78"/>
    <b v="0"/>
    <s v="technology/web"/>
    <n v="0"/>
    <n v="0"/>
    <x v="2"/>
    <s v="web"/>
    <x v="618"/>
    <x v="618"/>
  </r>
  <r>
    <x v="619"/>
    <s v="Big Data (Canceled)"/>
    <s v="Big Data Sets for researchers interested in improving the quality of life."/>
    <n v="2500000"/>
    <n v="1"/>
    <x v="1"/>
    <s v="US"/>
    <s v="USD"/>
    <n v="1416933390"/>
    <n v="1411745790"/>
    <b v="0"/>
    <x v="29"/>
    <b v="0"/>
    <s v="technology/web"/>
    <n v="3.9999999999999998E-7"/>
    <n v="1"/>
    <x v="2"/>
    <s v="web"/>
    <x v="619"/>
    <x v="619"/>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x v="620"/>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x v="621"/>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x v="622"/>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n v="0"/>
    <x v="2"/>
    <s v="web"/>
    <x v="623"/>
    <x v="623"/>
  </r>
  <r>
    <x v="624"/>
    <s v="NeedSomeLoven.com (Canceled)"/>
    <s v="I am designing a fun, high tech dating website, with over 25 cool features. It is innovate as well as user friendly."/>
    <n v="5000"/>
    <n v="0"/>
    <x v="1"/>
    <s v="US"/>
    <s v="USD"/>
    <n v="1431647041"/>
    <n v="1429055041"/>
    <b v="0"/>
    <x v="78"/>
    <b v="0"/>
    <s v="technology/web"/>
    <n v="0"/>
    <n v="0"/>
    <x v="2"/>
    <s v="web"/>
    <x v="624"/>
    <x v="624"/>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n v="0"/>
    <x v="2"/>
    <s v="web"/>
    <x v="625"/>
    <x v="625"/>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x v="626"/>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x v="627"/>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n v="0"/>
    <x v="2"/>
    <s v="web"/>
    <x v="628"/>
    <x v="628"/>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x v="629"/>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x v="630"/>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x v="631"/>
  </r>
  <r>
    <x v="632"/>
    <s v="UniWherse.com - Bring students future (Canceled)"/>
    <s v="Our goal is to create a system, students can find universities that best match their interests."/>
    <n v="20000"/>
    <n v="0"/>
    <x v="1"/>
    <s v="NL"/>
    <s v="EUR"/>
    <n v="1448470165"/>
    <n v="1445874565"/>
    <b v="0"/>
    <x v="78"/>
    <b v="0"/>
    <s v="technology/web"/>
    <n v="0"/>
    <n v="0"/>
    <x v="2"/>
    <s v="web"/>
    <x v="632"/>
    <x v="632"/>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x v="633"/>
  </r>
  <r>
    <x v="634"/>
    <s v="pitchtograndma (Canceled)"/>
    <s v="We help companies to explain what they do in simple, grandma-would-understand terms."/>
    <n v="5000"/>
    <n v="1"/>
    <x v="1"/>
    <s v="US"/>
    <s v="USD"/>
    <n v="1424989029"/>
    <n v="1422397029"/>
    <b v="0"/>
    <x v="29"/>
    <b v="0"/>
    <s v="technology/web"/>
    <n v="2.0000000000000001E-4"/>
    <n v="1"/>
    <x v="2"/>
    <s v="web"/>
    <x v="634"/>
    <x v="634"/>
  </r>
  <r>
    <x v="635"/>
    <s v="Pleero, A Technology Team Building Website (Canceled)"/>
    <s v="Network used for building technology development teams."/>
    <n v="25000"/>
    <n v="2"/>
    <x v="1"/>
    <s v="US"/>
    <s v="USD"/>
    <n v="1428804762"/>
    <n v="1426212762"/>
    <b v="0"/>
    <x v="29"/>
    <b v="0"/>
    <s v="technology/web"/>
    <n v="8.0000000000000007E-5"/>
    <n v="2"/>
    <x v="2"/>
    <s v="web"/>
    <x v="635"/>
    <x v="635"/>
  </r>
  <r>
    <x v="636"/>
    <s v="Keto Advice (Canceled)"/>
    <s v="With no central location for keto knowledge, keto advice will be a community run knowledge base."/>
    <n v="2000"/>
    <n v="4"/>
    <x v="1"/>
    <s v="GB"/>
    <s v="GBP"/>
    <n v="1433587620"/>
    <n v="1430996150"/>
    <b v="0"/>
    <x v="29"/>
    <b v="0"/>
    <s v="technology/web"/>
    <n v="2E-3"/>
    <n v="4"/>
    <x v="2"/>
    <s v="web"/>
    <x v="636"/>
    <x v="636"/>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n v="0"/>
    <x v="2"/>
    <s v="web"/>
    <x v="637"/>
    <x v="637"/>
  </r>
  <r>
    <x v="638"/>
    <s v="W (Canceled)"/>
    <s v="O0"/>
    <n v="200000"/>
    <n v="18"/>
    <x v="1"/>
    <s v="DE"/>
    <s v="EUR"/>
    <n v="1490447662"/>
    <n v="1485267262"/>
    <b v="0"/>
    <x v="79"/>
    <b v="0"/>
    <s v="technology/web"/>
    <n v="9.0000000000000006E-5"/>
    <n v="3"/>
    <x v="2"/>
    <s v="web"/>
    <x v="638"/>
    <x v="638"/>
  </r>
  <r>
    <x v="639"/>
    <s v="Kids Educational Social Media Site (Canceled)"/>
    <s v="Development of a Safe and Educational Social Media site for kids."/>
    <n v="1000000"/>
    <n v="1"/>
    <x v="1"/>
    <s v="US"/>
    <s v="USD"/>
    <n v="1413208795"/>
    <n v="1408024795"/>
    <b v="0"/>
    <x v="29"/>
    <b v="0"/>
    <s v="technology/web"/>
    <n v="9.9999999999999995E-7"/>
    <n v="1"/>
    <x v="2"/>
    <s v="web"/>
    <x v="639"/>
    <x v="639"/>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x v="640"/>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x v="641"/>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x v="642"/>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x v="643"/>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x v="644"/>
  </r>
  <r>
    <x v="645"/>
    <s v="Carbon Fiber Collar Stays"/>
    <s v="Ever wanted to own something made out of carbon fiber? Now you can!"/>
    <n v="2000"/>
    <n v="5574"/>
    <x v="0"/>
    <s v="US"/>
    <s v="USD"/>
    <n v="1470962274"/>
    <n v="1468370274"/>
    <b v="0"/>
    <x v="186"/>
    <b v="1"/>
    <s v="technology/wearables"/>
    <n v="2.7869999999999999"/>
    <n v="23.518987341772153"/>
    <x v="2"/>
    <s v="wearables"/>
    <x v="645"/>
    <x v="645"/>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x v="646"/>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x v="647"/>
  </r>
  <r>
    <x v="648"/>
    <s v="Audio Jacket"/>
    <s v="Get ready for the next product that you canâ€™t live without"/>
    <n v="35000"/>
    <n v="44388"/>
    <x v="0"/>
    <s v="US"/>
    <s v="USD"/>
    <n v="1413304708"/>
    <n v="1410280708"/>
    <b v="0"/>
    <x v="74"/>
    <b v="1"/>
    <s v="technology/wearables"/>
    <n v="1.2682285714285715"/>
    <n v="1644"/>
    <x v="2"/>
    <s v="wearables"/>
    <x v="648"/>
    <x v="648"/>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x v="649"/>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x v="650"/>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x v="651"/>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x v="652"/>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x v="653"/>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x v="654"/>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x v="655"/>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x v="656"/>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x v="657"/>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x v="658"/>
  </r>
  <r>
    <x v="659"/>
    <s v="Lulu Watch Designs - Apple Watch"/>
    <s v="Sync up your lifestyle"/>
    <n v="3000"/>
    <n v="3017"/>
    <x v="0"/>
    <s v="US"/>
    <s v="USD"/>
    <n v="1440339295"/>
    <n v="1437747295"/>
    <b v="0"/>
    <x v="64"/>
    <b v="1"/>
    <s v="technology/wearables"/>
    <n v="1.0056666666666667"/>
    <n v="143.66666666666666"/>
    <x v="2"/>
    <s v="wearables"/>
    <x v="659"/>
    <x v="659"/>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x v="660"/>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x v="661"/>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x v="662"/>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x v="663"/>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x v="664"/>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x v="665"/>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x v="666"/>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x v="667"/>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x v="668"/>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x v="669"/>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x v="670"/>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x v="671"/>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x v="672"/>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x v="673"/>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x v="674"/>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x v="675"/>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x v="676"/>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x v="677"/>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x v="678"/>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x v="679"/>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x v="680"/>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x v="681"/>
  </r>
  <r>
    <x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x v="68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x v="683"/>
  </r>
  <r>
    <x v="684"/>
    <s v="Arcus Motion Analyzer | The Versatile Smart Ring"/>
    <s v="Arcus gives your fingers super powers."/>
    <n v="320000"/>
    <n v="23948"/>
    <x v="2"/>
    <s v="US"/>
    <s v="USD"/>
    <n v="1406257200"/>
    <n v="1403176891"/>
    <b v="0"/>
    <x v="125"/>
    <b v="0"/>
    <s v="technology/wearables"/>
    <n v="7.4837500000000001E-2"/>
    <n v="177.39259259259259"/>
    <x v="2"/>
    <s v="wearables"/>
    <x v="684"/>
    <x v="684"/>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x v="685"/>
  </r>
  <r>
    <x v="686"/>
    <s v="Vivi di Cuore - Heart Rate Watch"/>
    <s v="La tua giornata sportiva monitorata nel tuo polso??!!!_x000a_Rendiamolo possibile... VIVI DI CUORE --- All MADE in ITALY"/>
    <n v="500000"/>
    <n v="0"/>
    <x v="2"/>
    <s v="IT"/>
    <s v="EUR"/>
    <n v="1438618170"/>
    <n v="1436026170"/>
    <b v="0"/>
    <x v="78"/>
    <b v="0"/>
    <s v="technology/wearables"/>
    <n v="0"/>
    <n v="0"/>
    <x v="2"/>
    <s v="wearables"/>
    <x v="686"/>
    <x v="686"/>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x v="687"/>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x v="688"/>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x v="689"/>
  </r>
  <r>
    <x v="690"/>
    <s v="BLOXSHIELD"/>
    <s v="A radiation shield for your fitness tracker, smartwatch or other wearable smart device"/>
    <n v="20000"/>
    <n v="2468"/>
    <x v="2"/>
    <s v="US"/>
    <s v="USD"/>
    <n v="1473400800"/>
    <n v="1469718841"/>
    <b v="0"/>
    <x v="69"/>
    <b v="0"/>
    <s v="technology/wearables"/>
    <n v="0.1234"/>
    <n v="72.588235294117652"/>
    <x v="2"/>
    <s v="wearables"/>
    <x v="690"/>
    <x v="690"/>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x v="691"/>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x v="692"/>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x v="693"/>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x v="694"/>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x v="695"/>
  </r>
  <r>
    <x v="696"/>
    <s v="trustee"/>
    <s v="Show your fidelity by wearing the Trustee rings! Show where you are (at)!"/>
    <n v="175000"/>
    <n v="1"/>
    <x v="2"/>
    <s v="NL"/>
    <s v="EUR"/>
    <n v="1406326502"/>
    <n v="1403734502"/>
    <b v="0"/>
    <x v="29"/>
    <b v="0"/>
    <s v="technology/wearables"/>
    <n v="5.7142857142857145E-6"/>
    <n v="1"/>
    <x v="2"/>
    <s v="wearables"/>
    <x v="696"/>
    <x v="696"/>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x v="697"/>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x v="698"/>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x v="699"/>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x v="700"/>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x v="701"/>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x v="702"/>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x v="703"/>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x v="704"/>
  </r>
  <r>
    <x v="705"/>
    <s v="SomnoScope"/>
    <s v="The closest thing ever to the Holy Grail of wearables technology"/>
    <n v="100000"/>
    <n v="977"/>
    <x v="2"/>
    <s v="NL"/>
    <s v="EUR"/>
    <n v="1484999278"/>
    <n v="1482407278"/>
    <b v="0"/>
    <x v="81"/>
    <b v="0"/>
    <s v="technology/wearables"/>
    <n v="9.7699999999999992E-3"/>
    <n v="195.4"/>
    <x v="2"/>
    <s v="wearables"/>
    <x v="705"/>
    <x v="705"/>
  </r>
  <r>
    <x v="706"/>
    <s v="Driver Alert System"/>
    <s v="Driver Alert System es un sistema de seguridad para el conductor, que le avisa en caso de perder la posicion vertical mientras conduce."/>
    <n v="100000"/>
    <n v="0"/>
    <x v="2"/>
    <s v="ES"/>
    <s v="EUR"/>
    <n v="1481740740"/>
    <n v="1478130783"/>
    <b v="0"/>
    <x v="78"/>
    <b v="0"/>
    <s v="technology/wearables"/>
    <n v="0"/>
    <n v="0"/>
    <x v="2"/>
    <s v="wearables"/>
    <x v="706"/>
    <x v="706"/>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x v="707"/>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x v="708"/>
  </r>
  <r>
    <x v="709"/>
    <s v="lumiglove"/>
    <s v="A &quot;handheld&quot; light, which eases the way you illuminate objects and/or paths."/>
    <n v="15000"/>
    <n v="61"/>
    <x v="2"/>
    <s v="US"/>
    <s v="USD"/>
    <n v="1417741159"/>
    <n v="1415149159"/>
    <b v="0"/>
    <x v="84"/>
    <b v="0"/>
    <s v="technology/wearables"/>
    <n v="4.0666666666666663E-3"/>
    <n v="30.5"/>
    <x v="2"/>
    <s v="wearables"/>
    <x v="709"/>
    <x v="709"/>
  </r>
  <r>
    <x v="710"/>
    <s v="Hate York Shirt 2.0"/>
    <s v="Shirts, so technologically advanced, they connect mentally to their audience upon sight."/>
    <n v="1200"/>
    <n v="0"/>
    <x v="2"/>
    <s v="CA"/>
    <s v="CAD"/>
    <n v="1408495440"/>
    <n v="1405640302"/>
    <b v="0"/>
    <x v="78"/>
    <b v="0"/>
    <s v="technology/wearables"/>
    <n v="0"/>
    <n v="0"/>
    <x v="2"/>
    <s v="wearables"/>
    <x v="710"/>
    <x v="710"/>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x v="711"/>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x v="712"/>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x v="713"/>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x v="714"/>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x v="715"/>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x v="716"/>
  </r>
  <r>
    <x v="717"/>
    <s v="cool air belt"/>
    <s v="Cool air flowing under clothing keeps you cool."/>
    <n v="100000"/>
    <n v="305"/>
    <x v="2"/>
    <s v="US"/>
    <s v="USD"/>
    <n v="1409949002"/>
    <n v="1407357002"/>
    <b v="0"/>
    <x v="80"/>
    <b v="0"/>
    <s v="technology/wearables"/>
    <n v="3.0500000000000002E-3"/>
    <n v="76.25"/>
    <x v="2"/>
    <s v="wearables"/>
    <x v="717"/>
    <x v="717"/>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x v="718"/>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x v="719"/>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x v="720"/>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x v="721"/>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x v="722"/>
  </r>
  <r>
    <x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x v="723"/>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x v="724"/>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x v="725"/>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x v="726"/>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x v="727"/>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x v="728"/>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x v="729"/>
  </r>
  <r>
    <x v="730"/>
    <s v="Encyclopedia of Surfing"/>
    <s v="A Massive but Cheerful Online Digital Archive of Surfing"/>
    <n v="20000"/>
    <n v="26438"/>
    <x v="0"/>
    <s v="US"/>
    <s v="USD"/>
    <n v="1323280391"/>
    <n v="1320688391"/>
    <b v="0"/>
    <x v="236"/>
    <b v="1"/>
    <s v="publishing/nonfiction"/>
    <n v="1.3219000000000001"/>
    <n v="99.766037735849054"/>
    <x v="3"/>
    <s v="nonfiction"/>
    <x v="730"/>
    <x v="730"/>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x v="731"/>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x v="732"/>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x v="733"/>
  </r>
  <r>
    <x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x v="734"/>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x v="735"/>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x v="736"/>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x v="737"/>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x v="738"/>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x v="739"/>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x v="740"/>
  </r>
  <r>
    <x v="741"/>
    <s v="reVILNA: the vilna ghetto project"/>
    <s v="A revolutionary digital mapping project of the Vilna Ghetto"/>
    <n v="13000"/>
    <n v="13293.8"/>
    <x v="0"/>
    <s v="US"/>
    <s v="USD"/>
    <n v="1370964806"/>
    <n v="1367940806"/>
    <b v="0"/>
    <x v="225"/>
    <b v="1"/>
    <s v="publishing/nonfiction"/>
    <n v="1.0226"/>
    <n v="141.42340425531913"/>
    <x v="3"/>
    <s v="nonfiction"/>
    <x v="741"/>
    <x v="741"/>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x v="74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x v="743"/>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x v="744"/>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x v="745"/>
  </r>
  <r>
    <x v="746"/>
    <s v="Attention: People With Body Parts"/>
    <s v="This is a book of letters. Letters to our body parts."/>
    <n v="2987"/>
    <n v="3318"/>
    <x v="0"/>
    <s v="US"/>
    <s v="USD"/>
    <n v="1348372740"/>
    <n v="1346806909"/>
    <b v="0"/>
    <x v="174"/>
    <b v="1"/>
    <s v="publishing/nonfiction"/>
    <n v="1.1108135252761968"/>
    <n v="34.206185567010309"/>
    <x v="3"/>
    <s v="nonfiction"/>
    <x v="746"/>
    <x v="746"/>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x v="747"/>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x v="748"/>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x v="749"/>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x v="750"/>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x v="751"/>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x v="752"/>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x v="753"/>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x v="754"/>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x v="755"/>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x v="756"/>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x v="757"/>
  </r>
  <r>
    <x v="758"/>
    <s v="Publish Waiting On Humanity"/>
    <s v="I am publishing my book, Waiting on Humanity and need some finishing funds to do so."/>
    <n v="2500"/>
    <n v="2550"/>
    <x v="0"/>
    <s v="US"/>
    <s v="USD"/>
    <n v="1286568268"/>
    <n v="1283976268"/>
    <b v="0"/>
    <x v="10"/>
    <b v="1"/>
    <s v="publishing/nonfiction"/>
    <n v="1.02"/>
    <n v="134.21052631578948"/>
    <x v="3"/>
    <s v="nonfiction"/>
    <x v="758"/>
    <x v="758"/>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x v="759"/>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n v="0"/>
    <x v="3"/>
    <s v="fiction"/>
    <x v="760"/>
    <x v="760"/>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x v="761"/>
  </r>
  <r>
    <x v="762"/>
    <s v="Where we used to live - eBook (PROJECT 80%)"/>
    <s v="An original-well-done eBook. Mainly about fiction, action, adventure, and mystery. A story that you've never read!"/>
    <n v="3500"/>
    <n v="0"/>
    <x v="2"/>
    <s v="MX"/>
    <s v="MXN"/>
    <n v="1480831200"/>
    <n v="1479328570"/>
    <b v="0"/>
    <x v="78"/>
    <b v="0"/>
    <s v="publishing/fiction"/>
    <n v="0"/>
    <n v="0"/>
    <x v="3"/>
    <s v="fiction"/>
    <x v="762"/>
    <x v="762"/>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x v="763"/>
  </r>
  <r>
    <x v="764"/>
    <s v="[JOE]KES"/>
    <s v="[JOE]KES is a book full of over 200 original, sometimes funny, pun-ish Joekes. If you hate the book, use it as a coster!"/>
    <n v="5000"/>
    <n v="0"/>
    <x v="2"/>
    <s v="US"/>
    <s v="USD"/>
    <n v="1441858161"/>
    <n v="1439266161"/>
    <b v="0"/>
    <x v="78"/>
    <b v="0"/>
    <s v="publishing/fiction"/>
    <n v="0"/>
    <n v="0"/>
    <x v="3"/>
    <s v="fiction"/>
    <x v="764"/>
    <x v="764"/>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x v="765"/>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n v="0"/>
    <x v="3"/>
    <s v="fiction"/>
    <x v="766"/>
    <x v="766"/>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x v="767"/>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n v="0"/>
    <x v="3"/>
    <s v="fiction"/>
    <x v="768"/>
    <x v="768"/>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x v="769"/>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n v="0"/>
    <x v="3"/>
    <s v="fiction"/>
    <x v="770"/>
    <x v="770"/>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x v="771"/>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x v="772"/>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x v="773"/>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x v="774"/>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x v="775"/>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x v="776"/>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x v="777"/>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x v="778"/>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x v="779"/>
  </r>
  <r>
    <x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x v="780"/>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x v="781"/>
  </r>
  <r>
    <x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x v="782"/>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x v="783"/>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x v="784"/>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x v="785"/>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x v="786"/>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x v="787"/>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x v="788"/>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x v="789"/>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x v="790"/>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x v="791"/>
  </r>
  <r>
    <x v="792"/>
    <s v="&quot;Believable Lies&quot; - The Album"/>
    <s v="Rock n' Roll about the intersection of lies and belief: the Believable Lie."/>
    <n v="2500"/>
    <n v="2511.11"/>
    <x v="0"/>
    <s v="US"/>
    <s v="USD"/>
    <n v="1383861483"/>
    <n v="1381265883"/>
    <b v="0"/>
    <x v="65"/>
    <b v="1"/>
    <s v="music/rock"/>
    <n v="1.0044440000000001"/>
    <n v="41.851833333333339"/>
    <x v="4"/>
    <s v="rock"/>
    <x v="792"/>
    <x v="792"/>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x v="793"/>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x v="794"/>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x v="795"/>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x v="796"/>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x v="797"/>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x v="798"/>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x v="799"/>
  </r>
  <r>
    <x v="800"/>
    <s v="LF4 WildFire"/>
    <s v="Scotland's premier classic rock and metal festival, 3 days, 3-4 stages, family friendly,  for people of all ages"/>
    <n v="1500"/>
    <n v="2282"/>
    <x v="0"/>
    <s v="GB"/>
    <s v="GBP"/>
    <n v="1410431054"/>
    <n v="1407839054"/>
    <b v="0"/>
    <x v="66"/>
    <b v="1"/>
    <s v="music/rock"/>
    <n v="1.5213333333333334"/>
    <n v="40.75"/>
    <x v="4"/>
    <s v="rock"/>
    <x v="800"/>
    <x v="800"/>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x v="801"/>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x v="802"/>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x v="803"/>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x v="804"/>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x v="805"/>
  </r>
  <r>
    <x v="806"/>
    <s v="Golden Animals NEW Album!"/>
    <s v="Help Golden Animals finish their NEW Album!"/>
    <n v="8000"/>
    <n v="8355"/>
    <x v="0"/>
    <s v="US"/>
    <s v="USD"/>
    <n v="1315413339"/>
    <n v="1312821339"/>
    <b v="0"/>
    <x v="26"/>
    <b v="1"/>
    <s v="music/rock"/>
    <n v="1.0443750000000001"/>
    <n v="117.67605633802818"/>
    <x v="4"/>
    <s v="rock"/>
    <x v="806"/>
    <x v="806"/>
  </r>
  <r>
    <x v="807"/>
    <s v="Sic Vita - New EP Release - 2017"/>
    <s v="Join the Sic Vita family and lend a hand as we create a new album!"/>
    <n v="4000"/>
    <n v="4205"/>
    <x v="0"/>
    <s v="US"/>
    <s v="USD"/>
    <n v="1488333600"/>
    <n v="1485270311"/>
    <b v="0"/>
    <x v="7"/>
    <b v="1"/>
    <s v="music/rock"/>
    <n v="1.05125"/>
    <n v="73.771929824561397"/>
    <x v="4"/>
    <s v="rock"/>
    <x v="807"/>
    <x v="807"/>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x v="808"/>
  </r>
  <r>
    <x v="809"/>
    <s v="Peter's New Album!!"/>
    <s v="Acknowledged songwriter looking to record album of new songs to secure a Publishing Contract"/>
    <n v="4000"/>
    <n v="4151"/>
    <x v="0"/>
    <s v="US"/>
    <s v="USD"/>
    <n v="1390161630"/>
    <n v="1387569630"/>
    <b v="0"/>
    <x v="47"/>
    <b v="1"/>
    <s v="music/rock"/>
    <n v="1.03775"/>
    <n v="79.82692307692308"/>
    <x v="4"/>
    <s v="rock"/>
    <x v="809"/>
    <x v="809"/>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x v="810"/>
  </r>
  <r>
    <x v="811"/>
    <s v="Love Water Tour"/>
    <s v="We need your financial support to cover the tour costs!  (Sound, lights, travel, stage design)"/>
    <n v="1000"/>
    <n v="1040"/>
    <x v="0"/>
    <s v="US"/>
    <s v="USD"/>
    <n v="1373475120"/>
    <n v="1371569202"/>
    <b v="0"/>
    <x v="8"/>
    <b v="1"/>
    <s v="music/rock"/>
    <n v="1.04"/>
    <n v="86.666666666666671"/>
    <x v="4"/>
    <s v="rock"/>
    <x v="811"/>
    <x v="811"/>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x v="812"/>
  </r>
  <r>
    <x v="813"/>
    <s v="Rules of Civility and Decent Behavior"/>
    <s v="A pre order campaign to fund the pressing of our second full length vinyl LP"/>
    <n v="1500"/>
    <n v="2399.94"/>
    <x v="0"/>
    <s v="US"/>
    <s v="USD"/>
    <n v="1342825365"/>
    <n v="1340233365"/>
    <b v="0"/>
    <x v="93"/>
    <b v="1"/>
    <s v="music/rock"/>
    <n v="1.59996"/>
    <n v="24.999375000000001"/>
    <x v="4"/>
    <s v="rock"/>
    <x v="813"/>
    <x v="813"/>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x v="814"/>
  </r>
  <r>
    <x v="815"/>
    <s v="Some Late Help for The Early Reset"/>
    <s v="Be a part of helping The Early Reset finish their new 7 song EP."/>
    <n v="4000"/>
    <n v="4280"/>
    <x v="0"/>
    <s v="US"/>
    <s v="USD"/>
    <n v="1414879303"/>
    <n v="1412287303"/>
    <b v="0"/>
    <x v="68"/>
    <b v="1"/>
    <s v="music/rock"/>
    <n v="1.07"/>
    <n v="99.534883720930239"/>
    <x v="4"/>
    <s v="rock"/>
    <x v="815"/>
    <x v="815"/>
  </r>
  <r>
    <x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x v="816"/>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x v="817"/>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x v="818"/>
  </r>
  <r>
    <x v="819"/>
    <s v="Winter Tour"/>
    <s v="We are touring the Southeast in support of our new EP"/>
    <n v="400"/>
    <n v="435"/>
    <x v="0"/>
    <s v="US"/>
    <s v="USD"/>
    <n v="1387601040"/>
    <n v="1386806254"/>
    <b v="0"/>
    <x v="25"/>
    <b v="1"/>
    <s v="music/rock"/>
    <n v="1.0874999999999999"/>
    <n v="31.071428571428573"/>
    <x v="4"/>
    <s v="rock"/>
    <x v="819"/>
    <x v="819"/>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x v="820"/>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x v="821"/>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x v="822"/>
  </r>
  <r>
    <x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x v="823"/>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x v="824"/>
  </r>
  <r>
    <x v="825"/>
    <s v="KILL FREEMAN"/>
    <s v="Kickstarting Kill Freeman independently. Help fund the New Record, Video and Live Shows."/>
    <n v="12500"/>
    <n v="12554"/>
    <x v="0"/>
    <s v="US"/>
    <s v="USD"/>
    <n v="1351495284"/>
    <n v="1349335284"/>
    <b v="0"/>
    <x v="221"/>
    <b v="1"/>
    <s v="music/rock"/>
    <n v="1.0043200000000001"/>
    <n v="126.8080808080808"/>
    <x v="4"/>
    <s v="rock"/>
    <x v="825"/>
    <x v="825"/>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x v="826"/>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x v="827"/>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x v="828"/>
  </r>
  <r>
    <x v="829"/>
    <s v="Monk"/>
    <s v="We are a band from South East London- each member is19 years OA. We have been together for two years. Taking pride in making good music"/>
    <n v="500"/>
    <n v="520"/>
    <x v="0"/>
    <s v="GB"/>
    <s v="GBP"/>
    <n v="1468437240"/>
    <n v="1463253240"/>
    <b v="0"/>
    <x v="38"/>
    <b v="1"/>
    <s v="music/rock"/>
    <n v="1.04"/>
    <n v="32.5"/>
    <x v="4"/>
    <s v="rock"/>
    <x v="829"/>
    <x v="829"/>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x v="830"/>
  </r>
  <r>
    <x v="831"/>
    <s v="Let The 7Horse Run!"/>
    <s v="7Horse is a new band with a self-funded album and a show they want to rock in your town!"/>
    <n v="1500"/>
    <n v="3500"/>
    <x v="0"/>
    <s v="US"/>
    <s v="USD"/>
    <n v="1335540694"/>
    <n v="1332948694"/>
    <b v="0"/>
    <x v="9"/>
    <b v="1"/>
    <s v="music/rock"/>
    <n v="2.3333333333333335"/>
    <n v="175"/>
    <x v="4"/>
    <s v="rock"/>
    <x v="831"/>
    <x v="831"/>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x v="832"/>
  </r>
  <r>
    <x v="833"/>
    <s v="Ragman Rolls"/>
    <s v="This is an American rock album."/>
    <n v="6000"/>
    <n v="6100"/>
    <x v="0"/>
    <s v="US"/>
    <s v="USD"/>
    <n v="1397941475"/>
    <n v="1395349475"/>
    <b v="0"/>
    <x v="14"/>
    <b v="1"/>
    <s v="music/rock"/>
    <n v="1.0166666666666666"/>
    <n v="148.78048780487805"/>
    <x v="4"/>
    <s v="rock"/>
    <x v="833"/>
    <x v="833"/>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x v="834"/>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x v="835"/>
  </r>
  <r>
    <x v="836"/>
    <s v="DESMADRE Full Album + Press Kit"/>
    <s v="An album you can bring home to mom."/>
    <n v="5000"/>
    <n v="5046.5200000000004"/>
    <x v="0"/>
    <s v="US"/>
    <s v="USD"/>
    <n v="1381108918"/>
    <n v="1378516918"/>
    <b v="0"/>
    <x v="67"/>
    <b v="1"/>
    <s v="music/rock"/>
    <n v="1.009304"/>
    <n v="109.70695652173914"/>
    <x v="4"/>
    <s v="rock"/>
    <x v="836"/>
    <x v="836"/>
  </r>
  <r>
    <x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x v="837"/>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x v="838"/>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x v="839"/>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x v="840"/>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x v="841"/>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x v="842"/>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x v="843"/>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x v="844"/>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x v="845"/>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x v="846"/>
  </r>
  <r>
    <x v="847"/>
    <s v="CENTROPYMUSIC"/>
    <s v="MUSIC WITH MEANING!  MUSIC THAT MATTERS!!!"/>
    <n v="10"/>
    <n v="10"/>
    <x v="0"/>
    <s v="US"/>
    <s v="USD"/>
    <n v="1436555376"/>
    <n v="1433963376"/>
    <b v="0"/>
    <x v="29"/>
    <b v="1"/>
    <s v="music/metal"/>
    <n v="1"/>
    <n v="10"/>
    <x v="4"/>
    <s v="metal"/>
    <x v="847"/>
    <x v="847"/>
  </r>
  <r>
    <x v="848"/>
    <s v="God Am"/>
    <s v="God Am, a Grunge/Doom metal band, who have been trying to fund the production of our EP to bring you a unique aural assault."/>
    <n v="300"/>
    <n v="300"/>
    <x v="0"/>
    <s v="US"/>
    <s v="USD"/>
    <n v="1429038033"/>
    <n v="1426446033"/>
    <b v="0"/>
    <x v="38"/>
    <b v="1"/>
    <s v="music/metal"/>
    <n v="1"/>
    <n v="18.75"/>
    <x v="4"/>
    <s v="metal"/>
    <x v="848"/>
    <x v="848"/>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x v="849"/>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x v="850"/>
  </r>
  <r>
    <x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x v="851"/>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x v="852"/>
  </r>
  <r>
    <x v="853"/>
    <s v="sloggoth"/>
    <s v="Help release a CD of sloggoth's first album &quot;sloggoth&quot;.  All contributors of $5 or more get a CD when the goal is met!"/>
    <n v="300"/>
    <n v="300"/>
    <x v="0"/>
    <s v="US"/>
    <s v="USD"/>
    <n v="1424116709"/>
    <n v="1421524709"/>
    <b v="0"/>
    <x v="73"/>
    <b v="1"/>
    <s v="music/metal"/>
    <n v="1"/>
    <n v="30"/>
    <x v="4"/>
    <s v="metal"/>
    <x v="853"/>
    <x v="853"/>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x v="854"/>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x v="855"/>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x v="856"/>
  </r>
  <r>
    <x v="857"/>
    <s v="A Reason To Breathe - DEBUT ALBUM"/>
    <s v="Modern Post-Hardcore/Electro music (Hardstyle, EDM, Trap, Dubstep, Dembow, House)."/>
    <n v="1200"/>
    <n v="1200"/>
    <x v="0"/>
    <s v="ES"/>
    <s v="EUR"/>
    <n v="1448463431"/>
    <n v="1444831031"/>
    <b v="0"/>
    <x v="54"/>
    <b v="1"/>
    <s v="music/metal"/>
    <n v="1"/>
    <n v="50"/>
    <x v="4"/>
    <s v="metal"/>
    <x v="857"/>
    <x v="857"/>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x v="858"/>
  </r>
  <r>
    <x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x v="859"/>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x v="860"/>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x v="861"/>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x v="862"/>
  </r>
  <r>
    <x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x v="863"/>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x v="864"/>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x v="865"/>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x v="866"/>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x v="867"/>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x v="868"/>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x v="869"/>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x v="870"/>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x v="871"/>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x v="872"/>
  </r>
  <r>
    <x v="873"/>
    <s v="The Dreamer-An Original Jazz CD"/>
    <s v="Fall in love with &quot;The Dreamer&quot;, new original music from trumpeter Freddie Dunn!"/>
    <n v="3500"/>
    <n v="45"/>
    <x v="2"/>
    <s v="US"/>
    <s v="USD"/>
    <n v="1352610040"/>
    <n v="1349150440"/>
    <b v="0"/>
    <x v="81"/>
    <b v="0"/>
    <s v="music/jazz"/>
    <n v="1.2857142857142857E-2"/>
    <n v="9"/>
    <x v="4"/>
    <s v="jazz"/>
    <x v="873"/>
    <x v="873"/>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x v="874"/>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n v="0"/>
    <x v="4"/>
    <s v="jazz"/>
    <x v="875"/>
    <x v="875"/>
  </r>
  <r>
    <x v="876"/>
    <s v="Sound Of Dobells"/>
    <s v="What was the greatest record shop ever?  DOBELLS!"/>
    <n v="3152"/>
    <n v="1286"/>
    <x v="2"/>
    <s v="GB"/>
    <s v="GBP"/>
    <n v="1359978927"/>
    <n v="1357127727"/>
    <b v="0"/>
    <x v="43"/>
    <b v="0"/>
    <s v="music/jazz"/>
    <n v="0.40799492385786801"/>
    <n v="28.577777777777779"/>
    <x v="4"/>
    <s v="jazz"/>
    <x v="876"/>
    <x v="876"/>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x v="877"/>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x v="878"/>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x v="879"/>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x v="880"/>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x v="881"/>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x v="882"/>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x v="883"/>
  </r>
  <r>
    <x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x v="884"/>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x v="885"/>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x v="886"/>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n v="0"/>
    <x v="4"/>
    <s v="indie rock"/>
    <x v="887"/>
    <x v="887"/>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x v="888"/>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x v="889"/>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x v="890"/>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x v="891"/>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x v="892"/>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x v="893"/>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x v="894"/>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x v="895"/>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x v="896"/>
  </r>
  <r>
    <x v="897"/>
    <s v="Park XXVII Album Release"/>
    <s v="Park XXVII is putting together an album of up and coming Georgia bands. We need money to fund the recording/production costs of this cd"/>
    <n v="3000"/>
    <n v="0"/>
    <x v="2"/>
    <s v="US"/>
    <s v="USD"/>
    <n v="1354123908"/>
    <n v="1351528308"/>
    <b v="0"/>
    <x v="78"/>
    <b v="0"/>
    <s v="music/indie rock"/>
    <n v="0"/>
    <n v="0"/>
    <x v="4"/>
    <s v="indie rock"/>
    <x v="897"/>
    <x v="897"/>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x v="898"/>
  </r>
  <r>
    <x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x v="899"/>
  </r>
  <r>
    <x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x v="900"/>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n v="0"/>
    <x v="4"/>
    <s v="jazz"/>
    <x v="901"/>
    <x v="901"/>
  </r>
  <r>
    <x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x v="902"/>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x v="903"/>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x v="904"/>
  </r>
  <r>
    <x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x v="905"/>
  </r>
  <r>
    <x v="906"/>
    <s v="24th Music Presents Channeling Motown (Live)"/>
    <s v="The DMV's most respected saxophonist pay tribute to Motown."/>
    <n v="15000"/>
    <n v="0"/>
    <x v="2"/>
    <s v="US"/>
    <s v="USD"/>
    <n v="1394681590"/>
    <n v="1392093190"/>
    <b v="0"/>
    <x v="78"/>
    <b v="0"/>
    <s v="music/jazz"/>
    <n v="0"/>
    <n v="0"/>
    <x v="4"/>
    <s v="jazz"/>
    <x v="906"/>
    <x v="906"/>
  </r>
  <r>
    <x v="907"/>
    <s v="Greg Chambers Saxophone CD"/>
    <s v="Greg Chambers' self-titled CD needs support for post production, replication, and promotion."/>
    <n v="2900"/>
    <n v="0"/>
    <x v="2"/>
    <s v="US"/>
    <s v="USD"/>
    <n v="1315715823"/>
    <n v="1313123823"/>
    <b v="0"/>
    <x v="78"/>
    <b v="0"/>
    <s v="music/jazz"/>
    <n v="0"/>
    <n v="0"/>
    <x v="4"/>
    <s v="jazz"/>
    <x v="907"/>
    <x v="907"/>
  </r>
  <r>
    <x v="908"/>
    <s v="Help Tony Copeland and get free cd's and mp3's"/>
    <s v="This project is designed to help protect the environment by using Eco-friendly product packaging."/>
    <n v="2500"/>
    <n v="0"/>
    <x v="2"/>
    <s v="US"/>
    <s v="USD"/>
    <n v="1280206740"/>
    <n v="1276283655"/>
    <b v="0"/>
    <x v="78"/>
    <b v="0"/>
    <s v="music/jazz"/>
    <n v="0"/>
    <n v="0"/>
    <x v="4"/>
    <s v="jazz"/>
    <x v="908"/>
    <x v="908"/>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x v="909"/>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x v="910"/>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n v="0"/>
    <x v="4"/>
    <s v="jazz"/>
    <x v="911"/>
    <x v="911"/>
  </r>
  <r>
    <x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x v="912"/>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x v="913"/>
  </r>
  <r>
    <x v="914"/>
    <s v="Soul Of Man Video Project"/>
    <s v="This project is for the making of a music video. All funds will go towards production costs for this event only."/>
    <n v="1500"/>
    <n v="0"/>
    <x v="2"/>
    <s v="US"/>
    <s v="USD"/>
    <n v="1345918747"/>
    <n v="1343326747"/>
    <b v="0"/>
    <x v="78"/>
    <b v="0"/>
    <s v="music/jazz"/>
    <n v="0"/>
    <n v="0"/>
    <x v="4"/>
    <s v="jazz"/>
    <x v="914"/>
    <x v="914"/>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x v="915"/>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n v="0"/>
    <x v="4"/>
    <s v="jazz"/>
    <x v="916"/>
    <x v="916"/>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x v="917"/>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x v="918"/>
  </r>
  <r>
    <x v="919"/>
    <s v="Jazz CD:  Out of The Blue"/>
    <s v="Cool jazz with a New Orleans flavor."/>
    <n v="20000"/>
    <n v="100"/>
    <x v="2"/>
    <s v="US"/>
    <s v="USD"/>
    <n v="1355930645"/>
    <n v="1352906645"/>
    <b v="0"/>
    <x v="29"/>
    <b v="0"/>
    <s v="music/jazz"/>
    <n v="5.0000000000000001E-3"/>
    <n v="100"/>
    <x v="4"/>
    <s v="jazz"/>
    <x v="919"/>
    <x v="919"/>
  </r>
  <r>
    <x v="920"/>
    <s v="MIAMI JAZZ PROJECT: TEST OF TIME RECORDING"/>
    <s v="Miami club band records powerhouse fusion album. You don't have to be a musician to understand the sound of jazz."/>
    <n v="5500"/>
    <n v="0"/>
    <x v="2"/>
    <s v="US"/>
    <s v="USD"/>
    <n v="1384448822"/>
    <n v="1381853222"/>
    <b v="0"/>
    <x v="78"/>
    <b v="0"/>
    <s v="music/jazz"/>
    <n v="0"/>
    <n v="0"/>
    <x v="4"/>
    <s v="jazz"/>
    <x v="920"/>
    <x v="920"/>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x v="921"/>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x v="922"/>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x v="923"/>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x v="924"/>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x v="925"/>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n v="0"/>
    <x v="4"/>
    <s v="jazz"/>
    <x v="926"/>
    <x v="926"/>
  </r>
  <r>
    <x v="927"/>
    <s v="JETRO DA SILVA FUNK PROJECT"/>
    <s v="Studio CD/DVD Solo project of Pianist &amp; Keyboardist Jetro da Silva"/>
    <n v="20000"/>
    <n v="0"/>
    <x v="2"/>
    <s v="US"/>
    <s v="USD"/>
    <n v="1337024695"/>
    <n v="1334432695"/>
    <b v="0"/>
    <x v="78"/>
    <b v="0"/>
    <s v="music/jazz"/>
    <n v="0"/>
    <n v="0"/>
    <x v="4"/>
    <s v="jazz"/>
    <x v="927"/>
    <x v="927"/>
  </r>
  <r>
    <x v="928"/>
    <s v="In a Jazzy Motown"/>
    <s v="A real Motown Backup singer on 22 gold and platinum albums headlines her own Jazz CD of Motown songs."/>
    <n v="14500"/>
    <n v="1575"/>
    <x v="2"/>
    <s v="US"/>
    <s v="USD"/>
    <n v="1353196800"/>
    <n v="1348864913"/>
    <b v="0"/>
    <x v="33"/>
    <b v="0"/>
    <s v="music/jazz"/>
    <n v="0.10862068965517241"/>
    <n v="56.25"/>
    <x v="4"/>
    <s v="jazz"/>
    <x v="928"/>
    <x v="928"/>
  </r>
  <r>
    <x v="929"/>
    <s v="EXPERIMENTAL JAZZ STUDIO RECORDING"/>
    <s v="I am searching for monetary funding to go into a good recording studio and record experimental intuitive improv jazz."/>
    <n v="500"/>
    <n v="0"/>
    <x v="2"/>
    <s v="US"/>
    <s v="USD"/>
    <n v="1333946569"/>
    <n v="1331358169"/>
    <b v="0"/>
    <x v="78"/>
    <b v="0"/>
    <s v="music/jazz"/>
    <n v="0"/>
    <n v="0"/>
    <x v="4"/>
    <s v="jazz"/>
    <x v="929"/>
    <x v="929"/>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x v="930"/>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x v="931"/>
  </r>
  <r>
    <x v="932"/>
    <s v="Mandy Harvey Christmas Album"/>
    <s v="Help me to create my 3rd album, a Christmas CD with 16 Holiday/Original favorites!"/>
    <n v="9500"/>
    <n v="1381"/>
    <x v="2"/>
    <s v="US"/>
    <s v="USD"/>
    <n v="1363990545"/>
    <n v="1360106145"/>
    <b v="0"/>
    <x v="209"/>
    <b v="0"/>
    <s v="music/jazz"/>
    <n v="0.14536842105263159"/>
    <n v="46.033333333333331"/>
    <x v="4"/>
    <s v="jazz"/>
    <x v="932"/>
    <x v="932"/>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x v="933"/>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x v="934"/>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x v="935"/>
  </r>
  <r>
    <x v="936"/>
    <s v="Jazz Singer, Marti Mendenhall Live Concert Recording"/>
    <s v="A CD of a live Jazz concert featuring Marti Mendenhall, George Mitchell, Scott Steed and Todd Strait."/>
    <n v="1400"/>
    <n v="0"/>
    <x v="2"/>
    <s v="US"/>
    <s v="USD"/>
    <n v="1326916800"/>
    <n v="1323131689"/>
    <b v="0"/>
    <x v="78"/>
    <b v="0"/>
    <s v="music/jazz"/>
    <n v="0"/>
    <n v="0"/>
    <x v="4"/>
    <s v="jazz"/>
    <x v="936"/>
    <x v="936"/>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x v="937"/>
  </r>
  <r>
    <x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x v="938"/>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x v="939"/>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x v="940"/>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x v="941"/>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x v="942"/>
  </r>
  <r>
    <x v="943"/>
    <s v="SleepMode"/>
    <s v="A mask for home or travel that will give you the best, undisturbed sleep of your life."/>
    <n v="3000"/>
    <n v="289"/>
    <x v="2"/>
    <s v="US"/>
    <s v="USD"/>
    <n v="1480438905"/>
    <n v="1477843305"/>
    <b v="0"/>
    <x v="8"/>
    <b v="0"/>
    <s v="technology/wearables"/>
    <n v="9.633333333333334E-2"/>
    <n v="24.083333333333332"/>
    <x v="2"/>
    <s v="wearables"/>
    <x v="943"/>
    <x v="943"/>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x v="944"/>
  </r>
  <r>
    <x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x v="945"/>
  </r>
  <r>
    <x v="946"/>
    <s v="OmniTrade Apron"/>
    <s v="Soft edged-Hard working. The perfect wearable organization for the home and professional shop."/>
    <n v="15000"/>
    <n v="286"/>
    <x v="2"/>
    <s v="US"/>
    <s v="USD"/>
    <n v="1473444048"/>
    <n v="1470852048"/>
    <b v="0"/>
    <x v="81"/>
    <b v="0"/>
    <s v="technology/wearables"/>
    <n v="1.9066666666666666E-2"/>
    <n v="57.2"/>
    <x v="2"/>
    <s v="wearables"/>
    <x v="946"/>
    <x v="946"/>
  </r>
  <r>
    <x v="947"/>
    <s v="PAKPOWER, The CCP Pack"/>
    <s v="The CCP Pack is a bag that charges your smartphones and tablets on the go! Also holds small important items. &quot;Never Without Power&quot;."/>
    <n v="850"/>
    <n v="0"/>
    <x v="2"/>
    <s v="US"/>
    <s v="USD"/>
    <n v="1467312306"/>
    <n v="1462128306"/>
    <b v="0"/>
    <x v="78"/>
    <b v="0"/>
    <s v="technology/wearables"/>
    <n v="0"/>
    <n v="0"/>
    <x v="2"/>
    <s v="wearables"/>
    <x v="947"/>
    <x v="947"/>
  </r>
  <r>
    <x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x v="948"/>
  </r>
  <r>
    <x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x v="949"/>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x v="950"/>
  </r>
  <r>
    <x v="951"/>
    <s v="Smart Harness"/>
    <s v="Revolutionizing the way we walk our dogs!"/>
    <n v="50000"/>
    <n v="19195"/>
    <x v="2"/>
    <s v="US"/>
    <s v="USD"/>
    <n v="1465054872"/>
    <n v="1461166872"/>
    <b v="0"/>
    <x v="212"/>
    <b v="0"/>
    <s v="technology/wearables"/>
    <n v="0.38390000000000002"/>
    <n v="158.63636363636363"/>
    <x v="2"/>
    <s v="wearables"/>
    <x v="951"/>
    <x v="951"/>
  </r>
  <r>
    <x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x v="952"/>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x v="953"/>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x v="954"/>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x v="955"/>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x v="956"/>
  </r>
  <r>
    <x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x v="957"/>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x v="958"/>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x v="959"/>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x v="960"/>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x v="961"/>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x v="962"/>
  </r>
  <r>
    <x v="963"/>
    <s v="The Ultimate Learning Center"/>
    <s v="WE are molding an educated, motivated, non violent GENERATION!"/>
    <n v="35000"/>
    <n v="377"/>
    <x v="2"/>
    <s v="US"/>
    <s v="USD"/>
    <n v="1476717319"/>
    <n v="1473693319"/>
    <b v="0"/>
    <x v="82"/>
    <b v="0"/>
    <s v="technology/wearables"/>
    <n v="1.0771428571428571E-2"/>
    <n v="41.888888888888886"/>
    <x v="2"/>
    <s v="wearables"/>
    <x v="963"/>
    <x v="963"/>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x v="964"/>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x v="965"/>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x v="966"/>
  </r>
  <r>
    <x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x v="967"/>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x v="968"/>
  </r>
  <r>
    <x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x v="969"/>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x v="970"/>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x v="971"/>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x v="972"/>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x v="973"/>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x v="974"/>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x v="975"/>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x v="976"/>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x v="977"/>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x v="978"/>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x v="979"/>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x v="980"/>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x v="981"/>
  </r>
  <r>
    <x v="982"/>
    <s v="Smart 2-in-1 I-PHONE HANDLE/WALLETtm"/>
    <s v="revolutonary ultra-slim 2-in-1 Smart  2-in-1 I-PHONE handle/WALLETtm with 360 rotatiion"/>
    <n v="17500"/>
    <n v="3"/>
    <x v="2"/>
    <s v="US"/>
    <s v="USD"/>
    <n v="1475431486"/>
    <n v="1472839486"/>
    <b v="0"/>
    <x v="83"/>
    <b v="0"/>
    <s v="technology/wearables"/>
    <n v="1.7142857142857143E-4"/>
    <n v="1"/>
    <x v="2"/>
    <s v="wearables"/>
    <x v="982"/>
    <x v="982"/>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x v="983"/>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x v="984"/>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x v="985"/>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x v="986"/>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x v="987"/>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n v="0"/>
    <x v="2"/>
    <s v="wearables"/>
    <x v="988"/>
    <x v="988"/>
  </r>
  <r>
    <x v="989"/>
    <s v="Power Rope"/>
    <s v="The most useful phone charger you will ever buy"/>
    <n v="10000"/>
    <n v="1677"/>
    <x v="2"/>
    <s v="US"/>
    <s v="USD"/>
    <n v="1475101495"/>
    <n v="1472509495"/>
    <b v="0"/>
    <x v="58"/>
    <b v="0"/>
    <s v="technology/wearables"/>
    <n v="0.16769999999999999"/>
    <n v="52.40625"/>
    <x v="2"/>
    <s v="wearables"/>
    <x v="989"/>
    <x v="989"/>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x v="990"/>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x v="991"/>
  </r>
  <r>
    <x v="992"/>
    <s v="WairConditioning"/>
    <s v="The HOTTEST and COOLEST thing yet! WairConditioning... an entirely new level of comfortability!"/>
    <n v="100000"/>
    <n v="467"/>
    <x v="2"/>
    <s v="US"/>
    <s v="USD"/>
    <n v="1462655519"/>
    <n v="1457475119"/>
    <b v="0"/>
    <x v="80"/>
    <b v="0"/>
    <s v="technology/wearables"/>
    <n v="4.6699999999999997E-3"/>
    <n v="116.75"/>
    <x v="2"/>
    <s v="wearables"/>
    <x v="992"/>
    <x v="992"/>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x v="993"/>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x v="994"/>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x v="995"/>
  </r>
  <r>
    <x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x v="996"/>
  </r>
  <r>
    <x v="997"/>
    <s v="iPhanny"/>
    <s v="The iPhanny keeps your iPhone 6 safe from bending in those dangerous pants pockets."/>
    <n v="5000"/>
    <n v="65"/>
    <x v="2"/>
    <s v="US"/>
    <s v="USD"/>
    <n v="1417145297"/>
    <n v="1414549697"/>
    <b v="0"/>
    <x v="22"/>
    <b v="0"/>
    <s v="technology/wearables"/>
    <n v="1.2999999999999999E-2"/>
    <n v="8.125"/>
    <x v="2"/>
    <s v="wearables"/>
    <x v="997"/>
    <x v="997"/>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x v="998"/>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x v="999"/>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x v="1000"/>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x v="1001"/>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x v="1002"/>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x v="1003"/>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x v="1004"/>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x v="1005"/>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x v="1006"/>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x v="1007"/>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x v="1008"/>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x v="1009"/>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x v="1010"/>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x v="1011"/>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x v="1012"/>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x v="1013"/>
  </r>
  <r>
    <x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x v="1014"/>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x v="1015"/>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x v="1016"/>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x v="1017"/>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x v="1018"/>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x v="1019"/>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x v="1020"/>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x v="1021"/>
  </r>
  <r>
    <x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x v="1022"/>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x v="1023"/>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x v="1024"/>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x v="1025"/>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x v="1026"/>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x v="1027"/>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x v="1028"/>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x v="1029"/>
  </r>
  <r>
    <x v="1030"/>
    <s v="The Gothsicles - I FEEL SICLE"/>
    <s v="Help fund the latest Gothsicles mega-album, I FEEL SICLE!"/>
    <n v="2000"/>
    <n v="6842"/>
    <x v="0"/>
    <s v="US"/>
    <s v="USD"/>
    <n v="1473680149"/>
    <n v="1472470549"/>
    <b v="0"/>
    <x v="180"/>
    <b v="1"/>
    <s v="music/electronic music"/>
    <n v="3.4209999999999998"/>
    <n v="43.031446540880502"/>
    <x v="4"/>
    <s v="electronic music"/>
    <x v="1030"/>
    <x v="1030"/>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x v="1031"/>
  </r>
  <r>
    <x v="1032"/>
    <s v="Phantom Ship / Coastal (Album Preorder)"/>
    <s v="Ideal for living rooms and open spaces."/>
    <n v="5400"/>
    <n v="5858.84"/>
    <x v="0"/>
    <s v="US"/>
    <s v="USD"/>
    <n v="1466697625"/>
    <n v="1464105625"/>
    <b v="0"/>
    <x v="93"/>
    <b v="1"/>
    <s v="music/electronic music"/>
    <n v="1.0849703703703704"/>
    <n v="61.029583333333335"/>
    <x v="4"/>
    <s v="electronic music"/>
    <x v="1032"/>
    <x v="1032"/>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x v="1033"/>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x v="1034"/>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x v="1035"/>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x v="1036"/>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x v="1037"/>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x v="1038"/>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x v="1039"/>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x v="1040"/>
  </r>
  <r>
    <x v="1041"/>
    <s v="Industry Success Project (Canceled)"/>
    <s v="I am trying to document what it is like to plunge head first into the music/audio industry as an intern."/>
    <n v="50"/>
    <n v="0"/>
    <x v="1"/>
    <s v="US"/>
    <s v="USD"/>
    <n v="1406769992"/>
    <n v="1405041992"/>
    <b v="0"/>
    <x v="78"/>
    <b v="0"/>
    <s v="journalism/audio"/>
    <n v="0"/>
    <n v="0"/>
    <x v="5"/>
    <s v="audio"/>
    <x v="1041"/>
    <x v="1041"/>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x v="1042"/>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x v="1043"/>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x v="1044"/>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x v="1045"/>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n v="0"/>
    <x v="5"/>
    <s v="audio"/>
    <x v="1046"/>
    <x v="1046"/>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x v="1047"/>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x v="1048"/>
  </r>
  <r>
    <x v="1049"/>
    <s v="J1 (Canceled)"/>
    <s v="------"/>
    <n v="12000"/>
    <n v="0"/>
    <x v="1"/>
    <s v="US"/>
    <s v="USD"/>
    <n v="1455272445"/>
    <n v="1452680445"/>
    <b v="0"/>
    <x v="78"/>
    <b v="0"/>
    <s v="journalism/audio"/>
    <n v="0"/>
    <n v="0"/>
    <x v="5"/>
    <s v="audio"/>
    <x v="1049"/>
    <x v="1049"/>
  </r>
  <r>
    <x v="1050"/>
    <s v="The (Secular) Barbershop Podcast (Canceled)"/>
    <s v="Secularism is on the rise and I hear you.Talk to me."/>
    <n v="2500"/>
    <n v="0"/>
    <x v="1"/>
    <s v="US"/>
    <s v="USD"/>
    <n v="1442257677"/>
    <n v="1439665677"/>
    <b v="0"/>
    <x v="78"/>
    <b v="0"/>
    <s v="journalism/audio"/>
    <n v="0"/>
    <n v="0"/>
    <x v="5"/>
    <s v="audio"/>
    <x v="1050"/>
    <x v="1050"/>
  </r>
  <r>
    <x v="1051"/>
    <s v="Now You Know Podcast (Canceled)"/>
    <s v="Inspired by some great podcasters as well as my desire to learn from many people about many topics, plus just to inform people."/>
    <n v="500"/>
    <n v="0"/>
    <x v="1"/>
    <s v="US"/>
    <s v="USD"/>
    <n v="1409098825"/>
    <n v="1406679625"/>
    <b v="0"/>
    <x v="78"/>
    <b v="0"/>
    <s v="journalism/audio"/>
    <n v="0"/>
    <n v="0"/>
    <x v="5"/>
    <s v="audio"/>
    <x v="1051"/>
    <x v="1051"/>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n v="0"/>
    <x v="5"/>
    <s v="audio"/>
    <x v="1052"/>
    <x v="1052"/>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x v="1053"/>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n v="0"/>
    <x v="5"/>
    <s v="audio"/>
    <x v="1054"/>
    <x v="1054"/>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n v="0"/>
    <x v="5"/>
    <s v="audio"/>
    <x v="1055"/>
    <x v="1055"/>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n v="0"/>
    <x v="5"/>
    <s v="audio"/>
    <x v="1056"/>
    <x v="1056"/>
  </r>
  <r>
    <x v="1057"/>
    <s v="Support Independent Media (Canceled)"/>
    <s v="Sayin it Plain is a Independent Radio Show created to inform the public and empower the community."/>
    <n v="10000"/>
    <n v="0"/>
    <x v="1"/>
    <s v="US"/>
    <s v="USD"/>
    <n v="1480888483"/>
    <n v="1478292883"/>
    <b v="0"/>
    <x v="78"/>
    <b v="0"/>
    <s v="journalism/audio"/>
    <n v="0"/>
    <n v="0"/>
    <x v="5"/>
    <s v="audio"/>
    <x v="1057"/>
    <x v="1057"/>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n v="0"/>
    <x v="5"/>
    <s v="audio"/>
    <x v="1058"/>
    <x v="1058"/>
  </r>
  <r>
    <x v="1059"/>
    <s v="Voice Over Artist (Canceled)"/>
    <s v="Turning myself into a vocal artist."/>
    <n v="1100"/>
    <n v="0"/>
    <x v="1"/>
    <s v="US"/>
    <s v="USD"/>
    <n v="1426269456"/>
    <n v="1423681056"/>
    <b v="0"/>
    <x v="78"/>
    <b v="0"/>
    <s v="journalism/audio"/>
    <n v="0"/>
    <n v="0"/>
    <x v="5"/>
    <s v="audio"/>
    <x v="1059"/>
    <x v="1059"/>
  </r>
  <r>
    <x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x v="1060"/>
  </r>
  <r>
    <x v="1061"/>
    <s v="Chat Box 23 (Canceled)"/>
    <s v="T.O., Adi &amp; Mercedes discuss their point of views, women's issues &amp; Hollywood Hotties."/>
    <n v="4000"/>
    <n v="0"/>
    <x v="1"/>
    <s v="US"/>
    <s v="USD"/>
    <n v="1462150800"/>
    <n v="1456987108"/>
    <b v="0"/>
    <x v="78"/>
    <b v="0"/>
    <s v="journalism/audio"/>
    <n v="0"/>
    <n v="0"/>
    <x v="5"/>
    <s v="audio"/>
    <x v="1061"/>
    <x v="1061"/>
  </r>
  <r>
    <x v="1062"/>
    <s v="RETURNING AT A LATER DATE"/>
    <s v="SEE US ON PATREON www.badgirlartwork.com"/>
    <n v="199"/>
    <n v="190"/>
    <x v="1"/>
    <s v="US"/>
    <s v="USD"/>
    <n v="1468351341"/>
    <n v="1467746541"/>
    <b v="0"/>
    <x v="80"/>
    <b v="0"/>
    <s v="journalism/audio"/>
    <n v="0.95477386934673369"/>
    <n v="47.5"/>
    <x v="5"/>
    <s v="audio"/>
    <x v="1062"/>
    <x v="1062"/>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n v="0"/>
    <x v="5"/>
    <s v="audio"/>
    <x v="1063"/>
    <x v="1063"/>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x v="1064"/>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x v="1065"/>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x v="1066"/>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x v="1067"/>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x v="1068"/>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x v="1069"/>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x v="1070"/>
  </r>
  <r>
    <x v="1071"/>
    <s v="DJ's Bane"/>
    <s v="I'm making a game where you choose how you want to kill the DJ, so you yourself can decide what music will be played at the party."/>
    <n v="100"/>
    <n v="0"/>
    <x v="2"/>
    <s v="NO"/>
    <s v="NOK"/>
    <n v="1447787093"/>
    <n v="1445191493"/>
    <b v="0"/>
    <x v="78"/>
    <b v="0"/>
    <s v="games/video games"/>
    <n v="0"/>
    <n v="0"/>
    <x v="6"/>
    <s v="video games"/>
    <x v="1071"/>
    <x v="1071"/>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x v="1072"/>
  </r>
  <r>
    <x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x v="1073"/>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x v="1074"/>
  </r>
  <r>
    <x v="1075"/>
    <s v="Towers Of The Apocalypse"/>
    <s v="Fully 3D, post Apocalyptic themed tower defense video game. New take on the genre."/>
    <n v="1000"/>
    <n v="45"/>
    <x v="2"/>
    <s v="US"/>
    <s v="USD"/>
    <n v="1336340516"/>
    <n v="1333748516"/>
    <b v="0"/>
    <x v="83"/>
    <b v="0"/>
    <s v="games/video games"/>
    <n v="4.4999999999999998E-2"/>
    <n v="15"/>
    <x v="6"/>
    <s v="video games"/>
    <x v="1075"/>
    <x v="1075"/>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x v="1076"/>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x v="1077"/>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x v="1078"/>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x v="1079"/>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x v="1080"/>
  </r>
  <r>
    <x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x v="1081"/>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x v="1082"/>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x v="1083"/>
  </r>
  <r>
    <x v="1084"/>
    <s v="My own channel"/>
    <s v="I want to start my own channel for gaming"/>
    <n v="550"/>
    <n v="0"/>
    <x v="2"/>
    <s v="US"/>
    <s v="USD"/>
    <n v="1407534804"/>
    <n v="1404942804"/>
    <b v="0"/>
    <x v="78"/>
    <b v="0"/>
    <s v="games/video games"/>
    <n v="0"/>
    <n v="0"/>
    <x v="6"/>
    <s v="video games"/>
    <x v="1084"/>
    <x v="1084"/>
  </r>
  <r>
    <x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x v="1085"/>
  </r>
  <r>
    <x v="1086"/>
    <s v="Cyber Universe Online"/>
    <s v="Humanity's future in the Galaxy"/>
    <n v="18000"/>
    <n v="15"/>
    <x v="2"/>
    <s v="US"/>
    <s v="USD"/>
    <n v="1408913291"/>
    <n v="1406321291"/>
    <b v="0"/>
    <x v="84"/>
    <b v="0"/>
    <s v="games/video games"/>
    <n v="8.3333333333333339E-4"/>
    <n v="7.5"/>
    <x v="6"/>
    <s v="video games"/>
    <x v="1086"/>
    <x v="1086"/>
  </r>
  <r>
    <x v="1087"/>
    <s v="Idle Gamers"/>
    <s v="Idle gamers are the group of gamers worth watching play video games. We have a back log of video ideas and want to entertain you."/>
    <n v="1100"/>
    <n v="0"/>
    <x v="2"/>
    <s v="US"/>
    <s v="USD"/>
    <n v="1402852087"/>
    <n v="1400260087"/>
    <b v="0"/>
    <x v="78"/>
    <b v="0"/>
    <s v="games/video games"/>
    <n v="0"/>
    <n v="0"/>
    <x v="6"/>
    <s v="video games"/>
    <x v="1087"/>
    <x v="1087"/>
  </r>
  <r>
    <x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x v="1088"/>
  </r>
  <r>
    <x v="1089"/>
    <s v="Farabel"/>
    <s v="Farabel is a single player turn-based fantasy strategy game for Mac/PC/Linux"/>
    <n v="15000"/>
    <n v="1174"/>
    <x v="2"/>
    <s v="FR"/>
    <s v="EUR"/>
    <n v="1435293175"/>
    <n v="1432701175"/>
    <b v="0"/>
    <x v="72"/>
    <b v="0"/>
    <s v="games/video games"/>
    <n v="7.8266666666666665E-2"/>
    <n v="23.959183673469386"/>
    <x v="6"/>
    <s v="video games"/>
    <x v="1089"/>
    <x v="1089"/>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x v="1090"/>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x v="1091"/>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x v="1092"/>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x v="1093"/>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x v="1094"/>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x v="1095"/>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x v="1096"/>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x v="1097"/>
  </r>
  <r>
    <x v="1098"/>
    <s v="Kick, Punch... Fireball"/>
    <s v="Kick, Punch... Fireball is an FPS type arena game set inside the fantasy world."/>
    <n v="25000"/>
    <n v="1803"/>
    <x v="2"/>
    <s v="US"/>
    <s v="USD"/>
    <n v="1397413095"/>
    <n v="1394821095"/>
    <b v="0"/>
    <x v="19"/>
    <b v="0"/>
    <s v="games/video games"/>
    <n v="7.2120000000000004E-2"/>
    <n v="81.954545454545453"/>
    <x v="6"/>
    <s v="video games"/>
    <x v="1098"/>
    <x v="1098"/>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x v="1099"/>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x v="1100"/>
  </r>
  <r>
    <x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x v="1101"/>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x v="1102"/>
  </r>
  <r>
    <x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x v="1103"/>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x v="1104"/>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x v="1105"/>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x v="1106"/>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n v="0"/>
    <x v="6"/>
    <s v="video games"/>
    <x v="1107"/>
    <x v="1107"/>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x v="1108"/>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x v="1109"/>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x v="1110"/>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x v="1111"/>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x v="1112"/>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x v="1113"/>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x v="1114"/>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x v="1115"/>
  </r>
  <r>
    <x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x v="1116"/>
  </r>
  <r>
    <x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x v="1117"/>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x v="1118"/>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x v="1119"/>
  </r>
  <r>
    <x v="1120"/>
    <s v="PlanEt Ninjahwah"/>
    <s v="Planet Ninjahwah is a highly anticipated futuristic action adventure game that will blow your mind!!"/>
    <n v="25000"/>
    <n v="0"/>
    <x v="2"/>
    <s v="US"/>
    <s v="USD"/>
    <n v="1319835400"/>
    <n v="1315947400"/>
    <b v="0"/>
    <x v="78"/>
    <b v="0"/>
    <s v="games/video games"/>
    <n v="0"/>
    <n v="0"/>
    <x v="6"/>
    <s v="video games"/>
    <x v="1120"/>
    <x v="1120"/>
  </r>
  <r>
    <x v="1121"/>
    <s v="Pwincess"/>
    <s v="An action packed, side scrolling, platform jumping, laser shooting ADVENTURE that will be fun for everyone."/>
    <n v="250000"/>
    <n v="29"/>
    <x v="2"/>
    <s v="US"/>
    <s v="USD"/>
    <n v="1457904316"/>
    <n v="1455315916"/>
    <b v="0"/>
    <x v="81"/>
    <b v="0"/>
    <s v="games/video games"/>
    <n v="1.16E-4"/>
    <n v="5.8"/>
    <x v="6"/>
    <s v="video games"/>
    <x v="1121"/>
    <x v="1121"/>
  </r>
  <r>
    <x v="1122"/>
    <s v="Funny Monsters (Mobile Game)"/>
    <s v="Mobile game featuring lots of funny little monsters on the run from their mad creator. Lots of gameplay elements will keep user bussy."/>
    <n v="3200"/>
    <n v="0"/>
    <x v="2"/>
    <s v="GB"/>
    <s v="GBP"/>
    <n v="1369932825"/>
    <n v="1368723225"/>
    <b v="0"/>
    <x v="78"/>
    <b v="0"/>
    <s v="games/video games"/>
    <n v="0"/>
    <n v="0"/>
    <x v="6"/>
    <s v="video games"/>
    <x v="1122"/>
    <x v="1122"/>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x v="1123"/>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x v="1124"/>
  </r>
  <r>
    <x v="1125"/>
    <s v="Ultimate Supremacy"/>
    <s v="Ultimate Supremacy will be the ultimate in mobile gaming, if you love fighting and strategy games, you will love Ultimate Supremacy."/>
    <n v="3000"/>
    <n v="0"/>
    <x v="2"/>
    <s v="GB"/>
    <s v="GBP"/>
    <n v="1443193130"/>
    <n v="1438009130"/>
    <b v="0"/>
    <x v="78"/>
    <b v="0"/>
    <s v="games/mobile games"/>
    <n v="0"/>
    <n v="0"/>
    <x v="6"/>
    <s v="mobile games"/>
    <x v="1125"/>
    <x v="1125"/>
  </r>
  <r>
    <x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x v="1126"/>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x v="1127"/>
  </r>
  <r>
    <x v="1128"/>
    <s v="Flying Turds"/>
    <s v="#havingfunFTW"/>
    <n v="1000"/>
    <n v="1"/>
    <x v="2"/>
    <s v="GB"/>
    <s v="GBP"/>
    <n v="1407425717"/>
    <n v="1404833717"/>
    <b v="0"/>
    <x v="29"/>
    <b v="0"/>
    <s v="games/mobile games"/>
    <n v="1E-3"/>
    <n v="1"/>
    <x v="6"/>
    <s v="mobile games"/>
    <x v="1128"/>
    <x v="1128"/>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x v="1129"/>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x v="1130"/>
  </r>
  <r>
    <x v="1131"/>
    <s v="Hot Potato - The App"/>
    <s v="Don't drop it like it's hot..Hot Potato is a battle between friends. Compete to keep Mr Potato off the ground. Who will drop him first?"/>
    <n v="40000"/>
    <n v="0"/>
    <x v="2"/>
    <s v="AU"/>
    <s v="AUD"/>
    <n v="1450993668"/>
    <n v="1448401668"/>
    <b v="0"/>
    <x v="78"/>
    <b v="0"/>
    <s v="games/mobile games"/>
    <n v="0"/>
    <n v="0"/>
    <x v="6"/>
    <s v="mobile games"/>
    <x v="1131"/>
    <x v="1131"/>
  </r>
  <r>
    <x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x v="1132"/>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x v="1133"/>
  </r>
  <r>
    <x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x v="1134"/>
  </r>
  <r>
    <x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x v="1135"/>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x v="1136"/>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x v="1137"/>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x v="1138"/>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x v="1139"/>
  </r>
  <r>
    <x v="1140"/>
    <s v="Medieval Empire by Bear Games"/>
    <s v="We are creating the next epic Massive Multiplayer Online-Real Time Strategy game and we want you to be a part of it!"/>
    <n v="5000"/>
    <n v="0"/>
    <x v="2"/>
    <s v="GB"/>
    <s v="GBP"/>
    <n v="1438859121"/>
    <n v="1436267121"/>
    <b v="0"/>
    <x v="78"/>
    <b v="0"/>
    <s v="games/mobile games"/>
    <n v="0"/>
    <n v="0"/>
    <x v="6"/>
    <s v="mobile games"/>
    <x v="1140"/>
    <x v="1140"/>
  </r>
  <r>
    <x v="1141"/>
    <s v="Arena Z - Zombie Survival"/>
    <s v="I think this will be a great game!"/>
    <n v="500"/>
    <n v="0"/>
    <x v="2"/>
    <s v="DE"/>
    <s v="EUR"/>
    <n v="1436460450"/>
    <n v="1433868450"/>
    <b v="0"/>
    <x v="78"/>
    <b v="0"/>
    <s v="games/mobile games"/>
    <n v="0"/>
    <n v="0"/>
    <x v="6"/>
    <s v="mobile games"/>
    <x v="1141"/>
    <x v="1141"/>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n v="0"/>
    <x v="6"/>
    <s v="mobile games"/>
    <x v="1142"/>
    <x v="1142"/>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x v="1143"/>
  </r>
  <r>
    <x v="1144"/>
    <s v="We Need Your Help to Finish Our BBQ Food Truck"/>
    <s v="We need your help to finish our food truck. We are building a BBQ Food Truck to serve competition style BBQ."/>
    <n v="9300"/>
    <n v="0"/>
    <x v="2"/>
    <s v="US"/>
    <s v="USD"/>
    <n v="1430281320"/>
    <n v="1427689320"/>
    <b v="0"/>
    <x v="78"/>
    <b v="0"/>
    <s v="food/food trucks"/>
    <n v="0"/>
    <n v="0"/>
    <x v="7"/>
    <s v="food trucks"/>
    <x v="1144"/>
    <x v="1144"/>
  </r>
  <r>
    <x v="1145"/>
    <s v="A FORK IN THE ROAD food truck"/>
    <s v="Emphasizing locally and responsibly raised ingredients, serving delicious food! I need your help."/>
    <n v="80000"/>
    <n v="100"/>
    <x v="2"/>
    <s v="US"/>
    <s v="USD"/>
    <n v="1412272592"/>
    <n v="1407088592"/>
    <b v="0"/>
    <x v="29"/>
    <b v="0"/>
    <s v="food/food trucks"/>
    <n v="1.25E-3"/>
    <n v="100"/>
    <x v="7"/>
    <s v="food trucks"/>
    <x v="1145"/>
    <x v="1145"/>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x v="1146"/>
  </r>
  <r>
    <x v="1147"/>
    <s v="baked pugtato"/>
    <s v="amazing gourmet baked potato truck with variable options for everyone, its always been my dream, help me make it come true :)."/>
    <n v="25000"/>
    <n v="0"/>
    <x v="2"/>
    <s v="CA"/>
    <s v="CAD"/>
    <n v="1413760783"/>
    <n v="1408576783"/>
    <b v="0"/>
    <x v="78"/>
    <b v="0"/>
    <s v="food/food trucks"/>
    <n v="0"/>
    <n v="0"/>
    <x v="7"/>
    <s v="food trucks"/>
    <x v="1147"/>
    <x v="1147"/>
  </r>
  <r>
    <x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x v="1148"/>
  </r>
  <r>
    <x v="1149"/>
    <s v="The Floridian Food Truck"/>
    <s v="Bringing culturally diverse Floridian cuisine to the people!"/>
    <n v="50000"/>
    <n v="75"/>
    <x v="2"/>
    <s v="US"/>
    <s v="USD"/>
    <n v="1466096566"/>
    <n v="1463504566"/>
    <b v="0"/>
    <x v="84"/>
    <b v="0"/>
    <s v="food/food trucks"/>
    <n v="1.5E-3"/>
    <n v="37.5"/>
    <x v="7"/>
    <s v="food trucks"/>
    <x v="1149"/>
    <x v="1149"/>
  </r>
  <r>
    <x v="1150"/>
    <s v="Chef Po's Food Truck"/>
    <s v="Bringing delicious authentic and fusion Taiwanese Food to the West Coast."/>
    <n v="2500"/>
    <n v="252"/>
    <x v="2"/>
    <s v="US"/>
    <s v="USD"/>
    <n v="1452293675"/>
    <n v="1447109675"/>
    <b v="0"/>
    <x v="79"/>
    <b v="0"/>
    <s v="food/food trucks"/>
    <n v="0.1008"/>
    <n v="42"/>
    <x v="7"/>
    <s v="food trucks"/>
    <x v="1150"/>
    <x v="1150"/>
  </r>
  <r>
    <x v="1151"/>
    <s v="Blaze'n Pontiac Grill"/>
    <s v="Basically home style foods as huge sandwiches, burgers, and apps. Limitited to NOTHING. Irish,Mexican, cajÃ£n, southern bqq even veggies"/>
    <n v="25000"/>
    <n v="0"/>
    <x v="2"/>
    <s v="US"/>
    <s v="USD"/>
    <n v="1441592863"/>
    <n v="1439000863"/>
    <b v="0"/>
    <x v="78"/>
    <b v="0"/>
    <s v="food/food trucks"/>
    <n v="0"/>
    <n v="0"/>
    <x v="7"/>
    <s v="food trucks"/>
    <x v="1151"/>
    <x v="1151"/>
  </r>
  <r>
    <x v="1152"/>
    <s v="Peruvian King Food Truck"/>
    <s v="Peruvian food truck with an LA twist."/>
    <n v="16000"/>
    <n v="911"/>
    <x v="2"/>
    <s v="US"/>
    <s v="USD"/>
    <n v="1431709312"/>
    <n v="1429117312"/>
    <b v="0"/>
    <x v="41"/>
    <b v="0"/>
    <s v="food/food trucks"/>
    <n v="5.6937500000000002E-2"/>
    <n v="60.733333333333334"/>
    <x v="7"/>
    <s v="food trucks"/>
    <x v="1152"/>
    <x v="1152"/>
  </r>
  <r>
    <x v="1153"/>
    <s v="The Cold Spot Mobile Trailer"/>
    <s v="A mobile concession trailer for snow cones, ice cream, smoothies and more"/>
    <n v="8000"/>
    <n v="50"/>
    <x v="2"/>
    <s v="US"/>
    <s v="USD"/>
    <n v="1434647305"/>
    <n v="1432055305"/>
    <b v="0"/>
    <x v="29"/>
    <b v="0"/>
    <s v="food/food trucks"/>
    <n v="6.2500000000000003E-3"/>
    <n v="50"/>
    <x v="7"/>
    <s v="food trucks"/>
    <x v="1153"/>
    <x v="1153"/>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x v="1154"/>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x v="1155"/>
  </r>
  <r>
    <x v="1156"/>
    <s v="Harley Hawg Dogs, Inc"/>
    <s v="A Food Truck featuring Deep Fried Natural Casing Beef/Pork mix Hot Dogs, New York Style Rippers. Also serving Fresh Cut Fries."/>
    <n v="6500"/>
    <n v="0"/>
    <x v="2"/>
    <s v="US"/>
    <s v="USD"/>
    <n v="1424742162"/>
    <n v="1422150162"/>
    <b v="0"/>
    <x v="78"/>
    <b v="0"/>
    <s v="food/food trucks"/>
    <n v="0"/>
    <n v="0"/>
    <x v="7"/>
    <s v="food trucks"/>
    <x v="1156"/>
    <x v="1156"/>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x v="1157"/>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x v="1158"/>
  </r>
  <r>
    <x v="1159"/>
    <s v="Skewed Up Food Truck"/>
    <s v="Skewed Up food truck is my dream and need help getting it started, presenting some to the bank for my loan, spice up logo, etc."/>
    <n v="6750"/>
    <n v="0"/>
    <x v="2"/>
    <s v="US"/>
    <s v="USD"/>
    <n v="1435679100"/>
    <n v="1433006765"/>
    <b v="0"/>
    <x v="78"/>
    <b v="0"/>
    <s v="food/food trucks"/>
    <n v="0"/>
    <n v="0"/>
    <x v="7"/>
    <s v="food trucks"/>
    <x v="1159"/>
    <x v="1159"/>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x v="1160"/>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n v="0"/>
    <x v="7"/>
    <s v="food trucks"/>
    <x v="1161"/>
    <x v="1161"/>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x v="1162"/>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n v="0"/>
    <x v="7"/>
    <s v="food trucks"/>
    <x v="1163"/>
    <x v="1163"/>
  </r>
  <r>
    <x v="1164"/>
    <s v="Bayou Classic BBQ"/>
    <s v="Bayou Classic BBQ will be  Mansura,LA _x000a_newest and best mobile food truck_x000a_serving delicious BBQ Georgia style slow_x000a_smoke BBQ!"/>
    <n v="10000"/>
    <n v="0"/>
    <x v="2"/>
    <s v="US"/>
    <s v="USD"/>
    <n v="1466270582"/>
    <n v="1463678582"/>
    <b v="0"/>
    <x v="78"/>
    <b v="0"/>
    <s v="food/food trucks"/>
    <n v="0"/>
    <n v="0"/>
    <x v="7"/>
    <s v="food trucks"/>
    <x v="1164"/>
    <x v="1164"/>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x v="1165"/>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x v="1166"/>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x v="1167"/>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x v="1168"/>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x v="1169"/>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x v="1170"/>
  </r>
  <r>
    <x v="1171"/>
    <s v="The Mean Green Purple Machine"/>
    <s v="Tulsa's first true biodiesel, alternative energy powered food truck! Oh yeah, and delicious food!"/>
    <n v="25000"/>
    <n v="25"/>
    <x v="2"/>
    <s v="US"/>
    <s v="USD"/>
    <n v="1415909927"/>
    <n v="1414351127"/>
    <b v="0"/>
    <x v="29"/>
    <b v="0"/>
    <s v="food/food trucks"/>
    <n v="1E-3"/>
    <n v="25"/>
    <x v="7"/>
    <s v="food trucks"/>
    <x v="1171"/>
    <x v="1171"/>
  </r>
  <r>
    <x v="1172"/>
    <s v="let your dayz take you to the dogs."/>
    <s v="Bringing YOUR favorite dog recipes to the streets."/>
    <n v="9000"/>
    <n v="0"/>
    <x v="2"/>
    <s v="US"/>
    <s v="USD"/>
    <n v="1408551752"/>
    <n v="1405959752"/>
    <b v="0"/>
    <x v="78"/>
    <b v="0"/>
    <s v="food/food trucks"/>
    <n v="0"/>
    <n v="0"/>
    <x v="7"/>
    <s v="food trucks"/>
    <x v="1172"/>
    <x v="1172"/>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x v="1173"/>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x v="1174"/>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x v="1175"/>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x v="1176"/>
  </r>
  <r>
    <x v="1177"/>
    <s v="Funnel Cakes come to the UK!"/>
    <s v="Its CRAZY the UK is still in the dark about funnel cakes! We want to convert a trailer and show the country what they've been missing!"/>
    <n v="6000"/>
    <n v="0"/>
    <x v="2"/>
    <s v="GB"/>
    <s v="GBP"/>
    <n v="1413388296"/>
    <n v="1410796296"/>
    <b v="0"/>
    <x v="78"/>
    <b v="0"/>
    <s v="food/food trucks"/>
    <n v="0"/>
    <n v="0"/>
    <x v="7"/>
    <s v="food trucks"/>
    <x v="1177"/>
    <x v="1177"/>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x v="1178"/>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x v="1179"/>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x v="1180"/>
  </r>
  <r>
    <x v="1181"/>
    <s v="Gringo Loco Tacos Food Truck"/>
    <s v="Bringing the best tacos to the streets of Chicago!"/>
    <n v="50000"/>
    <n v="4"/>
    <x v="2"/>
    <s v="US"/>
    <s v="USD"/>
    <n v="1425197321"/>
    <n v="1422605321"/>
    <b v="0"/>
    <x v="83"/>
    <b v="0"/>
    <s v="food/food trucks"/>
    <n v="8.0000000000000007E-5"/>
    <n v="1.3333333333333333"/>
    <x v="7"/>
    <s v="food trucks"/>
    <x v="1181"/>
    <x v="1181"/>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x v="1182"/>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x v="1183"/>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x v="1184"/>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x v="1185"/>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x v="1186"/>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x v="1187"/>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x v="1188"/>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x v="1189"/>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x v="1190"/>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x v="1191"/>
  </r>
  <r>
    <x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x v="1192"/>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x v="1193"/>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x v="1194"/>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x v="1195"/>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x v="1196"/>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x v="1197"/>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x v="1198"/>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x v="1199"/>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x v="1200"/>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x v="1201"/>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x v="1202"/>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x v="1203"/>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x v="1204"/>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x v="1205"/>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x v="1206"/>
  </r>
  <r>
    <x v="1207"/>
    <s v="ITALIANA"/>
    <s v="A humanistic photo book about ancestral &amp; post-modern Italy."/>
    <n v="16700"/>
    <n v="17396"/>
    <x v="0"/>
    <s v="IT"/>
    <s v="EUR"/>
    <n v="1459418400"/>
    <n v="1456827573"/>
    <b v="0"/>
    <x v="261"/>
    <b v="1"/>
    <s v="photography/photobooks"/>
    <n v="1.0416766467065868"/>
    <n v="123.37588652482269"/>
    <x v="8"/>
    <s v="photobooks"/>
    <x v="1207"/>
    <x v="1207"/>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x v="1208"/>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x v="1209"/>
  </r>
  <r>
    <x v="1210"/>
    <s v="Det Andra GÃ¶teborg"/>
    <s v="En fotobok om livet i det enda andra GÃ¶teborg i vÃ¤rlden"/>
    <n v="20000"/>
    <n v="50863"/>
    <x v="0"/>
    <s v="SE"/>
    <s v="SEK"/>
    <n v="1433106000"/>
    <n v="1431124572"/>
    <b v="0"/>
    <x v="273"/>
    <b v="1"/>
    <s v="photography/photobooks"/>
    <n v="2.5431499999999998"/>
    <n v="493.81553398058253"/>
    <x v="8"/>
    <s v="photobooks"/>
    <x v="1210"/>
    <x v="1210"/>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x v="1211"/>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x v="1212"/>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x v="1213"/>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x v="1214"/>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x v="1215"/>
  </r>
  <r>
    <x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x v="1216"/>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x v="1217"/>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x v="1218"/>
  </r>
  <r>
    <x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x v="1219"/>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x v="1220"/>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x v="1221"/>
  </r>
  <r>
    <x v="1222"/>
    <s v="Project Pilgrim"/>
    <s v="Project Pilgrim is my effort to work towards normalizing mental health."/>
    <n v="4000"/>
    <n v="11215"/>
    <x v="0"/>
    <s v="CA"/>
    <s v="CAD"/>
    <n v="1459483200"/>
    <n v="1456852647"/>
    <b v="0"/>
    <x v="276"/>
    <b v="1"/>
    <s v="photography/photobooks"/>
    <n v="2.80375"/>
    <n v="81.268115942028984"/>
    <x v="8"/>
    <s v="photobooks"/>
    <x v="1222"/>
    <x v="1222"/>
  </r>
  <r>
    <x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x v="1223"/>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x v="1224"/>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x v="1225"/>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x v="1226"/>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n v="0"/>
    <x v="4"/>
    <s v="world music"/>
    <x v="1227"/>
    <x v="1227"/>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x v="1228"/>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x v="1229"/>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n v="0"/>
    <x v="4"/>
    <s v="world music"/>
    <x v="1230"/>
    <x v="1230"/>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n v="0"/>
    <x v="4"/>
    <s v="world music"/>
    <x v="1231"/>
    <x v="1231"/>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x v="1232"/>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x v="1233"/>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n v="0"/>
    <x v="4"/>
    <s v="world music"/>
    <x v="1234"/>
    <x v="1234"/>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x v="1235"/>
  </r>
  <r>
    <x v="1236"/>
    <s v="&quot;Volando&quot; CD Release (Canceled)"/>
    <s v="Raising money to give the musicians their due."/>
    <n v="2500"/>
    <n v="0"/>
    <x v="1"/>
    <s v="US"/>
    <s v="USD"/>
    <n v="1343491200"/>
    <n v="1342801164"/>
    <b v="0"/>
    <x v="78"/>
    <b v="0"/>
    <s v="music/world music"/>
    <n v="0"/>
    <n v="0"/>
    <x v="4"/>
    <s v="world music"/>
    <x v="1236"/>
    <x v="1236"/>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n v="0"/>
    <x v="4"/>
    <s v="world music"/>
    <x v="1237"/>
    <x v="1237"/>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x v="1238"/>
  </r>
  <r>
    <x v="1239"/>
    <s v="Help Calmenco! finance new CD and Tour (Canceled)"/>
    <s v="Please consider helping us with our new CD and Riverdance Tour"/>
    <n v="2500"/>
    <n v="0"/>
    <x v="1"/>
    <s v="US"/>
    <s v="USD"/>
    <n v="1325804767"/>
    <n v="1323212767"/>
    <b v="0"/>
    <x v="78"/>
    <b v="0"/>
    <s v="music/world music"/>
    <n v="0"/>
    <n v="0"/>
    <x v="4"/>
    <s v="world music"/>
    <x v="1239"/>
    <x v="1239"/>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x v="1240"/>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x v="1241"/>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x v="1242"/>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x v="1243"/>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x v="1244"/>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x v="1245"/>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x v="1246"/>
  </r>
  <r>
    <x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x v="1247"/>
  </r>
  <r>
    <x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x v="1248"/>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x v="1249"/>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x v="1250"/>
  </r>
  <r>
    <x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x v="1251"/>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x v="1252"/>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x v="1253"/>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x v="1254"/>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x v="1255"/>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x v="1256"/>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x v="1257"/>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x v="1258"/>
  </r>
  <r>
    <x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x v="1259"/>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x v="1260"/>
  </r>
  <r>
    <x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x v="1261"/>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x v="1262"/>
  </r>
  <r>
    <x v="1263"/>
    <s v="New Tropic Bombs EP ~ &quot;Return to Bomber Bay&quot;"/>
    <s v="A fresh batch of chaos from Toledo, Ohio's reggae-rockers, Tropic Bombs!"/>
    <n v="1500"/>
    <n v="1785"/>
    <x v="0"/>
    <s v="US"/>
    <s v="USD"/>
    <n v="1396054800"/>
    <n v="1393034470"/>
    <b v="1"/>
    <x v="14"/>
    <b v="1"/>
    <s v="music/rock"/>
    <n v="1.19"/>
    <n v="43.536585365853661"/>
    <x v="4"/>
    <s v="rock"/>
    <x v="1263"/>
    <x v="1263"/>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x v="1264"/>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x v="1265"/>
  </r>
  <r>
    <x v="1266"/>
    <s v="Sensory Station's First EP"/>
    <s v="We are looking to record our first EP produced by Aaron Harris (ISIS/Palms) at Studio West."/>
    <n v="9500"/>
    <n v="9545"/>
    <x v="0"/>
    <s v="US"/>
    <s v="USD"/>
    <n v="1389474145"/>
    <n v="1386882145"/>
    <b v="1"/>
    <x v="133"/>
    <b v="1"/>
    <s v="music/rock"/>
    <n v="1.0047368421052632"/>
    <n v="190.9"/>
    <x v="4"/>
    <s v="rock"/>
    <x v="1266"/>
    <x v="1266"/>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x v="1267"/>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x v="1268"/>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x v="1269"/>
  </r>
  <r>
    <x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x v="1270"/>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x v="1271"/>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x v="1272"/>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x v="1273"/>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x v="1274"/>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x v="1275"/>
  </r>
  <r>
    <x v="1276"/>
    <s v="MR. DREAM GOES TO JAIL"/>
    <s v="Sponsor this Brooklyn punk band's debut seven-inch, MR. DREAM GOES TO JAIL."/>
    <n v="3000"/>
    <n v="3132.63"/>
    <x v="0"/>
    <s v="US"/>
    <s v="USD"/>
    <n v="1251777600"/>
    <n v="1247504047"/>
    <b v="1"/>
    <x v="32"/>
    <b v="1"/>
    <s v="music/rock"/>
    <n v="1.0442100000000001"/>
    <n v="46.06808823529412"/>
    <x v="4"/>
    <s v="rock"/>
    <x v="1276"/>
    <x v="1276"/>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x v="1277"/>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x v="1278"/>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x v="1279"/>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x v="1280"/>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x v="1281"/>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x v="1282"/>
  </r>
  <r>
    <x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x v="1283"/>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x v="1284"/>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x v="1285"/>
  </r>
  <r>
    <x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x v="1286"/>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x v="1287"/>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x v="1288"/>
  </r>
  <r>
    <x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x v="1289"/>
  </r>
  <r>
    <x v="1290"/>
    <s v="I Died... I Came Back, ... Whatever"/>
    <s v="Sometimes your Heart has to STOP for your Life to START."/>
    <n v="3500"/>
    <n v="3800"/>
    <x v="0"/>
    <s v="US"/>
    <s v="USD"/>
    <n v="1429772340"/>
    <n v="1427121931"/>
    <b v="0"/>
    <x v="48"/>
    <b v="1"/>
    <s v="theater/plays"/>
    <n v="1.0857142857142856"/>
    <n v="44.186046511627907"/>
    <x v="1"/>
    <s v="plays"/>
    <x v="1290"/>
    <x v="1290"/>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x v="1291"/>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x v="1292"/>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x v="1293"/>
  </r>
  <r>
    <x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x v="1294"/>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x v="1295"/>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x v="1296"/>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x v="1297"/>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x v="1298"/>
  </r>
  <r>
    <x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x v="1299"/>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x v="1300"/>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x v="1301"/>
  </r>
  <r>
    <x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x v="1302"/>
  </r>
  <r>
    <x v="1303"/>
    <s v="Forward Arena Theatre Company: Summer Season"/>
    <s v="Groundbreaking queer theatre."/>
    <n v="3500"/>
    <n v="4559.13"/>
    <x v="0"/>
    <s v="GB"/>
    <s v="GBP"/>
    <n v="1469962800"/>
    <n v="1468578920"/>
    <b v="0"/>
    <x v="52"/>
    <b v="1"/>
    <s v="theater/plays"/>
    <n v="1.3026085714285716"/>
    <n v="42.214166666666671"/>
    <x v="1"/>
    <s v="plays"/>
    <x v="1303"/>
    <x v="1303"/>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x v="1304"/>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x v="1305"/>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x v="1306"/>
  </r>
  <r>
    <x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x v="1307"/>
  </r>
  <r>
    <x v="1308"/>
    <s v="Boost Band: Wristband Phone Charger (Canceled)"/>
    <s v="Boost Band, a wristband that charges any device"/>
    <n v="10000"/>
    <n v="1136"/>
    <x v="1"/>
    <s v="US"/>
    <s v="USD"/>
    <n v="1475937812"/>
    <n v="1472481812"/>
    <b v="0"/>
    <x v="44"/>
    <b v="0"/>
    <s v="technology/wearables"/>
    <n v="0.11360000000000001"/>
    <n v="29.894736842105264"/>
    <x v="2"/>
    <s v="wearables"/>
    <x v="1308"/>
    <x v="1308"/>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x v="1309"/>
  </r>
  <r>
    <x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x v="1310"/>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x v="1311"/>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x v="131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x v="1313"/>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x v="1314"/>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x v="1315"/>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x v="1316"/>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x v="1317"/>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x v="1318"/>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x v="1319"/>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x v="1320"/>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x v="1321"/>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x v="1322"/>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x v="1323"/>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x v="1324"/>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x v="1325"/>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x v="1326"/>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x v="1327"/>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x v="1328"/>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x v="1329"/>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x v="1330"/>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x v="1331"/>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n v="0"/>
    <x v="2"/>
    <s v="wearables"/>
    <x v="1332"/>
    <x v="1332"/>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n v="0"/>
    <x v="2"/>
    <s v="wearables"/>
    <x v="1333"/>
    <x v="1333"/>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x v="1334"/>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x v="1335"/>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x v="1336"/>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x v="1337"/>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x v="1338"/>
  </r>
  <r>
    <x v="1339"/>
    <s v="Linkoo (Canceled)"/>
    <s v="World's Smallest customizable Phone &amp; GPS Watch for kids !"/>
    <n v="50000"/>
    <n v="3317"/>
    <x v="1"/>
    <s v="US"/>
    <s v="USD"/>
    <n v="1418056315"/>
    <n v="1414164715"/>
    <b v="0"/>
    <x v="77"/>
    <b v="0"/>
    <s v="technology/wearables"/>
    <n v="6.6339999999999996E-2"/>
    <n v="89.648648648648646"/>
    <x v="2"/>
    <s v="wearables"/>
    <x v="1339"/>
    <x v="1339"/>
  </r>
  <r>
    <x v="1340"/>
    <s v="Glass Designs (Canceled)"/>
    <s v="I would like to make nicer, more stylish looking frames for the Google Glass using 3D printing technology."/>
    <n v="1680"/>
    <n v="0"/>
    <x v="1"/>
    <s v="US"/>
    <s v="USD"/>
    <n v="1408112253"/>
    <n v="1405520253"/>
    <b v="0"/>
    <x v="78"/>
    <b v="0"/>
    <s v="technology/wearables"/>
    <n v="0"/>
    <n v="0"/>
    <x v="2"/>
    <s v="wearables"/>
    <x v="1340"/>
    <x v="1340"/>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x v="1341"/>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x v="1342"/>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x v="1343"/>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x v="1344"/>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x v="1345"/>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x v="1346"/>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x v="1347"/>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x v="1348"/>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x v="1349"/>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x v="1350"/>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x v="1351"/>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x v="1352"/>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x v="1353"/>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x v="1354"/>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x v="1355"/>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x v="1356"/>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x v="1357"/>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x v="1358"/>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x v="1359"/>
  </r>
  <r>
    <x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x v="1360"/>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x v="1361"/>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x v="1362"/>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x v="1363"/>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x v="1364"/>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x v="1365"/>
  </r>
  <r>
    <x v="1366"/>
    <s v="Kick It! A Tribute to the A.K.s"/>
    <s v="A musical memorial for Alexi Petersen."/>
    <n v="7500"/>
    <n v="9486.69"/>
    <x v="0"/>
    <s v="US"/>
    <s v="USD"/>
    <n v="1417049663"/>
    <n v="1413158063"/>
    <b v="0"/>
    <x v="206"/>
    <b v="1"/>
    <s v="music/rock"/>
    <n v="1.2648920000000001"/>
    <n v="64.535306122448986"/>
    <x v="4"/>
    <s v="rock"/>
    <x v="1366"/>
    <x v="1366"/>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x v="1367"/>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x v="1368"/>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x v="1369"/>
  </r>
  <r>
    <x v="1370"/>
    <s v="Food On You presents Baby's First Parental Advisory"/>
    <s v="Songs about the first year of parenthood, often inappropriate for children"/>
    <n v="1500"/>
    <n v="1555"/>
    <x v="0"/>
    <s v="US"/>
    <s v="USD"/>
    <n v="1381881890"/>
    <n v="1380585890"/>
    <b v="0"/>
    <x v="9"/>
    <b v="1"/>
    <s v="music/rock"/>
    <n v="1.0366666666666666"/>
    <n v="77.75"/>
    <x v="4"/>
    <s v="rock"/>
    <x v="1370"/>
    <x v="1370"/>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x v="1371"/>
  </r>
  <r>
    <x v="1372"/>
    <s v="Ted Lukas &amp; the Misled new CD - &quot;FEED&quot;"/>
    <s v="Please help us raise funds to press our new CD!"/>
    <n v="500"/>
    <n v="620"/>
    <x v="0"/>
    <s v="US"/>
    <s v="USD"/>
    <n v="1342115132"/>
    <n v="1339523132"/>
    <b v="0"/>
    <x v="38"/>
    <b v="1"/>
    <s v="music/rock"/>
    <n v="1.24"/>
    <n v="38.75"/>
    <x v="4"/>
    <s v="rock"/>
    <x v="1372"/>
    <x v="1372"/>
  </r>
  <r>
    <x v="1373"/>
    <s v="Broccoli Samurai: Tour Van or Bust!"/>
    <s v="Help Broccoli Samurai raise money to get a new van and continue bringing you the jams!"/>
    <n v="10000"/>
    <n v="10501"/>
    <x v="0"/>
    <s v="US"/>
    <s v="USD"/>
    <n v="1483138233"/>
    <n v="1480546233"/>
    <b v="0"/>
    <x v="47"/>
    <b v="1"/>
    <s v="music/rock"/>
    <n v="1.0501"/>
    <n v="201.94230769230768"/>
    <x v="4"/>
    <s v="rock"/>
    <x v="1373"/>
    <x v="1373"/>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x v="1374"/>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x v="1375"/>
  </r>
  <r>
    <x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x v="1376"/>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x v="1377"/>
  </r>
  <r>
    <x v="1378"/>
    <s v="SIX BY SEVEN"/>
    <s v="A psychedelic post rock masterpiece!"/>
    <n v="2000"/>
    <n v="4067"/>
    <x v="0"/>
    <s v="GB"/>
    <s v="GBP"/>
    <n v="1470075210"/>
    <n v="1468779210"/>
    <b v="0"/>
    <x v="182"/>
    <b v="1"/>
    <s v="music/rock"/>
    <n v="2.0335000000000001"/>
    <n v="30.578947368421051"/>
    <x v="4"/>
    <s v="rock"/>
    <x v="1378"/>
    <x v="1378"/>
  </r>
  <r>
    <x v="1379"/>
    <s v="J. Walter Makes a Record"/>
    <s v="---------The long-awaited debut full-length from Justin Ruddy--------"/>
    <n v="10000"/>
    <n v="11160"/>
    <x v="0"/>
    <s v="US"/>
    <s v="USD"/>
    <n v="1433504876"/>
    <n v="1430912876"/>
    <b v="0"/>
    <x v="299"/>
    <b v="1"/>
    <s v="music/rock"/>
    <n v="1.1160000000000001"/>
    <n v="73.907284768211923"/>
    <x v="4"/>
    <s v="rock"/>
    <x v="1379"/>
    <x v="1379"/>
  </r>
  <r>
    <x v="1380"/>
    <s v="BARNFEST 2015"/>
    <s v="A DIY MUSIC FESTIVAL FROM ST. LOUIS MO! Bands make their own festival, help make it legit!"/>
    <n v="25"/>
    <n v="106"/>
    <x v="0"/>
    <s v="US"/>
    <s v="USD"/>
    <n v="1433815200"/>
    <n v="1431886706"/>
    <b v="0"/>
    <x v="81"/>
    <b v="1"/>
    <s v="music/rock"/>
    <n v="4.24"/>
    <n v="21.2"/>
    <x v="4"/>
    <s v="rock"/>
    <x v="1380"/>
    <x v="1380"/>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x v="1381"/>
  </r>
  <r>
    <x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x v="1382"/>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x v="1383"/>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x v="1384"/>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x v="1385"/>
  </r>
  <r>
    <x v="1386"/>
    <s v="MALTESE CROSS: The First Album"/>
    <s v="We are a classic hard rock/heavy metal band just trying to keep rock alive!"/>
    <n v="400"/>
    <n v="875"/>
    <x v="0"/>
    <s v="US"/>
    <s v="USD"/>
    <n v="1438183889"/>
    <n v="1435591889"/>
    <b v="0"/>
    <x v="25"/>
    <b v="1"/>
    <s v="music/rock"/>
    <n v="2.1875"/>
    <n v="62.5"/>
    <x v="4"/>
    <s v="rock"/>
    <x v="1386"/>
    <x v="1386"/>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x v="1387"/>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x v="1388"/>
  </r>
  <r>
    <x v="1389"/>
    <s v="Pre-order DANCEHALL's first record!!!"/>
    <s v="Help fund the pressing of DANCEHALL's first record by pre-ordering it in advance!!!"/>
    <n v="500"/>
    <n v="727"/>
    <x v="0"/>
    <s v="GB"/>
    <s v="GBP"/>
    <n v="1471087957"/>
    <n v="1468495957"/>
    <b v="0"/>
    <x v="69"/>
    <b v="1"/>
    <s v="music/rock"/>
    <n v="1.454"/>
    <n v="21.382352941176471"/>
    <x v="4"/>
    <s v="rock"/>
    <x v="1389"/>
    <x v="1389"/>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x v="1390"/>
  </r>
  <r>
    <x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x v="1391"/>
  </r>
  <r>
    <x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x v="1392"/>
  </r>
  <r>
    <x v="1393"/>
    <s v="WolfHunt | Social Commentary Rock Project"/>
    <s v="Rock n' Roll tales of our times"/>
    <n v="10000"/>
    <n v="10235"/>
    <x v="0"/>
    <s v="US"/>
    <s v="USD"/>
    <n v="1470068523"/>
    <n v="1467476523"/>
    <b v="0"/>
    <x v="47"/>
    <b v="1"/>
    <s v="music/rock"/>
    <n v="1.0235000000000001"/>
    <n v="196.82692307692307"/>
    <x v="4"/>
    <s v="rock"/>
    <x v="1393"/>
    <x v="1393"/>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x v="1394"/>
  </r>
  <r>
    <x v="1395"/>
    <s v="Quiet Oaks Full Length Album"/>
    <s v="Help Quiet Oaks record their debut album!!!"/>
    <n v="3500"/>
    <n v="3916"/>
    <x v="0"/>
    <s v="US"/>
    <s v="USD"/>
    <n v="1484430481"/>
    <n v="1481838481"/>
    <b v="0"/>
    <x v="141"/>
    <b v="1"/>
    <s v="music/rock"/>
    <n v="1.1188571428571428"/>
    <n v="47.756097560975611"/>
    <x v="4"/>
    <s v="rock"/>
    <x v="1395"/>
    <x v="1395"/>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x v="1396"/>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x v="1397"/>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x v="1398"/>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x v="1399"/>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x v="1400"/>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x v="1401"/>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x v="1402"/>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x v="1403"/>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x v="1404"/>
  </r>
  <r>
    <x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x v="1405"/>
  </r>
  <r>
    <x v="1406"/>
    <s v="Man Down! Translation project"/>
    <s v="The White coat and the battle dress uniform"/>
    <n v="12000"/>
    <n v="15"/>
    <x v="2"/>
    <s v="IT"/>
    <s v="EUR"/>
    <n v="1449914400"/>
    <n v="1445336607"/>
    <b v="0"/>
    <x v="83"/>
    <b v="0"/>
    <s v="publishing/translations"/>
    <n v="1.25E-3"/>
    <n v="5"/>
    <x v="3"/>
    <s v="translations"/>
    <x v="1406"/>
    <x v="1406"/>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x v="1407"/>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x v="1408"/>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n v="0"/>
    <x v="3"/>
    <s v="translations"/>
    <x v="1409"/>
    <x v="1409"/>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x v="1410"/>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x v="1411"/>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x v="1412"/>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x v="1413"/>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x v="1414"/>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x v="1415"/>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n v="0"/>
    <x v="3"/>
    <s v="translations"/>
    <x v="1416"/>
    <x v="1416"/>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x v="1417"/>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x v="1418"/>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x v="1419"/>
  </r>
  <r>
    <x v="1420"/>
    <s v="Shakespeare in the Hood - Romeo and Juliet"/>
    <s v="Help me butcher Shakespeare in a satirical fashion."/>
    <n v="110"/>
    <n v="3"/>
    <x v="2"/>
    <s v="US"/>
    <s v="USD"/>
    <n v="1467129686"/>
    <n v="1464969686"/>
    <b v="0"/>
    <x v="83"/>
    <b v="0"/>
    <s v="publishing/translations"/>
    <n v="2.7272727272727271E-2"/>
    <n v="1"/>
    <x v="3"/>
    <s v="translations"/>
    <x v="1420"/>
    <x v="1420"/>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x v="1421"/>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x v="1422"/>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x v="1423"/>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x v="1424"/>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n v="0"/>
    <x v="3"/>
    <s v="translations"/>
    <x v="1425"/>
    <x v="1425"/>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n v="0"/>
    <x v="3"/>
    <s v="translations"/>
    <x v="1426"/>
    <x v="1426"/>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x v="1427"/>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x v="1428"/>
  </r>
  <r>
    <x v="1429"/>
    <s v="10 P.M."/>
    <s v="A guy in his 30's tries to live his &quot;American Dream&quot;, but quickly it turns into a nightmare. (A Novel)"/>
    <n v="10000"/>
    <n v="0"/>
    <x v="2"/>
    <s v="US"/>
    <s v="USD"/>
    <n v="1428629242"/>
    <n v="1426037242"/>
    <b v="0"/>
    <x v="78"/>
    <b v="0"/>
    <s v="publishing/translations"/>
    <n v="0"/>
    <n v="0"/>
    <x v="3"/>
    <s v="translations"/>
    <x v="1429"/>
    <x v="1429"/>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x v="1430"/>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x v="1431"/>
  </r>
  <r>
    <x v="1432"/>
    <s v="The Holy Bib-el"/>
    <s v="THE HOLY BIB-EL Translated By Leon Cook. The Creation: CHAPTER 1.  1* In the beginning Gods created The Heavens and The Planet Earth."/>
    <n v="40000"/>
    <n v="0"/>
    <x v="2"/>
    <s v="US"/>
    <s v="USD"/>
    <n v="1437417828"/>
    <n v="1434825828"/>
    <b v="0"/>
    <x v="78"/>
    <b v="0"/>
    <s v="publishing/translations"/>
    <n v="0"/>
    <n v="0"/>
    <x v="3"/>
    <s v="translations"/>
    <x v="1432"/>
    <x v="1432"/>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x v="1433"/>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x v="1434"/>
  </r>
  <r>
    <x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x v="1435"/>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x v="1436"/>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x v="1437"/>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x v="1438"/>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x v="1439"/>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x v="1440"/>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x v="1441"/>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n v="0"/>
    <x v="3"/>
    <s v="translations"/>
    <x v="1442"/>
    <x v="1442"/>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n v="0"/>
    <x v="3"/>
    <s v="translations"/>
    <x v="1443"/>
    <x v="1443"/>
  </r>
  <r>
    <x v="1444"/>
    <s v="Expand the MillionairesLetter in the US Market!"/>
    <s v="We as a successfull german stock market newsletter publisher want expand in the US market!"/>
    <n v="4950"/>
    <n v="0"/>
    <x v="2"/>
    <s v="DE"/>
    <s v="EUR"/>
    <n v="1442091462"/>
    <n v="1436907462"/>
    <b v="0"/>
    <x v="78"/>
    <b v="0"/>
    <s v="publishing/translations"/>
    <n v="0"/>
    <n v="0"/>
    <x v="3"/>
    <s v="translations"/>
    <x v="1444"/>
    <x v="1444"/>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n v="0"/>
    <x v="3"/>
    <s v="translations"/>
    <x v="1445"/>
    <x v="1445"/>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n v="0"/>
    <x v="3"/>
    <s v="translations"/>
    <x v="1446"/>
    <x v="1446"/>
  </r>
  <r>
    <x v="1447"/>
    <s v="Indian Language Dictionary"/>
    <s v="I'm creating a dictionary of multiple Indian languages."/>
    <n v="500000"/>
    <n v="75"/>
    <x v="2"/>
    <s v="US"/>
    <s v="USD"/>
    <n v="1467999134"/>
    <n v="1465407134"/>
    <b v="0"/>
    <x v="83"/>
    <b v="0"/>
    <s v="publishing/translations"/>
    <n v="1.4999999999999999E-4"/>
    <n v="25"/>
    <x v="3"/>
    <s v="translations"/>
    <x v="1447"/>
    <x v="1447"/>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n v="0"/>
    <x v="3"/>
    <s v="translations"/>
    <x v="1448"/>
    <x v="1448"/>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n v="0"/>
    <x v="3"/>
    <s v="translations"/>
    <x v="1449"/>
    <x v="1449"/>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x v="1450"/>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x v="1451"/>
  </r>
  <r>
    <x v="1452"/>
    <s v="The Judo Preservation Project (Canceled)"/>
    <s v="I am gathering rare, out-of-print Judo books for preservation, translation and sharing."/>
    <n v="14000"/>
    <n v="0"/>
    <x v="1"/>
    <s v="US"/>
    <s v="USD"/>
    <n v="1406566363"/>
    <n v="1403974363"/>
    <b v="0"/>
    <x v="78"/>
    <b v="0"/>
    <s v="publishing/translations"/>
    <n v="0"/>
    <n v="0"/>
    <x v="3"/>
    <s v="translations"/>
    <x v="1452"/>
    <x v="1452"/>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n v="0"/>
    <x v="3"/>
    <s v="translations"/>
    <x v="1453"/>
    <x v="1453"/>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x v="1454"/>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x v="1455"/>
  </r>
  <r>
    <x v="1456"/>
    <s v="Sometimes you don't need love (Canceled)"/>
    <s v="English Version of my auto-published novel"/>
    <n v="5000"/>
    <n v="145"/>
    <x v="1"/>
    <s v="IT"/>
    <s v="EUR"/>
    <n v="1483459365"/>
    <n v="1480867365"/>
    <b v="0"/>
    <x v="83"/>
    <b v="0"/>
    <s v="publishing/translations"/>
    <n v="2.9000000000000001E-2"/>
    <n v="48.333333333333336"/>
    <x v="3"/>
    <s v="translations"/>
    <x v="1456"/>
    <x v="1456"/>
  </r>
  <r>
    <x v="1457"/>
    <s v="Hey! I&quot;m not invisable, I am Just Old (Canceled)"/>
    <s v="Age is more than just a number, I hope your younger than you feel."/>
    <n v="6000"/>
    <n v="0"/>
    <x v="1"/>
    <s v="US"/>
    <s v="USD"/>
    <n v="1447281044"/>
    <n v="1444685444"/>
    <b v="0"/>
    <x v="78"/>
    <b v="0"/>
    <s v="publishing/translations"/>
    <n v="0"/>
    <n v="0"/>
    <x v="3"/>
    <s v="translations"/>
    <x v="1457"/>
    <x v="1457"/>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n v="0"/>
    <x v="3"/>
    <s v="translations"/>
    <x v="1458"/>
    <x v="1458"/>
  </r>
  <r>
    <x v="1459"/>
    <s v="Like all the others (Canceled)"/>
    <s v="What if you suddenly found out, that your life wasnÂ´t the life you thought you had? What if you were like all the others!"/>
    <n v="37000"/>
    <n v="0"/>
    <x v="1"/>
    <s v="DK"/>
    <s v="DKK"/>
    <n v="1449077100"/>
    <n v="1446612896"/>
    <b v="0"/>
    <x v="78"/>
    <b v="0"/>
    <s v="publishing/translations"/>
    <n v="0"/>
    <n v="0"/>
    <x v="3"/>
    <s v="translations"/>
    <x v="1459"/>
    <x v="1459"/>
  </r>
  <r>
    <x v="1460"/>
    <s v="KJV2015 (Canceled)"/>
    <s v="KJV2015 Easier to understand for our kids and family not leaving out one verse or changing a meaning one bit."/>
    <n v="25000000"/>
    <n v="0"/>
    <x v="1"/>
    <s v="US"/>
    <s v="USD"/>
    <n v="1417391100"/>
    <n v="1412371898"/>
    <b v="0"/>
    <x v="78"/>
    <b v="0"/>
    <s v="publishing/translations"/>
    <n v="0"/>
    <n v="0"/>
    <x v="3"/>
    <s v="translations"/>
    <x v="1460"/>
    <x v="1460"/>
  </r>
  <r>
    <x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x v="1461"/>
  </r>
  <r>
    <x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x v="1462"/>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x v="1463"/>
  </r>
  <r>
    <x v="1464"/>
    <s v="Science Studio"/>
    <s v="The Best Science Media on the Web"/>
    <n v="5000"/>
    <n v="8160"/>
    <x v="0"/>
    <s v="US"/>
    <s v="USD"/>
    <n v="1361029958"/>
    <n v="1358437958"/>
    <b v="1"/>
    <x v="302"/>
    <b v="1"/>
    <s v="publishing/radio &amp; podcasts"/>
    <n v="1.6319999999999999"/>
    <n v="34.871794871794869"/>
    <x v="3"/>
    <s v="radio &amp; podcasts"/>
    <x v="1464"/>
    <x v="1464"/>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x v="1465"/>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x v="1466"/>
  </r>
  <r>
    <x v="1467"/>
    <s v="Radio Ambulante"/>
    <s v="We are a new Spanish language podcast telling uniquely Latin American stories."/>
    <n v="40000"/>
    <n v="46032"/>
    <x v="0"/>
    <s v="US"/>
    <s v="USD"/>
    <n v="1332699285"/>
    <n v="1327518885"/>
    <b v="1"/>
    <x v="304"/>
    <b v="1"/>
    <s v="publishing/radio &amp; podcasts"/>
    <n v="1.1508"/>
    <n v="76.72"/>
    <x v="3"/>
    <s v="radio &amp; podcasts"/>
    <x v="1467"/>
    <x v="1467"/>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x v="1468"/>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x v="1469"/>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x v="1470"/>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x v="1471"/>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x v="1472"/>
  </r>
  <r>
    <x v="1473"/>
    <s v="ONE LOVES ONLY FORM"/>
    <s v="Public Radio Project"/>
    <n v="1500"/>
    <n v="1807.74"/>
    <x v="0"/>
    <s v="US"/>
    <s v="USD"/>
    <n v="1330644639"/>
    <n v="1328052639"/>
    <b v="1"/>
    <x v="5"/>
    <b v="1"/>
    <s v="publishing/radio &amp; podcasts"/>
    <n v="1.20516"/>
    <n v="38.462553191489363"/>
    <x v="3"/>
    <s v="radio &amp; podcasts"/>
    <x v="1473"/>
    <x v="1473"/>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x v="1474"/>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x v="1475"/>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x v="1476"/>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x v="1477"/>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x v="1478"/>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x v="1479"/>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x v="1480"/>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x v="1481"/>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x v="1482"/>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x v="1483"/>
  </r>
  <r>
    <x v="1484"/>
    <s v="a book called filtered down thru the stars"/>
    <s v="The mussings of an old wizard"/>
    <n v="2000"/>
    <n v="0"/>
    <x v="2"/>
    <s v="US"/>
    <s v="USD"/>
    <n v="1342882260"/>
    <n v="1337834963"/>
    <b v="0"/>
    <x v="78"/>
    <b v="0"/>
    <s v="publishing/fiction"/>
    <n v="0"/>
    <n v="0"/>
    <x v="3"/>
    <s v="fiction"/>
    <x v="1484"/>
    <x v="1484"/>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x v="1485"/>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x v="1486"/>
  </r>
  <r>
    <x v="1487"/>
    <s v="You Killed Me First"/>
    <s v="A lover becomes an enemy when a line has been crossed. Torn between memories and reality, his mask of sanity is slipping."/>
    <n v="10000"/>
    <n v="0"/>
    <x v="2"/>
    <s v="US"/>
    <s v="USD"/>
    <n v="1470175271"/>
    <n v="1467583271"/>
    <b v="0"/>
    <x v="78"/>
    <b v="0"/>
    <s v="publishing/fiction"/>
    <n v="0"/>
    <n v="0"/>
    <x v="3"/>
    <s v="fiction"/>
    <x v="1487"/>
    <x v="1487"/>
  </r>
  <r>
    <x v="1488"/>
    <s v="Nanolution"/>
    <s v="A blockbuster sci-fi adventure. What would you do if one day your life changed to beyond the imaginable?"/>
    <n v="15000"/>
    <n v="360"/>
    <x v="2"/>
    <s v="AU"/>
    <s v="AUD"/>
    <n v="1388928660"/>
    <n v="1386336660"/>
    <b v="0"/>
    <x v="79"/>
    <b v="0"/>
    <s v="publishing/fiction"/>
    <n v="2.4E-2"/>
    <n v="60"/>
    <x v="3"/>
    <s v="fiction"/>
    <x v="1488"/>
    <x v="1488"/>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n v="0"/>
    <x v="3"/>
    <s v="fiction"/>
    <x v="1489"/>
    <x v="1489"/>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x v="1490"/>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x v="1491"/>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x v="1492"/>
  </r>
  <r>
    <x v="1493"/>
    <s v="The Great Grand Zeppelin Chase"/>
    <s v="Help illustrate the sequel to the bestselling _x000a_The Transylvania Flying Squad of Detectives"/>
    <n v="2400"/>
    <n v="0"/>
    <x v="2"/>
    <s v="US"/>
    <s v="USD"/>
    <n v="1371415675"/>
    <n v="1368823675"/>
    <b v="0"/>
    <x v="78"/>
    <b v="0"/>
    <s v="publishing/fiction"/>
    <n v="0"/>
    <n v="0"/>
    <x v="3"/>
    <s v="fiction"/>
    <x v="1493"/>
    <x v="1493"/>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x v="1494"/>
  </r>
  <r>
    <x v="1495"/>
    <s v="A Magical Bildungsroman with a Female Heroine"/>
    <s v="The Adventures of Penelope Hawthorne. Part One: The Spellbook of Dracone."/>
    <n v="2000"/>
    <n v="0"/>
    <x v="2"/>
    <s v="US"/>
    <s v="USD"/>
    <n v="1314471431"/>
    <n v="1311879431"/>
    <b v="0"/>
    <x v="78"/>
    <b v="0"/>
    <s v="publishing/fiction"/>
    <n v="0"/>
    <n v="0"/>
    <x v="3"/>
    <s v="fiction"/>
    <x v="1495"/>
    <x v="1495"/>
  </r>
  <r>
    <x v="1496"/>
    <s v="Tainted Steel (Series 1 - 4)"/>
    <s v="Capturing the awe-inspiring magic of the likes of LoTR, Tainted Steel tells the story of one mans' struggle against Destiny."/>
    <n v="1500"/>
    <n v="0"/>
    <x v="2"/>
    <s v="US"/>
    <s v="USD"/>
    <n v="1410866659"/>
    <n v="1405682659"/>
    <b v="0"/>
    <x v="78"/>
    <b v="0"/>
    <s v="publishing/fiction"/>
    <n v="0"/>
    <n v="0"/>
    <x v="3"/>
    <s v="fiction"/>
    <x v="1496"/>
    <x v="1496"/>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x v="1497"/>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x v="1498"/>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x v="1499"/>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x v="1500"/>
  </r>
  <r>
    <x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x v="1501"/>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x v="1502"/>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x v="1503"/>
  </r>
  <r>
    <x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x v="1504"/>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x v="1505"/>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x v="1506"/>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x v="1507"/>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x v="1508"/>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x v="1509"/>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x v="1510"/>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x v="1511"/>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x v="1512"/>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x v="1513"/>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x v="1514"/>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x v="1515"/>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x v="1516"/>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x v="1517"/>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x v="1518"/>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x v="1519"/>
  </r>
  <r>
    <x v="1520"/>
    <s v="TULIPS"/>
    <s v="A self-published photography book by Andrew Miksys from his new series about Belarus"/>
    <n v="18000"/>
    <n v="18625"/>
    <x v="0"/>
    <s v="US"/>
    <s v="USD"/>
    <n v="1418961600"/>
    <n v="1415824513"/>
    <b v="1"/>
    <x v="157"/>
    <b v="1"/>
    <s v="photography/photobooks"/>
    <n v="1.0347222222222223"/>
    <n v="111.52694610778443"/>
    <x v="8"/>
    <s v="photobooks"/>
    <x v="1520"/>
    <x v="1520"/>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x v="1521"/>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x v="1522"/>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x v="1523"/>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x v="1524"/>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x v="1525"/>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x v="1526"/>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x v="1527"/>
  </r>
  <r>
    <x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x v="1528"/>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x v="1529"/>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x v="1530"/>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x v="1531"/>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x v="1532"/>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x v="1533"/>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x v="1534"/>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x v="1535"/>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x v="1536"/>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x v="1537"/>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x v="1538"/>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x v="1539"/>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x v="1540"/>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x v="1541"/>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x v="1542"/>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x v="1543"/>
  </r>
  <r>
    <x v="1544"/>
    <s v="LaFee Photography"/>
    <s v="My name is Travis LaFee, I live in beautiful McCall, Idaho. I wish to display the beauty of valley county by taking pics outdoors."/>
    <n v="1000"/>
    <n v="0"/>
    <x v="2"/>
    <s v="US"/>
    <s v="USD"/>
    <n v="1427847480"/>
    <n v="1424222024"/>
    <b v="0"/>
    <x v="78"/>
    <b v="0"/>
    <s v="photography/nature"/>
    <n v="0"/>
    <n v="0"/>
    <x v="8"/>
    <s v="nature"/>
    <x v="1544"/>
    <x v="1544"/>
  </r>
  <r>
    <x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x v="1545"/>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x v="1546"/>
  </r>
  <r>
    <x v="1547"/>
    <s v="Sound Photography"/>
    <s v="I have produced a limited number (100) of five 8x10 prints of mixed photography I would like to share with you."/>
    <n v="20"/>
    <n v="0"/>
    <x v="2"/>
    <s v="US"/>
    <s v="USD"/>
    <n v="1487844882"/>
    <n v="1487240082"/>
    <b v="0"/>
    <x v="78"/>
    <b v="0"/>
    <s v="photography/nature"/>
    <n v="0"/>
    <n v="0"/>
    <x v="8"/>
    <s v="nature"/>
    <x v="1547"/>
    <x v="1547"/>
  </r>
  <r>
    <x v="1548"/>
    <s v="Change the World through Color"/>
    <s v="Beauty is in the eye of the beholder and I want to inspire conservation through color."/>
    <n v="700"/>
    <n v="60"/>
    <x v="2"/>
    <s v="US"/>
    <s v="USD"/>
    <n v="1447020620"/>
    <n v="1444425020"/>
    <b v="0"/>
    <x v="29"/>
    <b v="0"/>
    <s v="photography/nature"/>
    <n v="8.5714285714285715E-2"/>
    <n v="60"/>
    <x v="8"/>
    <s v="nature"/>
    <x v="1548"/>
    <x v="1548"/>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x v="1549"/>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x v="1550"/>
  </r>
  <r>
    <x v="1551"/>
    <s v="Randy Hoffman Photography"/>
    <s v="I can do it but help can't hurt. Sweet Montana photos like never seen before. Be a part of Randy Hoffman Photography and our activities"/>
    <n v="3500"/>
    <n v="0"/>
    <x v="2"/>
    <s v="US"/>
    <s v="USD"/>
    <n v="1432756039"/>
    <n v="1430164039"/>
    <b v="0"/>
    <x v="78"/>
    <b v="0"/>
    <s v="photography/nature"/>
    <n v="0"/>
    <n v="0"/>
    <x v="8"/>
    <s v="nature"/>
    <x v="1551"/>
    <x v="1551"/>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x v="341"/>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n v="0"/>
    <x v="8"/>
    <s v="nature"/>
    <x v="1553"/>
    <x v="1552"/>
  </r>
  <r>
    <x v="1554"/>
    <s v="Barbara O'Donovan Designs"/>
    <s v="I create art by photographing flowers/seeds i would love to buy my own camera/computer/Photoshop and restore my old shed into my studio"/>
    <n v="20000"/>
    <n v="0"/>
    <x v="2"/>
    <s v="AU"/>
    <s v="AUD"/>
    <n v="1438495390"/>
    <n v="1435903390"/>
    <b v="0"/>
    <x v="78"/>
    <b v="0"/>
    <s v="photography/nature"/>
    <n v="0"/>
    <n v="0"/>
    <x v="8"/>
    <s v="nature"/>
    <x v="1554"/>
    <x v="1553"/>
  </r>
  <r>
    <x v="1555"/>
    <s v="Coffee Table Book of Maine"/>
    <s v="I am traveling the coastline of Maine and will be taking pictures of all the scenery and lighthouses in the area."/>
    <n v="750"/>
    <n v="0"/>
    <x v="2"/>
    <s v="US"/>
    <s v="USD"/>
    <n v="1442509200"/>
    <n v="1440513832"/>
    <b v="0"/>
    <x v="78"/>
    <b v="0"/>
    <s v="photography/nature"/>
    <n v="0"/>
    <n v="0"/>
    <x v="8"/>
    <s v="nature"/>
    <x v="1555"/>
    <x v="1554"/>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x v="1555"/>
  </r>
  <r>
    <x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x v="1556"/>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x v="1557"/>
  </r>
  <r>
    <x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x v="1558"/>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x v="1559"/>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x v="1560"/>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n v="0"/>
    <x v="3"/>
    <s v="art books"/>
    <x v="1562"/>
    <x v="1561"/>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x v="1562"/>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x v="1563"/>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x v="1564"/>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x v="1565"/>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x v="1566"/>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x v="1567"/>
  </r>
  <r>
    <x v="1569"/>
    <s v="to be removed (Canceled)"/>
    <s v="to be removed"/>
    <n v="30000"/>
    <n v="0"/>
    <x v="1"/>
    <s v="US"/>
    <s v="USD"/>
    <n v="1369498714"/>
    <n v="1366906714"/>
    <b v="0"/>
    <x v="78"/>
    <b v="0"/>
    <s v="publishing/art books"/>
    <n v="0"/>
    <n v="0"/>
    <x v="3"/>
    <s v="art books"/>
    <x v="1569"/>
    <x v="1568"/>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x v="1569"/>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x v="1570"/>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x v="1571"/>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x v="1572"/>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x v="1573"/>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x v="1574"/>
  </r>
  <r>
    <x v="1576"/>
    <s v="The Obsessive Line Collection (Canceled)"/>
    <s v="For the publication of my first 3 books: an Art book, a graphic novel, and a coloring book"/>
    <n v="5000"/>
    <n v="650"/>
    <x v="1"/>
    <s v="US"/>
    <s v="USD"/>
    <n v="1435698368"/>
    <n v="1431810368"/>
    <b v="0"/>
    <x v="73"/>
    <b v="0"/>
    <s v="publishing/art books"/>
    <n v="0.13"/>
    <n v="65"/>
    <x v="3"/>
    <s v="art books"/>
    <x v="1576"/>
    <x v="1575"/>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x v="1576"/>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x v="1577"/>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x v="1578"/>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n v="0"/>
    <x v="3"/>
    <s v="art books"/>
    <x v="1580"/>
    <x v="1579"/>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x v="1580"/>
  </r>
  <r>
    <x v="1582"/>
    <s v="Scenes from New Orleans"/>
    <s v="I create canvas prints of images from in and around New Orleans"/>
    <n v="1000"/>
    <n v="93"/>
    <x v="2"/>
    <s v="US"/>
    <s v="USD"/>
    <n v="1445894400"/>
    <n v="1440961053"/>
    <b v="0"/>
    <x v="83"/>
    <b v="0"/>
    <s v="photography/places"/>
    <n v="9.2999999999999999E-2"/>
    <n v="31"/>
    <x v="8"/>
    <s v="places"/>
    <x v="1582"/>
    <x v="1581"/>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x v="1582"/>
  </r>
  <r>
    <x v="1584"/>
    <s v="Lets see Kansas together!"/>
    <s v="25 Kansas State Parks in the next year. What a great adventure to take together. Join me. Together we can photo this beautiful state."/>
    <n v="1200"/>
    <n v="0"/>
    <x v="2"/>
    <s v="US"/>
    <s v="USD"/>
    <n v="1401464101"/>
    <n v="1400600101"/>
    <b v="0"/>
    <x v="78"/>
    <b v="0"/>
    <s v="photography/places"/>
    <n v="0"/>
    <n v="0"/>
    <x v="8"/>
    <s v="places"/>
    <x v="1584"/>
    <x v="1583"/>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x v="1584"/>
  </r>
  <r>
    <x v="1586"/>
    <s v="Missouri In Pictures"/>
    <s v="Show the world the beauty that is in all of our back yards!"/>
    <n v="1500"/>
    <n v="0"/>
    <x v="2"/>
    <s v="US"/>
    <s v="USD"/>
    <n v="1428197422"/>
    <n v="1425609022"/>
    <b v="0"/>
    <x v="78"/>
    <b v="0"/>
    <s v="photography/places"/>
    <n v="0"/>
    <n v="0"/>
    <x v="8"/>
    <s v="places"/>
    <x v="1586"/>
    <x v="1585"/>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x v="1586"/>
  </r>
  <r>
    <x v="1588"/>
    <s v="The Right Side of Texas"/>
    <s v="Southeast Texas as seen through the lens of a cell phone camera"/>
    <n v="516"/>
    <n v="0"/>
    <x v="2"/>
    <s v="US"/>
    <s v="USD"/>
    <n v="1422735120"/>
    <n v="1420091999"/>
    <b v="0"/>
    <x v="78"/>
    <b v="0"/>
    <s v="photography/places"/>
    <n v="0"/>
    <n v="0"/>
    <x v="8"/>
    <s v="places"/>
    <x v="1588"/>
    <x v="1587"/>
  </r>
  <r>
    <x v="1589"/>
    <s v="A Side Of The World In Canvas"/>
    <s v="I want to be able to have my own photography inside a canvas and have it be displayed everywhere."/>
    <n v="1200"/>
    <n v="0"/>
    <x v="2"/>
    <s v="US"/>
    <s v="USD"/>
    <n v="1444433886"/>
    <n v="1441841886"/>
    <b v="0"/>
    <x v="78"/>
    <b v="0"/>
    <s v="photography/places"/>
    <n v="0"/>
    <n v="0"/>
    <x v="8"/>
    <s v="places"/>
    <x v="1589"/>
    <x v="1588"/>
  </r>
  <r>
    <x v="1590"/>
    <s v="An Italian Adventure"/>
    <s v="Discover Italy through photography."/>
    <n v="60000"/>
    <n v="1020"/>
    <x v="2"/>
    <s v="IT"/>
    <s v="EUR"/>
    <n v="1443040464"/>
    <n v="1440448464"/>
    <b v="0"/>
    <x v="84"/>
    <b v="0"/>
    <s v="photography/places"/>
    <n v="1.7000000000000001E-2"/>
    <n v="510"/>
    <x v="8"/>
    <s v="places"/>
    <x v="1590"/>
    <x v="1589"/>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x v="1590"/>
  </r>
  <r>
    <x v="1592"/>
    <s v="The Views of Pittsburgh"/>
    <s v="A portfolio collage of beautiful pictures of authentic Pittsburgh locations and scenery."/>
    <n v="25"/>
    <n v="0"/>
    <x v="2"/>
    <s v="US"/>
    <s v="USD"/>
    <n v="1427503485"/>
    <n v="1423619085"/>
    <b v="0"/>
    <x v="78"/>
    <b v="0"/>
    <s v="photography/places"/>
    <n v="0"/>
    <n v="0"/>
    <x v="8"/>
    <s v="places"/>
    <x v="1592"/>
    <x v="1591"/>
  </r>
  <r>
    <x v="1593"/>
    <s v="Picturing Italy"/>
    <s v="A trip to fulfill a dream of capturing the wonders and history of ancient Italy in person."/>
    <n v="22000"/>
    <n v="3"/>
    <x v="2"/>
    <s v="US"/>
    <s v="USD"/>
    <n v="1425154655"/>
    <n v="1422562655"/>
    <b v="0"/>
    <x v="83"/>
    <b v="0"/>
    <s v="photography/places"/>
    <n v="1.3636363636363637E-4"/>
    <n v="1"/>
    <x v="8"/>
    <s v="places"/>
    <x v="1593"/>
    <x v="1592"/>
  </r>
  <r>
    <x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x v="1593"/>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x v="1594"/>
  </r>
  <r>
    <x v="1596"/>
    <s v="The Town We Live In"/>
    <s v="London is beautiful. I want to create a book of stunning images from in and around our great city"/>
    <n v="3250"/>
    <n v="75"/>
    <x v="2"/>
    <s v="GB"/>
    <s v="GBP"/>
    <n v="1418469569"/>
    <n v="1414577969"/>
    <b v="0"/>
    <x v="83"/>
    <b v="0"/>
    <s v="photography/places"/>
    <n v="2.3076923076923078E-2"/>
    <n v="25"/>
    <x v="8"/>
    <s v="places"/>
    <x v="1596"/>
    <x v="1595"/>
  </r>
  <r>
    <x v="1597"/>
    <s v="Vacation Days in Big Bear"/>
    <s v="We're starting up a new an improved way to do vacation rental management, but we need some funding to kick start it!"/>
    <n v="15000"/>
    <n v="0"/>
    <x v="2"/>
    <s v="US"/>
    <s v="USD"/>
    <n v="1474360197"/>
    <n v="1471768197"/>
    <b v="0"/>
    <x v="78"/>
    <b v="0"/>
    <s v="photography/places"/>
    <n v="0"/>
    <n v="0"/>
    <x v="8"/>
    <s v="places"/>
    <x v="1597"/>
    <x v="1596"/>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x v="1597"/>
  </r>
  <r>
    <x v="1599"/>
    <s v="The Londoner: Prints &amp; Canvas"/>
    <s v="A London photographer trekking 5,895m up Africa's Mount Kilimanjaro to pursue and enrich a career."/>
    <n v="500"/>
    <n v="0"/>
    <x v="2"/>
    <s v="GB"/>
    <s v="GBP"/>
    <n v="1460116576"/>
    <n v="1457528176"/>
    <b v="0"/>
    <x v="78"/>
    <b v="0"/>
    <s v="photography/places"/>
    <n v="0"/>
    <n v="0"/>
    <x v="8"/>
    <s v="places"/>
    <x v="1599"/>
    <x v="1598"/>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x v="1599"/>
  </r>
  <r>
    <x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x v="1600"/>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x v="1601"/>
  </r>
  <r>
    <x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x v="1602"/>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x v="1603"/>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x v="1604"/>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x v="1605"/>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x v="1606"/>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x v="1607"/>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x v="1608"/>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x v="1609"/>
  </r>
  <r>
    <x v="1611"/>
    <s v="Skelton-Luns CD/7&quot;             No Big Deal."/>
    <s v="Skelton-Luns CD/7&quot; No Big Deal."/>
    <n v="800"/>
    <n v="1001"/>
    <x v="0"/>
    <s v="US"/>
    <s v="USD"/>
    <n v="1370390432"/>
    <n v="1368576032"/>
    <b v="0"/>
    <x v="74"/>
    <b v="1"/>
    <s v="music/rock"/>
    <n v="1.25125"/>
    <n v="37.074074074074076"/>
    <x v="4"/>
    <s v="rock"/>
    <x v="1611"/>
    <x v="1610"/>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x v="1611"/>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x v="161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x v="1613"/>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x v="1614"/>
  </r>
  <r>
    <x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x v="1615"/>
  </r>
  <r>
    <x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x v="1616"/>
  </r>
  <r>
    <x v="1618"/>
    <s v="Janus Word Album"/>
    <s v="Janus Word combines hard rock with melodic acoustic music for a unique and awesome sound."/>
    <n v="1500"/>
    <n v="1576"/>
    <x v="0"/>
    <s v="US"/>
    <s v="USD"/>
    <n v="1362757335"/>
    <n v="1359301335"/>
    <b v="0"/>
    <x v="74"/>
    <b v="1"/>
    <s v="music/rock"/>
    <n v="1.0506666666666666"/>
    <n v="58.370370370370374"/>
    <x v="4"/>
    <s v="rock"/>
    <x v="1618"/>
    <x v="1617"/>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x v="1618"/>
  </r>
  <r>
    <x v="1620"/>
    <s v="Kickstart my music career with 300 CDs"/>
    <s v="Kickstarting my music career with 300 hard copy CDs of my first release."/>
    <n v="1000"/>
    <n v="1130"/>
    <x v="0"/>
    <s v="US"/>
    <s v="USD"/>
    <n v="1361606940"/>
    <n v="1361002140"/>
    <b v="0"/>
    <x v="57"/>
    <b v="1"/>
    <s v="music/rock"/>
    <n v="1.1299999999999999"/>
    <n v="66.470588235294116"/>
    <x v="4"/>
    <s v="rock"/>
    <x v="1620"/>
    <x v="1619"/>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x v="1620"/>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x v="1621"/>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x v="1622"/>
  </r>
  <r>
    <x v="1624"/>
    <s v="Joey De Noble needs YOUR help!"/>
    <s v="Joey De Noble is raising money to help record his latest music, and he wants YOU to be a part of it!"/>
    <n v="1000"/>
    <n v="1180"/>
    <x v="0"/>
    <s v="US"/>
    <s v="USD"/>
    <n v="1357721335"/>
    <n v="1354265335"/>
    <b v="0"/>
    <x v="20"/>
    <b v="1"/>
    <s v="music/rock"/>
    <n v="1.18"/>
    <n v="47.2"/>
    <x v="4"/>
    <s v="rock"/>
    <x v="1624"/>
    <x v="1623"/>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x v="1624"/>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x v="1625"/>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x v="1626"/>
  </r>
  <r>
    <x v="1628"/>
    <s v="&quot;Songs for Tsippora&quot; Byronâ€™s DEBUT EP"/>
    <s v="Original Jewish rock music on human relationships and identity"/>
    <n v="4000"/>
    <n v="4037"/>
    <x v="0"/>
    <s v="US"/>
    <s v="USD"/>
    <n v="1403026882"/>
    <n v="1400175682"/>
    <b v="0"/>
    <x v="106"/>
    <b v="1"/>
    <s v="music/rock"/>
    <n v="1.00925"/>
    <n v="45.875"/>
    <x v="4"/>
    <s v="rock"/>
    <x v="1628"/>
    <x v="1627"/>
  </r>
  <r>
    <x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x v="1628"/>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x v="1629"/>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x v="1630"/>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x v="1631"/>
  </r>
  <r>
    <x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x v="1632"/>
  </r>
  <r>
    <x v="1634"/>
    <s v="RUBEDO: Debut Full Length Album"/>
    <s v="Recording Debut  Album w/ Producer Ikey Owens from Free Moral Agents/ The Mars Volta"/>
    <n v="2000"/>
    <n v="2010"/>
    <x v="0"/>
    <s v="US"/>
    <s v="USD"/>
    <n v="1306994340"/>
    <n v="1303706001"/>
    <b v="0"/>
    <x v="58"/>
    <b v="1"/>
    <s v="music/rock"/>
    <n v="1.0049999999999999"/>
    <n v="62.8125"/>
    <x v="4"/>
    <s v="rock"/>
    <x v="1634"/>
    <x v="1633"/>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x v="1634"/>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x v="1635"/>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x v="1636"/>
  </r>
  <r>
    <x v="1638"/>
    <s v="Avenues EP 2013"/>
    <s v="Avenues will be going in to the studio to record a new EP with Matt Allison!"/>
    <n v="1000"/>
    <n v="1050"/>
    <x v="0"/>
    <s v="US"/>
    <s v="USD"/>
    <n v="1362086700"/>
    <n v="1358180968"/>
    <b v="0"/>
    <x v="74"/>
    <b v="1"/>
    <s v="music/rock"/>
    <n v="1.05"/>
    <n v="38.888888888888886"/>
    <x v="4"/>
    <s v="rock"/>
    <x v="1638"/>
    <x v="1637"/>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x v="1638"/>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x v="1639"/>
  </r>
  <r>
    <x v="1641"/>
    <s v="Tanya Dartson- Run for Your Life music video"/>
    <s v="Music Video For Upbeat and Inspiring Song - Run For Your Life"/>
    <n v="2500"/>
    <n v="2535"/>
    <x v="0"/>
    <s v="US"/>
    <s v="USD"/>
    <n v="1418998744"/>
    <n v="1416406744"/>
    <b v="0"/>
    <x v="55"/>
    <b v="1"/>
    <s v="music/pop"/>
    <n v="1.014"/>
    <n v="97.5"/>
    <x v="4"/>
    <s v="pop"/>
    <x v="1641"/>
    <x v="1640"/>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x v="1641"/>
  </r>
  <r>
    <x v="1643"/>
    <s v="This Is All Now's Brand New Album!!"/>
    <s v="This Is All Now is putting out a brand new record, and we need YOUR help to do it!"/>
    <n v="5000"/>
    <n v="6235"/>
    <x v="0"/>
    <s v="US"/>
    <s v="USD"/>
    <n v="1348516012"/>
    <n v="1345924012"/>
    <b v="0"/>
    <x v="77"/>
    <b v="1"/>
    <s v="music/pop"/>
    <n v="1.2470000000000001"/>
    <n v="168.51351351351352"/>
    <x v="4"/>
    <s v="pop"/>
    <x v="1643"/>
    <x v="1642"/>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x v="1643"/>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x v="1644"/>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x v="1645"/>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x v="1646"/>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x v="1647"/>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x v="1648"/>
  </r>
  <r>
    <x v="1650"/>
    <s v="The Psalm Praise Project, Vol. 2"/>
    <s v="Help me record a CD that uses pop styling to give a fresh sound to ancient wisdom from scripture!"/>
    <n v="2000"/>
    <n v="2831"/>
    <x v="0"/>
    <s v="US"/>
    <s v="USD"/>
    <n v="1381314437"/>
    <n v="1378722437"/>
    <b v="0"/>
    <x v="58"/>
    <b v="1"/>
    <s v="music/pop"/>
    <n v="1.4155"/>
    <n v="88.46875"/>
    <x v="4"/>
    <s v="pop"/>
    <x v="1650"/>
    <x v="1649"/>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x v="1650"/>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x v="1651"/>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x v="1652"/>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x v="1653"/>
  </r>
  <r>
    <x v="1655"/>
    <s v="Meg Porter Debut EP!"/>
    <s v="Berklee College of Music student, Meg Porter needs YOUR help to fund her very first EP!"/>
    <n v="1500"/>
    <n v="2143"/>
    <x v="0"/>
    <s v="US"/>
    <s v="USD"/>
    <n v="1333648820"/>
    <n v="1331060420"/>
    <b v="0"/>
    <x v="53"/>
    <b v="1"/>
    <s v="music/pop"/>
    <n v="1.4286666666666668"/>
    <n v="44.645833333333336"/>
    <x v="4"/>
    <s v="pop"/>
    <x v="1655"/>
    <x v="1654"/>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x v="1655"/>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x v="1656"/>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x v="1657"/>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x v="1658"/>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x v="1659"/>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x v="1660"/>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x v="1661"/>
  </r>
  <r>
    <x v="1663"/>
    <s v="ghost -- a music video"/>
    <s v="music is as important to the eyes as it is to the ears. help bring ghost to life in front of your eyes."/>
    <n v="1000"/>
    <n v="1080"/>
    <x v="0"/>
    <s v="US"/>
    <s v="USD"/>
    <n v="1422750707"/>
    <n v="1420158707"/>
    <b v="0"/>
    <x v="58"/>
    <b v="1"/>
    <s v="music/pop"/>
    <n v="1.08"/>
    <n v="33.75"/>
    <x v="4"/>
    <s v="pop"/>
    <x v="1663"/>
    <x v="1662"/>
  </r>
  <r>
    <x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x v="1663"/>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x v="1664"/>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x v="1665"/>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x v="1666"/>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x v="1667"/>
  </r>
  <r>
    <x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x v="1668"/>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x v="1669"/>
  </r>
  <r>
    <x v="1671"/>
    <s v="Luke O'Brien's Kickstarter"/>
    <s v="I am seeking funding in order to help take my music from a hobby to a career."/>
    <n v="2000"/>
    <n v="2013.47"/>
    <x v="0"/>
    <s v="US"/>
    <s v="USD"/>
    <n v="1470056614"/>
    <n v="1467464614"/>
    <b v="0"/>
    <x v="99"/>
    <b v="1"/>
    <s v="music/pop"/>
    <n v="1.0067349999999999"/>
    <n v="26.148961038961041"/>
    <x v="4"/>
    <s v="pop"/>
    <x v="1671"/>
    <x v="1670"/>
  </r>
  <r>
    <x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x v="1671"/>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x v="167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x v="1673"/>
  </r>
  <r>
    <x v="1675"/>
    <s v="The Great Party's Debut Album!"/>
    <s v="The Great Party is releasing their debut album. Here's your chance to be a part of it!"/>
    <n v="1000"/>
    <n v="1374.16"/>
    <x v="0"/>
    <s v="US"/>
    <s v="USD"/>
    <n v="1318802580"/>
    <n v="1316194540"/>
    <b v="0"/>
    <x v="69"/>
    <b v="1"/>
    <s v="music/pop"/>
    <n v="1.37416"/>
    <n v="40.416470588235299"/>
    <x v="4"/>
    <s v="pop"/>
    <x v="1675"/>
    <x v="1674"/>
  </r>
  <r>
    <x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x v="1675"/>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x v="1676"/>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x v="1677"/>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x v="1678"/>
  </r>
  <r>
    <x v="1680"/>
    <s v="Kick Out a Record"/>
    <s v="Working Musician dilemma #164: how the taxman put Kick the Record 2.0 on hold"/>
    <n v="1000"/>
    <n v="1175"/>
    <x v="0"/>
    <s v="US"/>
    <s v="USD"/>
    <n v="1405188667"/>
    <n v="1402596667"/>
    <b v="0"/>
    <x v="20"/>
    <b v="1"/>
    <s v="music/pop"/>
    <n v="1.175"/>
    <n v="47"/>
    <x v="4"/>
    <s v="pop"/>
    <x v="1680"/>
    <x v="1679"/>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x v="1680"/>
  </r>
  <r>
    <x v="1682"/>
    <s v="Looking Up &amp; Holding On CD Project - Christian songwriter"/>
    <s v="Christian singer-wongerwriter searching for funding to record CD of original Christian music."/>
    <n v="6000"/>
    <n v="0"/>
    <x v="3"/>
    <s v="US"/>
    <s v="USD"/>
    <n v="1492142860"/>
    <n v="1486962460"/>
    <b v="0"/>
    <x v="78"/>
    <b v="0"/>
    <s v="music/faith"/>
    <n v="0"/>
    <n v="0"/>
    <x v="4"/>
    <s v="faith"/>
    <x v="1682"/>
    <x v="1681"/>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x v="1682"/>
  </r>
  <r>
    <x v="1684"/>
    <s v="Goodness &amp; Mercy EP - Marty Mikles"/>
    <s v="New Music from Marty Mikles!  A new EP all about God's Goodness &amp; Mercy."/>
    <n v="8000"/>
    <n v="8730"/>
    <x v="3"/>
    <s v="US"/>
    <s v="USD"/>
    <n v="1489775641"/>
    <n v="1487360041"/>
    <b v="0"/>
    <x v="21"/>
    <b v="0"/>
    <s v="music/faith"/>
    <n v="1.0912500000000001"/>
    <n v="86.43564356435644"/>
    <x v="4"/>
    <s v="faith"/>
    <x v="1684"/>
    <x v="1683"/>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x v="1684"/>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x v="1685"/>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x v="1686"/>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x v="1687"/>
  </r>
  <r>
    <x v="1689"/>
    <s v="Fly Away"/>
    <s v="Praising the Living God in the second half of life."/>
    <n v="2400"/>
    <n v="2400"/>
    <x v="3"/>
    <s v="US"/>
    <s v="USD"/>
    <n v="1489700230"/>
    <n v="1487111830"/>
    <b v="0"/>
    <x v="25"/>
    <b v="0"/>
    <s v="music/faith"/>
    <n v="1"/>
    <n v="171.42857142857142"/>
    <x v="4"/>
    <s v="faith"/>
    <x v="1689"/>
    <x v="1688"/>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x v="1689"/>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x v="1690"/>
  </r>
  <r>
    <x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x v="1691"/>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x v="1692"/>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x v="1693"/>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x v="1694"/>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n v="0"/>
    <x v="4"/>
    <s v="faith"/>
    <x v="1696"/>
    <x v="1695"/>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x v="1696"/>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n v="0"/>
    <x v="4"/>
    <s v="faith"/>
    <x v="1698"/>
    <x v="1697"/>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x v="1698"/>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x v="1699"/>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x v="1700"/>
  </r>
  <r>
    <x v="1702"/>
    <s v="lyndale lewis and new vision prosper cd release"/>
    <s v="I can do all things through christ jesus"/>
    <n v="16500"/>
    <n v="1"/>
    <x v="2"/>
    <s v="US"/>
    <s v="USD"/>
    <n v="1427745150"/>
    <n v="1425156750"/>
    <b v="0"/>
    <x v="29"/>
    <b v="0"/>
    <s v="music/faith"/>
    <n v="6.0606060606060605E-5"/>
    <n v="1"/>
    <x v="4"/>
    <s v="faith"/>
    <x v="1702"/>
    <x v="1701"/>
  </r>
  <r>
    <x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x v="1702"/>
  </r>
  <r>
    <x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x v="1703"/>
  </r>
  <r>
    <x v="1705"/>
    <s v="Piano Prayer Album - Russ James"/>
    <s v="An instrumental album that ranges from hymns to contemporary music. All the music is recorded by myself."/>
    <n v="2000"/>
    <n v="0"/>
    <x v="2"/>
    <s v="US"/>
    <s v="USD"/>
    <n v="1441814400"/>
    <n v="1440807846"/>
    <b v="0"/>
    <x v="78"/>
    <b v="0"/>
    <s v="music/faith"/>
    <n v="0"/>
    <n v="0"/>
    <x v="4"/>
    <s v="faith"/>
    <x v="1705"/>
    <x v="1704"/>
  </r>
  <r>
    <x v="1706"/>
    <s v="Gemeinde in Bremen"/>
    <s v="Unsere &quot;Aufgabe&quot; ist es, fÃ¼r Christen da zu sein die keiner Gemeinde angehÃ¶ren. Zudem spielt Lobpreis eine Zentrale Rolle."/>
    <n v="5500"/>
    <n v="0"/>
    <x v="2"/>
    <s v="DE"/>
    <s v="EUR"/>
    <n v="1440314472"/>
    <n v="1435130472"/>
    <b v="0"/>
    <x v="78"/>
    <b v="0"/>
    <s v="music/faith"/>
    <n v="0"/>
    <n v="0"/>
    <x v="4"/>
    <s v="faith"/>
    <x v="1706"/>
    <x v="1705"/>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x v="1706"/>
  </r>
  <r>
    <x v="1708"/>
    <s v="Praise: It's what we do"/>
    <s v="A debut album for the New Gate Church's praise team; making a cd filled with original songs from a team of misfits with 1 goal in mind"/>
    <n v="7000"/>
    <n v="0"/>
    <x v="2"/>
    <s v="US"/>
    <s v="USD"/>
    <n v="1462135706"/>
    <n v="1458679706"/>
    <b v="0"/>
    <x v="78"/>
    <b v="0"/>
    <s v="music/faith"/>
    <n v="0"/>
    <n v="0"/>
    <x v="4"/>
    <s v="faith"/>
    <x v="1708"/>
    <x v="1707"/>
  </r>
  <r>
    <x v="1709"/>
    <s v="Psalms"/>
    <s v="A project to set psalms to music. The psalms are taken from the English Standard Version (ESV) of the Bible."/>
    <n v="1750"/>
    <n v="85"/>
    <x v="2"/>
    <s v="US"/>
    <s v="USD"/>
    <n v="1409513940"/>
    <n v="1405949514"/>
    <b v="0"/>
    <x v="80"/>
    <b v="0"/>
    <s v="music/faith"/>
    <n v="4.8571428571428571E-2"/>
    <n v="21.25"/>
    <x v="4"/>
    <s v="faith"/>
    <x v="1709"/>
    <x v="1708"/>
  </r>
  <r>
    <x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x v="1709"/>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x v="1710"/>
  </r>
  <r>
    <x v="1712"/>
    <s v="Midwest Cowboy Ministries"/>
    <s v="Recording/equipment for MCM - a team of musicians who will help your local musicians to hold your own Cowboy Church with Gospel Music"/>
    <n v="5000"/>
    <n v="0"/>
    <x v="2"/>
    <s v="US"/>
    <s v="USD"/>
    <n v="1435701353"/>
    <n v="1430517353"/>
    <b v="0"/>
    <x v="78"/>
    <b v="0"/>
    <s v="music/faith"/>
    <n v="0"/>
    <n v="0"/>
    <x v="4"/>
    <s v="faith"/>
    <x v="1712"/>
    <x v="1711"/>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x v="171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x v="1713"/>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x v="1714"/>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x v="1715"/>
  </r>
  <r>
    <x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x v="1716"/>
  </r>
  <r>
    <x v="1718"/>
    <s v="The Prodigal Son"/>
    <s v="A melody for the galaxy."/>
    <n v="35000"/>
    <n v="75"/>
    <x v="2"/>
    <s v="US"/>
    <s v="USD"/>
    <n v="1463201940"/>
    <n v="1459435149"/>
    <b v="0"/>
    <x v="84"/>
    <b v="0"/>
    <s v="music/faith"/>
    <n v="2.142857142857143E-3"/>
    <n v="37.5"/>
    <x v="4"/>
    <s v="faith"/>
    <x v="1718"/>
    <x v="1717"/>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x v="1718"/>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x v="1719"/>
  </r>
  <r>
    <x v="1721"/>
    <s v="&quot;HEAVEN'S CALLING&quot;"/>
    <s v="Heavens calling is an album for people all over the world in need of a healing for the soul, positive mindset and total prosperity"/>
    <n v="5000"/>
    <n v="0"/>
    <x v="2"/>
    <s v="US"/>
    <s v="USD"/>
    <n v="1449831863"/>
    <n v="1447239863"/>
    <b v="0"/>
    <x v="78"/>
    <b v="0"/>
    <s v="music/faith"/>
    <n v="0"/>
    <n v="0"/>
    <x v="4"/>
    <s v="faith"/>
    <x v="1721"/>
    <x v="1720"/>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x v="1721"/>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x v="1722"/>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x v="1723"/>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x v="1724"/>
  </r>
  <r>
    <x v="1726"/>
    <s v="&quot;Every Day&quot; CD by Amanda Joy Hall"/>
    <s v="Amanda Joy Hall's sophomore album, &quot;Every Day&quot;. Release expected July 2014"/>
    <n v="6500"/>
    <n v="2196"/>
    <x v="2"/>
    <s v="US"/>
    <s v="USD"/>
    <n v="1403906664"/>
    <n v="1401401064"/>
    <b v="0"/>
    <x v="38"/>
    <b v="0"/>
    <s v="music/faith"/>
    <n v="0.33784615384615385"/>
    <n v="137.25"/>
    <x v="4"/>
    <s v="faith"/>
    <x v="1726"/>
    <x v="1725"/>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x v="1726"/>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x v="1727"/>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n v="0"/>
    <x v="4"/>
    <s v="faith"/>
    <x v="1729"/>
    <x v="1728"/>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n v="0"/>
    <x v="4"/>
    <s v="faith"/>
    <x v="1730"/>
    <x v="1729"/>
  </r>
  <r>
    <x v="1731"/>
    <s v="Sam Cox Band First Christian Tour"/>
    <s v="We are a Christin Worship band looking to midwest tour. God Bless!"/>
    <n v="1000"/>
    <n v="0"/>
    <x v="2"/>
    <s v="US"/>
    <s v="USD"/>
    <n v="1434034800"/>
    <n v="1432849552"/>
    <b v="0"/>
    <x v="78"/>
    <b v="0"/>
    <s v="music/faith"/>
    <n v="0"/>
    <n v="0"/>
    <x v="4"/>
    <s v="faith"/>
    <x v="1731"/>
    <x v="1730"/>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n v="0"/>
    <x v="4"/>
    <s v="faith"/>
    <x v="1732"/>
    <x v="1731"/>
  </r>
  <r>
    <x v="1733"/>
    <s v="What Faith Is EP/Album"/>
    <s v="I am trying to share the music I am blessed to have written. https://www.johncox4.com or https://reverbnation.com/johncox4"/>
    <n v="10000"/>
    <n v="0"/>
    <x v="2"/>
    <s v="US"/>
    <s v="USD"/>
    <n v="1473802200"/>
    <n v="1472746374"/>
    <b v="0"/>
    <x v="78"/>
    <b v="0"/>
    <s v="music/faith"/>
    <n v="0"/>
    <n v="0"/>
    <x v="4"/>
    <s v="faith"/>
    <x v="1733"/>
    <x v="1732"/>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x v="1733"/>
  </r>
  <r>
    <x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x v="1734"/>
  </r>
  <r>
    <x v="1736"/>
    <s v="In His Presence"/>
    <s v="A unique meditative album reflecting on the life of Christ, inviting Him into your presence"/>
    <n v="3000"/>
    <n v="22"/>
    <x v="2"/>
    <s v="US"/>
    <s v="USD"/>
    <n v="1447018833"/>
    <n v="1444423233"/>
    <b v="0"/>
    <x v="29"/>
    <b v="0"/>
    <s v="music/faith"/>
    <n v="7.3333333333333332E-3"/>
    <n v="22"/>
    <x v="4"/>
    <s v="faith"/>
    <x v="1736"/>
    <x v="1735"/>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x v="1736"/>
  </r>
  <r>
    <x v="1738"/>
    <s v="The Flashing Lights"/>
    <s v="Music that inspires and gives hope for overcoming and change. And it is good music."/>
    <n v="5000"/>
    <n v="20"/>
    <x v="2"/>
    <s v="US"/>
    <s v="USD"/>
    <n v="1412283542"/>
    <n v="1409691542"/>
    <b v="0"/>
    <x v="29"/>
    <b v="0"/>
    <s v="music/faith"/>
    <n v="4.0000000000000001E-3"/>
    <n v="20"/>
    <x v="4"/>
    <s v="faith"/>
    <x v="1738"/>
    <x v="1737"/>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x v="1738"/>
  </r>
  <r>
    <x v="1740"/>
    <s v="Recording Studio Time"/>
    <s v="I recently recorded a new single. With your help I can return to the studio. Would you like to be part of my next worship project?"/>
    <n v="3000"/>
    <n v="0"/>
    <x v="2"/>
    <s v="US"/>
    <s v="USD"/>
    <n v="1437075422"/>
    <n v="1434483422"/>
    <b v="0"/>
    <x v="78"/>
    <b v="0"/>
    <s v="music/faith"/>
    <n v="0"/>
    <n v="0"/>
    <x v="4"/>
    <s v="faith"/>
    <x v="1740"/>
    <x v="1739"/>
  </r>
  <r>
    <x v="1741"/>
    <s v="Caught off Guard"/>
    <s v="A photo journal documenting my experiences and travels across New Zealand"/>
    <n v="1200"/>
    <n v="1330"/>
    <x v="0"/>
    <s v="GB"/>
    <s v="GBP"/>
    <n v="1433948671"/>
    <n v="1430060671"/>
    <b v="0"/>
    <x v="47"/>
    <b v="1"/>
    <s v="photography/photobooks"/>
    <n v="1.1083333333333334"/>
    <n v="25.576923076923077"/>
    <x v="8"/>
    <s v="photobooks"/>
    <x v="1741"/>
    <x v="1740"/>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x v="1741"/>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x v="1742"/>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x v="1743"/>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x v="1744"/>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x v="1745"/>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x v="1746"/>
  </r>
  <r>
    <x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x v="1747"/>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x v="1748"/>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x v="1749"/>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x v="1750"/>
  </r>
  <r>
    <x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x v="1751"/>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x v="1752"/>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x v="175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x v="1754"/>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x v="1755"/>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x v="1756"/>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x v="1757"/>
  </r>
  <r>
    <x v="1759"/>
    <s v="Death Valley"/>
    <s v="Death Valley will be the first photo book of Andi State"/>
    <n v="5000"/>
    <n v="5330"/>
    <x v="0"/>
    <s v="US"/>
    <s v="USD"/>
    <n v="1427309629"/>
    <n v="1425585229"/>
    <b v="0"/>
    <x v="72"/>
    <b v="1"/>
    <s v="photography/photobooks"/>
    <n v="1.0660000000000001"/>
    <n v="108.77551020408163"/>
    <x v="8"/>
    <s v="photobooks"/>
    <x v="1759"/>
    <x v="1758"/>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x v="1759"/>
  </r>
  <r>
    <x v="1761"/>
    <s v="I Wanted To See Boobs"/>
    <s v="A hardcover photobook telling the naked truth of a young photographers journey."/>
    <n v="100"/>
    <n v="155"/>
    <x v="0"/>
    <s v="GB"/>
    <s v="GBP"/>
    <n v="1442065060"/>
    <n v="1437745060"/>
    <b v="0"/>
    <x v="83"/>
    <b v="1"/>
    <s v="photography/photobooks"/>
    <n v="1.55"/>
    <n v="51.666666666666664"/>
    <x v="8"/>
    <s v="photobooks"/>
    <x v="1761"/>
    <x v="1760"/>
  </r>
  <r>
    <x v="1762"/>
    <s v="&quot;The Naked Pixel&quot; Ali Pakele"/>
    <s v="Project rewards $25 gets you 190+ digital images"/>
    <n v="100"/>
    <n v="885"/>
    <x v="0"/>
    <s v="US"/>
    <s v="USD"/>
    <n v="1457739245"/>
    <n v="1455147245"/>
    <b v="0"/>
    <x v="20"/>
    <b v="1"/>
    <s v="photography/photobooks"/>
    <n v="8.85"/>
    <n v="35.4"/>
    <x v="8"/>
    <s v="photobooks"/>
    <x v="1762"/>
    <x v="1761"/>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x v="1762"/>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x v="1763"/>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x v="1764"/>
  </r>
  <r>
    <x v="1766"/>
    <s v="Photographic book on Melbourne's music scene"/>
    <s v="I want to create a beautiful book which documents the Melbourne music scene."/>
    <n v="1500"/>
    <n v="0"/>
    <x v="2"/>
    <s v="AU"/>
    <s v="AUD"/>
    <n v="1408999088"/>
    <n v="1407184688"/>
    <b v="1"/>
    <x v="78"/>
    <b v="0"/>
    <s v="photography/photobooks"/>
    <n v="0"/>
    <n v="0"/>
    <x v="8"/>
    <s v="photobooks"/>
    <x v="1766"/>
    <x v="1765"/>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x v="1766"/>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x v="1767"/>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x v="1768"/>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x v="1769"/>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x v="1770"/>
  </r>
  <r>
    <x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x v="1771"/>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x v="1772"/>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x v="1773"/>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x v="1774"/>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x v="1775"/>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x v="1776"/>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x v="1777"/>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x v="1778"/>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x v="1779"/>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x v="1780"/>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x v="1781"/>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x v="1782"/>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x v="1783"/>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x v="1784"/>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x v="1785"/>
  </r>
  <r>
    <x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x v="1786"/>
  </r>
  <r>
    <x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x v="1787"/>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x v="1788"/>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x v="1789"/>
  </r>
  <r>
    <x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x v="1790"/>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x v="1791"/>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x v="1792"/>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x v="1793"/>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x v="1794"/>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x v="1795"/>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x v="1796"/>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x v="1797"/>
  </r>
  <r>
    <x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x v="1798"/>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x v="1799"/>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x v="1800"/>
  </r>
  <r>
    <x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x v="1801"/>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x v="1802"/>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x v="1803"/>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x v="1804"/>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x v="1805"/>
  </r>
  <r>
    <x v="1807"/>
    <s v="Anywhere but Here"/>
    <s v="I want to explore alternative cultures and lifestyles in America."/>
    <n v="5000"/>
    <n v="553"/>
    <x v="2"/>
    <s v="US"/>
    <s v="USD"/>
    <n v="1411868313"/>
    <n v="1409276313"/>
    <b v="1"/>
    <x v="22"/>
    <b v="0"/>
    <s v="photography/photobooks"/>
    <n v="0.1106"/>
    <n v="69.125"/>
    <x v="8"/>
    <s v="photobooks"/>
    <x v="1807"/>
    <x v="1806"/>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x v="1807"/>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x v="1808"/>
  </r>
  <r>
    <x v="1810"/>
    <s v="Film Speed"/>
    <s v="Film Speed is a series of Zines focusing on architecture shot completely on 35 and 120mm film."/>
    <n v="450"/>
    <n v="15"/>
    <x v="2"/>
    <s v="US"/>
    <s v="USD"/>
    <n v="1408657826"/>
    <n v="1407621026"/>
    <b v="0"/>
    <x v="84"/>
    <b v="0"/>
    <s v="photography/photobooks"/>
    <n v="3.3333333333333333E-2"/>
    <n v="7.5"/>
    <x v="8"/>
    <s v="photobooks"/>
    <x v="1810"/>
    <x v="1809"/>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x v="1810"/>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x v="1811"/>
  </r>
  <r>
    <x v="1813"/>
    <s v="Libya : The Lost Days"/>
    <s v="This project aims to document, Libyan photographic history; through both print and artisan mediums ."/>
    <n v="8750"/>
    <n v="0"/>
    <x v="2"/>
    <s v="GB"/>
    <s v="GBP"/>
    <n v="1407532812"/>
    <n v="1404940812"/>
    <b v="0"/>
    <x v="78"/>
    <b v="0"/>
    <s v="photography/photobooks"/>
    <n v="0"/>
    <n v="0"/>
    <x v="8"/>
    <s v="photobooks"/>
    <x v="1813"/>
    <x v="1812"/>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x v="1813"/>
  </r>
  <r>
    <x v="1815"/>
    <s v="Texas to Florida"/>
    <s v="Photographic roadtrip from Dallas/Ft Worth, Texas to Florida's beaches. A summer photography roadtrip project to include 5 states."/>
    <n v="3000"/>
    <n v="0"/>
    <x v="2"/>
    <s v="US"/>
    <s v="USD"/>
    <n v="1435787137"/>
    <n v="1434577537"/>
    <b v="0"/>
    <x v="78"/>
    <b v="0"/>
    <s v="photography/photobooks"/>
    <n v="0"/>
    <n v="0"/>
    <x v="8"/>
    <s v="photobooks"/>
    <x v="1815"/>
    <x v="1814"/>
  </r>
  <r>
    <x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x v="1815"/>
  </r>
  <r>
    <x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x v="1816"/>
  </r>
  <r>
    <x v="1818"/>
    <s v="Give Me Your Goofy-ist"/>
    <s v="We are all different, this is a way to honor and celebrate the authenticity in being different."/>
    <n v="15000"/>
    <n v="0"/>
    <x v="2"/>
    <s v="US"/>
    <s v="USD"/>
    <n v="1428035850"/>
    <n v="1425447450"/>
    <b v="0"/>
    <x v="78"/>
    <b v="0"/>
    <s v="photography/photobooks"/>
    <n v="0"/>
    <n v="0"/>
    <x v="8"/>
    <s v="photobooks"/>
    <x v="1818"/>
    <x v="1817"/>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x v="1818"/>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x v="1819"/>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x v="1820"/>
  </r>
  <r>
    <x v="1822"/>
    <s v="Wood Butcher's new music video- I Don't Wanna Party"/>
    <s v="Wood Butcher needs your help to make this happen. Buy a CD, support local music!"/>
    <n v="300"/>
    <n v="300"/>
    <x v="0"/>
    <s v="CA"/>
    <s v="CAD"/>
    <n v="1391194860"/>
    <n v="1388084862"/>
    <b v="0"/>
    <x v="202"/>
    <b v="1"/>
    <s v="music/rock"/>
    <n v="1"/>
    <n v="27.272727272727273"/>
    <x v="4"/>
    <s v="rock"/>
    <x v="1822"/>
    <x v="1821"/>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x v="1822"/>
  </r>
  <r>
    <x v="1824"/>
    <s v="Tin Man's Broken Wisdom Fund"/>
    <s v="cd fund raiser"/>
    <n v="3000"/>
    <n v="3002"/>
    <x v="0"/>
    <s v="US"/>
    <s v="USD"/>
    <n v="1389146880"/>
    <n v="1387403967"/>
    <b v="0"/>
    <x v="244"/>
    <b v="1"/>
    <s v="music/rock"/>
    <n v="1.0006666666666666"/>
    <n v="75.05"/>
    <x v="4"/>
    <s v="rock"/>
    <x v="1824"/>
    <x v="1823"/>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x v="1824"/>
  </r>
  <r>
    <x v="1826"/>
    <s v="BEAR GHOST! Professional Recording! Yay!"/>
    <s v="Hear your favorite Bear Ghost in eargasmic quality!"/>
    <n v="2000"/>
    <n v="2020"/>
    <x v="0"/>
    <s v="US"/>
    <s v="USD"/>
    <n v="1392675017"/>
    <n v="1390083017"/>
    <b v="0"/>
    <x v="44"/>
    <b v="1"/>
    <s v="music/rock"/>
    <n v="1.01"/>
    <n v="53.157894736842103"/>
    <x v="4"/>
    <s v="rock"/>
    <x v="1826"/>
    <x v="1825"/>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x v="1826"/>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x v="1827"/>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x v="1828"/>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x v="1829"/>
  </r>
  <r>
    <x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x v="1830"/>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x v="1831"/>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x v="1832"/>
  </r>
  <r>
    <x v="1834"/>
    <s v="TDJ - All Part of the Plan EP/Tour"/>
    <s v="Help us fund our first tour and promote our new EP!"/>
    <n v="10000"/>
    <n v="11805"/>
    <x v="0"/>
    <s v="US"/>
    <s v="USD"/>
    <n v="1422140895"/>
    <n v="1418684895"/>
    <b v="0"/>
    <x v="240"/>
    <b v="1"/>
    <s v="music/rock"/>
    <n v="1.1805000000000001"/>
    <n v="131.16666666666666"/>
    <x v="4"/>
    <s v="rock"/>
    <x v="1834"/>
    <x v="1833"/>
  </r>
  <r>
    <x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x v="1834"/>
  </r>
  <r>
    <x v="1836"/>
    <s v="KICKSTART OUR &lt;+3"/>
    <s v="Help fund our 2013 Sound &amp; Lighting Touring rig!"/>
    <n v="5000"/>
    <n v="10017"/>
    <x v="0"/>
    <s v="US"/>
    <s v="USD"/>
    <n v="1361129129"/>
    <n v="1359660329"/>
    <b v="0"/>
    <x v="165"/>
    <b v="1"/>
    <s v="music/rock"/>
    <n v="2.0034000000000001"/>
    <n v="182.12727272727273"/>
    <x v="4"/>
    <s v="rock"/>
    <x v="1836"/>
    <x v="1835"/>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x v="1836"/>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x v="1837"/>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x v="1838"/>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x v="1839"/>
  </r>
  <r>
    <x v="1841"/>
    <s v="Hydra Effect Debut EP"/>
    <s v="Hard Rock with a Positive Message. Help us fund, release and promote our debut EP!"/>
    <n v="2000"/>
    <n v="2035"/>
    <x v="0"/>
    <s v="US"/>
    <s v="USD"/>
    <n v="1400561940"/>
    <n v="1397679445"/>
    <b v="0"/>
    <x v="244"/>
    <b v="1"/>
    <s v="music/rock"/>
    <n v="1.0175000000000001"/>
    <n v="50.875"/>
    <x v="4"/>
    <s v="rock"/>
    <x v="1841"/>
    <x v="1840"/>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x v="1841"/>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x v="1842"/>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x v="1843"/>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x v="1844"/>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x v="1845"/>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x v="1846"/>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x v="1847"/>
  </r>
  <r>
    <x v="1849"/>
    <s v="Release the Skyline Album"/>
    <s v="Release the Skylines is a small, local Cleveland metal band looking to record an album."/>
    <n v="300"/>
    <n v="301"/>
    <x v="0"/>
    <s v="US"/>
    <s v="USD"/>
    <n v="1350505059"/>
    <n v="1347913059"/>
    <b v="0"/>
    <x v="22"/>
    <b v="1"/>
    <s v="music/rock"/>
    <n v="1.0033333333333334"/>
    <n v="37.625"/>
    <x v="4"/>
    <s v="rock"/>
    <x v="1849"/>
    <x v="1848"/>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x v="1849"/>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x v="1850"/>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x v="1851"/>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x v="1852"/>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x v="1853"/>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x v="1854"/>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x v="1855"/>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x v="1856"/>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x v="1857"/>
  </r>
  <r>
    <x v="1859"/>
    <s v="Queen Kwong Tour to London and Paris"/>
    <s v="Queen Kwong is going ON TOUR to London and Paris!"/>
    <n v="3000"/>
    <n v="3955"/>
    <x v="0"/>
    <s v="US"/>
    <s v="USD"/>
    <n v="1316716129"/>
    <n v="1314124129"/>
    <b v="0"/>
    <x v="66"/>
    <b v="1"/>
    <s v="music/rock"/>
    <n v="1.3183333333333334"/>
    <n v="70.625"/>
    <x v="4"/>
    <s v="rock"/>
    <x v="1859"/>
    <x v="1858"/>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x v="1859"/>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n v="0"/>
    <x v="6"/>
    <s v="mobile games"/>
    <x v="1861"/>
    <x v="1860"/>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x v="1861"/>
  </r>
  <r>
    <x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x v="1862"/>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x v="1863"/>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x v="1864"/>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x v="1865"/>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x v="1866"/>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x v="1867"/>
  </r>
  <r>
    <x v="1869"/>
    <s v="Castle Crawler RPG"/>
    <s v="CCRPG will be a 2D Pixel Art Game based on similar elements to the SNES game &quot;Zelda: A Link to the Past&quot; with RPG elements added in."/>
    <n v="10000"/>
    <n v="0"/>
    <x v="2"/>
    <s v="US"/>
    <s v="USD"/>
    <n v="1483488249"/>
    <n v="1480896249"/>
    <b v="0"/>
    <x v="78"/>
    <b v="0"/>
    <s v="games/mobile games"/>
    <n v="0"/>
    <n v="0"/>
    <x v="6"/>
    <s v="mobile games"/>
    <x v="1869"/>
    <x v="1868"/>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x v="1869"/>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x v="1870"/>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x v="1871"/>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x v="1872"/>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x v="1873"/>
  </r>
  <r>
    <x v="1875"/>
    <s v="Claws &amp; Fins"/>
    <s v="Sea opposition of Crab's family and angry fishes. Who is going to win, and who is going to loose ?!"/>
    <n v="10000"/>
    <n v="51"/>
    <x v="2"/>
    <s v="US"/>
    <s v="USD"/>
    <n v="1470519308"/>
    <n v="1465335308"/>
    <b v="0"/>
    <x v="83"/>
    <b v="0"/>
    <s v="games/mobile games"/>
    <n v="5.1000000000000004E-3"/>
    <n v="17"/>
    <x v="6"/>
    <s v="mobile games"/>
    <x v="1875"/>
    <x v="1874"/>
  </r>
  <r>
    <x v="1876"/>
    <s v="Migration Madness (Android)"/>
    <s v="An arcade styled side scroller. Help Bob the pilot steer his plane through hordes of migrating birds strapped with explosives."/>
    <n v="280"/>
    <n v="0"/>
    <x v="2"/>
    <s v="AU"/>
    <s v="AUD"/>
    <n v="1402901405"/>
    <n v="1400309405"/>
    <b v="0"/>
    <x v="78"/>
    <b v="0"/>
    <s v="games/mobile games"/>
    <n v="0"/>
    <n v="0"/>
    <x v="6"/>
    <s v="mobile games"/>
    <x v="1876"/>
    <x v="1875"/>
  </r>
  <r>
    <x v="1877"/>
    <s v="Chip Dip II: Son of Chip Dip! - A Terrible, Terrible Game"/>
    <s v="It's obvious you won't survive by your wits alone. Unfortunately that's all you've got, Chip. Run!"/>
    <n v="60"/>
    <n v="0"/>
    <x v="2"/>
    <s v="US"/>
    <s v="USD"/>
    <n v="1425170525"/>
    <n v="1422664925"/>
    <b v="0"/>
    <x v="78"/>
    <b v="0"/>
    <s v="games/mobile games"/>
    <n v="0"/>
    <n v="0"/>
    <x v="6"/>
    <s v="mobile games"/>
    <x v="1877"/>
    <x v="1876"/>
  </r>
  <r>
    <x v="1878"/>
    <s v="Aussies versus Zombies"/>
    <s v="Action game now playable on Android/iOS platforms and PC browsers. Easy gameplay even for starters yet hard to be skilled. Multi-player"/>
    <n v="8000"/>
    <n v="0"/>
    <x v="2"/>
    <s v="AU"/>
    <s v="AUD"/>
    <n v="1402618355"/>
    <n v="1400026355"/>
    <b v="0"/>
    <x v="78"/>
    <b v="0"/>
    <s v="games/mobile games"/>
    <n v="0"/>
    <n v="0"/>
    <x v="6"/>
    <s v="mobile games"/>
    <x v="1878"/>
    <x v="1877"/>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x v="1878"/>
  </r>
  <r>
    <x v="1880"/>
    <s v="Sim Betting Football"/>
    <s v="Sim Betting Football is the only football (soccer) betting simulation  game."/>
    <n v="5000"/>
    <n v="1004"/>
    <x v="2"/>
    <s v="GB"/>
    <s v="GBP"/>
    <n v="1459341380"/>
    <n v="1456839380"/>
    <b v="0"/>
    <x v="54"/>
    <b v="0"/>
    <s v="games/mobile games"/>
    <n v="0.20080000000000001"/>
    <n v="41.833333333333336"/>
    <x v="6"/>
    <s v="mobile games"/>
    <x v="1880"/>
    <x v="1879"/>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x v="1880"/>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x v="1881"/>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x v="1882"/>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x v="1883"/>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x v="1884"/>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x v="1885"/>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x v="1886"/>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x v="1887"/>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x v="1888"/>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x v="1889"/>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x v="1890"/>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x v="189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x v="1892"/>
  </r>
  <r>
    <x v="1894"/>
    <s v="Help me release my first 3 song EP!!"/>
    <s v="Im trying to raise $1000 for a 3 song EP in a studio!"/>
    <n v="1000"/>
    <n v="1145"/>
    <x v="0"/>
    <s v="US"/>
    <s v="USD"/>
    <n v="1329082983"/>
    <n v="1326404583"/>
    <b v="0"/>
    <x v="9"/>
    <b v="1"/>
    <s v="music/indie rock"/>
    <n v="1.145"/>
    <n v="57.25"/>
    <x v="4"/>
    <s v="indie rock"/>
    <x v="1894"/>
    <x v="1893"/>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x v="1894"/>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x v="1895"/>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x v="1896"/>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x v="1897"/>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x v="1898"/>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x v="1899"/>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x v="1900"/>
  </r>
  <r>
    <x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x v="1901"/>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x v="1902"/>
  </r>
  <r>
    <x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x v="1903"/>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x v="1904"/>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x v="1905"/>
  </r>
  <r>
    <x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x v="1906"/>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x v="1907"/>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x v="1908"/>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x v="1909"/>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x v="1910"/>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x v="1911"/>
  </r>
  <r>
    <x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x v="1912"/>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x v="1913"/>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x v="1914"/>
  </r>
  <r>
    <x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x v="1915"/>
  </r>
  <r>
    <x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x v="1916"/>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x v="1917"/>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x v="1918"/>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x v="1919"/>
  </r>
  <r>
    <x v="1921"/>
    <s v="The Fine Spirits are making an album!"/>
    <s v="The Fine Spirits are making an album, but we need your help!"/>
    <n v="1500"/>
    <n v="2052"/>
    <x v="0"/>
    <s v="US"/>
    <s v="USD"/>
    <n v="1342243143"/>
    <n v="1339651143"/>
    <b v="0"/>
    <x v="44"/>
    <b v="1"/>
    <s v="music/indie rock"/>
    <n v="1.3680000000000001"/>
    <n v="54"/>
    <x v="4"/>
    <s v="indie rock"/>
    <x v="1921"/>
    <x v="1920"/>
  </r>
  <r>
    <x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x v="1921"/>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x v="1922"/>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x v="1923"/>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x v="1924"/>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x v="1925"/>
  </r>
  <r>
    <x v="1927"/>
    <s v="GBS Detroit Presents Hampshire"/>
    <s v="Hampshire is headed to GBS Detroit."/>
    <n v="600"/>
    <n v="620"/>
    <x v="0"/>
    <s v="US"/>
    <s v="USD"/>
    <n v="1331182740"/>
    <n v="1329856839"/>
    <b v="0"/>
    <x v="202"/>
    <b v="1"/>
    <s v="music/indie rock"/>
    <n v="1.0333333333333334"/>
    <n v="56.363636363636367"/>
    <x v="4"/>
    <s v="indie rock"/>
    <x v="1927"/>
    <x v="1926"/>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x v="1927"/>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x v="1928"/>
  </r>
  <r>
    <x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x v="1929"/>
  </r>
  <r>
    <x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x v="1930"/>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x v="1931"/>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x v="1932"/>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x v="1933"/>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x v="1934"/>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x v="1935"/>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x v="1936"/>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x v="1937"/>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x v="1938"/>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x v="1939"/>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x v="1940"/>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x v="1941"/>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x v="1942"/>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x v="1943"/>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x v="1944"/>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x v="1945"/>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x v="1946"/>
  </r>
  <r>
    <x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x v="1947"/>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x v="1948"/>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x v="1949"/>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x v="1950"/>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x v="1951"/>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x v="1952"/>
  </r>
  <r>
    <x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x v="1953"/>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x v="1954"/>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x v="1955"/>
  </r>
  <r>
    <x v="1957"/>
    <s v="freeSoC and freeSoC Mini"/>
    <s v="An open hardware platform for the best microcontroller in the world."/>
    <n v="30000"/>
    <n v="50251.41"/>
    <x v="0"/>
    <s v="US"/>
    <s v="USD"/>
    <n v="1351304513"/>
    <n v="1348712513"/>
    <b v="1"/>
    <x v="347"/>
    <b v="1"/>
    <s v="technology/hardware"/>
    <n v="1.6750470000000002"/>
    <n v="76.138500000000008"/>
    <x v="2"/>
    <s v="hardware"/>
    <x v="1957"/>
    <x v="1956"/>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x v="1957"/>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x v="1958"/>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x v="1959"/>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x v="1960"/>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x v="1961"/>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x v="1962"/>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x v="1963"/>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x v="1964"/>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x v="1965"/>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x v="1966"/>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x v="1967"/>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x v="1968"/>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x v="1969"/>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x v="1970"/>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x v="1971"/>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x v="1972"/>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x v="1973"/>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x v="1974"/>
  </r>
  <r>
    <x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x v="1975"/>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x v="1976"/>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x v="1977"/>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x v="1978"/>
  </r>
  <r>
    <x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x v="1979"/>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x v="1980"/>
  </r>
  <r>
    <x v="1982"/>
    <s v="Lonely Boy: 55 male models 200s sensual expression"/>
    <s v="Express a very dark place in my childhood. Release my emotions through photography in a form of Art."/>
    <n v="180000"/>
    <n v="0"/>
    <x v="2"/>
    <s v="HK"/>
    <s v="HKD"/>
    <n v="1480863887"/>
    <n v="1478268287"/>
    <b v="0"/>
    <x v="78"/>
    <b v="0"/>
    <s v="photography/people"/>
    <n v="0"/>
    <n v="0"/>
    <x v="8"/>
    <s v="people"/>
    <x v="1982"/>
    <x v="1981"/>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x v="1982"/>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x v="1983"/>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x v="1984"/>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x v="1985"/>
  </r>
  <r>
    <x v="1987"/>
    <s v="Ethiopia: Beheld"/>
    <s v="A collection of images that depicts the beauty and diversity within Ethiopia"/>
    <n v="5500"/>
    <n v="2336"/>
    <x v="2"/>
    <s v="GB"/>
    <s v="GBP"/>
    <n v="1425223276"/>
    <n v="1422631276"/>
    <b v="0"/>
    <x v="33"/>
    <b v="0"/>
    <s v="photography/people"/>
    <n v="0.42472727272727273"/>
    <n v="83.428571428571431"/>
    <x v="8"/>
    <s v="people"/>
    <x v="1987"/>
    <x v="1986"/>
  </r>
  <r>
    <x v="1988"/>
    <s v="Phillip Michael Photography"/>
    <s v="Expressing art in an image!"/>
    <n v="6000"/>
    <n v="25"/>
    <x v="2"/>
    <s v="US"/>
    <s v="USD"/>
    <n v="1440094742"/>
    <n v="1437502742"/>
    <b v="0"/>
    <x v="29"/>
    <b v="0"/>
    <s v="photography/people"/>
    <n v="4.1666666666666666E-3"/>
    <n v="25"/>
    <x v="8"/>
    <s v="people"/>
    <x v="1988"/>
    <x v="1987"/>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x v="1988"/>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x v="1989"/>
  </r>
  <r>
    <x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x v="1990"/>
  </r>
  <r>
    <x v="1992"/>
    <s v="The Wonderful World of Princes &amp; Princesses"/>
    <s v="A complete revamp of all the Disney Princes &amp; Princesses!"/>
    <n v="1500"/>
    <n v="2"/>
    <x v="2"/>
    <s v="US"/>
    <s v="USD"/>
    <n v="1424229991"/>
    <n v="1421637991"/>
    <b v="0"/>
    <x v="84"/>
    <b v="0"/>
    <s v="photography/people"/>
    <n v="1.3333333333333333E-3"/>
    <n v="1"/>
    <x v="8"/>
    <s v="people"/>
    <x v="1992"/>
    <x v="1991"/>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n v="0"/>
    <x v="8"/>
    <s v="people"/>
    <x v="1993"/>
    <x v="1992"/>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n v="0"/>
    <x v="8"/>
    <s v="people"/>
    <x v="1994"/>
    <x v="1993"/>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x v="1994"/>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n v="0"/>
    <x v="8"/>
    <s v="people"/>
    <x v="1996"/>
    <x v="1995"/>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n v="0"/>
    <x v="8"/>
    <s v="people"/>
    <x v="1997"/>
    <x v="1996"/>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x v="1997"/>
  </r>
  <r>
    <x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x v="1998"/>
  </r>
  <r>
    <x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x v="1999"/>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x v="2000"/>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x v="2001"/>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x v="2002"/>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x v="2003"/>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x v="2004"/>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x v="2005"/>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x v="2006"/>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x v="2007"/>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x v="2008"/>
  </r>
  <r>
    <x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x v="2009"/>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x v="2010"/>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x v="2011"/>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x v="2012"/>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x v="2013"/>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x v="2014"/>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x v="2015"/>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x v="2016"/>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x v="2017"/>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x v="2018"/>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x v="2019"/>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x v="2020"/>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x v="2021"/>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x v="2022"/>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x v="2023"/>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x v="2024"/>
  </r>
  <r>
    <x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x v="2025"/>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x v="2026"/>
  </r>
  <r>
    <x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x v="2027"/>
  </r>
  <r>
    <x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x v="2028"/>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x v="2029"/>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x v="2030"/>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x v="2031"/>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x v="2032"/>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x v="2033"/>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x v="2034"/>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x v="2035"/>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x v="2036"/>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x v="2037"/>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x v="2038"/>
  </r>
  <r>
    <x v="2040"/>
    <s v="Programmable Capacitor"/>
    <s v="4.29 Billion+ Capacitor Combinations._x000a_No Coding Required."/>
    <n v="3000"/>
    <n v="7445.14"/>
    <x v="0"/>
    <s v="US"/>
    <s v="USD"/>
    <n v="1384557303"/>
    <n v="1383257703"/>
    <b v="1"/>
    <x v="197"/>
    <b v="1"/>
    <s v="technology/hardware"/>
    <n v="2.4817133333333334"/>
    <n v="27.472841328413285"/>
    <x v="2"/>
    <s v="hardware"/>
    <x v="2040"/>
    <x v="2039"/>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x v="2040"/>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x v="2041"/>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x v="2042"/>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x v="2043"/>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x v="2044"/>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x v="2045"/>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x v="2046"/>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x v="2047"/>
  </r>
  <r>
    <x v="2049"/>
    <s v="LOCK8 - the World's First Smart Bike Lock"/>
    <s v="Keyless. Alarm secured. GPS tracking."/>
    <n v="50000"/>
    <n v="60095.35"/>
    <x v="0"/>
    <s v="GB"/>
    <s v="GBP"/>
    <n v="1386025140"/>
    <n v="1382963963"/>
    <b v="0"/>
    <x v="390"/>
    <b v="1"/>
    <s v="technology/hardware"/>
    <n v="1.2019070000000001"/>
    <n v="80.991037735849048"/>
    <x v="2"/>
    <s v="hardware"/>
    <x v="2049"/>
    <x v="2048"/>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x v="2049"/>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x v="2050"/>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x v="2051"/>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x v="2052"/>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x v="2053"/>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x v="2054"/>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x v="2055"/>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x v="2056"/>
  </r>
  <r>
    <x v="2058"/>
    <s v="Raspberry Pi Debug Clip"/>
    <s v="Making using the serial terminal on the Raspberry Pi as easy as Pi!"/>
    <n v="2560"/>
    <n v="4308"/>
    <x v="0"/>
    <s v="GB"/>
    <s v="GBP"/>
    <n v="1425326400"/>
    <n v="1421916830"/>
    <b v="0"/>
    <x v="396"/>
    <b v="1"/>
    <s v="technology/hardware"/>
    <n v="1.6828125"/>
    <n v="10.507317073170732"/>
    <x v="2"/>
    <s v="hardware"/>
    <x v="2058"/>
    <x v="2057"/>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x v="2058"/>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x v="2059"/>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x v="2060"/>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x v="2061"/>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x v="2062"/>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x v="2063"/>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x v="2064"/>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x v="2065"/>
  </r>
  <r>
    <x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x v="2066"/>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x v="2067"/>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x v="2068"/>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x v="2069"/>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x v="2070"/>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x v="2071"/>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x v="2072"/>
  </r>
  <r>
    <x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x v="2073"/>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x v="2074"/>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x v="2075"/>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x v="2076"/>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x v="2077"/>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x v="2078"/>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x v="2079"/>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x v="2080"/>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x v="2081"/>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x v="2082"/>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x v="2083"/>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x v="2084"/>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x v="2085"/>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x v="2086"/>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x v="2087"/>
  </r>
  <r>
    <x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x v="2088"/>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x v="2089"/>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x v="2090"/>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x v="2091"/>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x v="209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x v="2093"/>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x v="2094"/>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x v="2095"/>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x v="2096"/>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x v="2097"/>
  </r>
  <r>
    <x v="2099"/>
    <s v="Roosevelt Died."/>
    <s v="Our tour van died, we need help!"/>
    <n v="3000"/>
    <n v="3971"/>
    <x v="0"/>
    <s v="US"/>
    <s v="USD"/>
    <n v="1435808400"/>
    <n v="1434650084"/>
    <b v="0"/>
    <x v="287"/>
    <b v="1"/>
    <s v="music/indie rock"/>
    <n v="1.3236666666666668"/>
    <n v="63.031746031746032"/>
    <x v="4"/>
    <s v="indie rock"/>
    <x v="2099"/>
    <x v="2098"/>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x v="2099"/>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x v="2100"/>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x v="2101"/>
  </r>
  <r>
    <x v="2103"/>
    <s v="Matthew Moon's New Album"/>
    <s v="Indie rocker, Matthew Moon, has something to share with you..."/>
    <n v="7777"/>
    <n v="11364"/>
    <x v="0"/>
    <s v="US"/>
    <s v="USD"/>
    <n v="1352488027"/>
    <n v="1349892427"/>
    <b v="0"/>
    <x v="248"/>
    <b v="1"/>
    <s v="music/indie rock"/>
    <n v="1.4612318374694613"/>
    <n v="98.817391304347822"/>
    <x v="4"/>
    <s v="indie rock"/>
    <x v="2103"/>
    <x v="2102"/>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x v="2103"/>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x v="2104"/>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x v="2105"/>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x v="2106"/>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x v="2107"/>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x v="2108"/>
  </r>
  <r>
    <x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x v="2109"/>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x v="2110"/>
  </r>
  <r>
    <x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x v="2111"/>
  </r>
  <r>
    <x v="2113"/>
    <s v="Summer Underground // Honeycomb LP"/>
    <s v="Help us fund our second full-length album Honeycomb!"/>
    <n v="7000"/>
    <n v="7340"/>
    <x v="0"/>
    <s v="US"/>
    <s v="USD"/>
    <n v="1411505176"/>
    <n v="1408481176"/>
    <b v="0"/>
    <x v="329"/>
    <b v="1"/>
    <s v="music/indie rock"/>
    <n v="1.0485714285714285"/>
    <n v="68.598130841121488"/>
    <x v="4"/>
    <s v="indie rock"/>
    <x v="2113"/>
    <x v="2112"/>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x v="2113"/>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x v="2114"/>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x v="2115"/>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x v="2116"/>
  </r>
  <r>
    <x v="2118"/>
    <s v="PORCHES. vs. THE U.S.A."/>
    <s v="PORCHES.  and Documentarians tour from New York to San Francisco and back."/>
    <n v="1000"/>
    <n v="1346.11"/>
    <x v="0"/>
    <s v="US"/>
    <s v="USD"/>
    <n v="1311538136"/>
    <n v="1308946136"/>
    <b v="0"/>
    <x v="57"/>
    <b v="1"/>
    <s v="music/indie rock"/>
    <n v="1.3461099999999999"/>
    <n v="79.182941176470578"/>
    <x v="4"/>
    <s v="indie rock"/>
    <x v="2118"/>
    <x v="2117"/>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x v="2118"/>
  </r>
  <r>
    <x v="2120"/>
    <s v="Hearty Har Full Length Album"/>
    <s v="&lt;3_x000a_Coming in from outer space. Help Hearty Har record their 1st album!!"/>
    <n v="8000"/>
    <n v="8070.43"/>
    <x v="0"/>
    <s v="US"/>
    <s v="USD"/>
    <n v="1388617736"/>
    <n v="1384384136"/>
    <b v="0"/>
    <x v="50"/>
    <b v="1"/>
    <s v="music/indie rock"/>
    <n v="1.00880375"/>
    <n v="116.96275362318841"/>
    <x v="4"/>
    <s v="indie rock"/>
    <x v="2120"/>
    <x v="2119"/>
  </r>
  <r>
    <x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x v="2120"/>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x v="2121"/>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x v="2122"/>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x v="2123"/>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x v="2124"/>
  </r>
  <r>
    <x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x v="2125"/>
  </r>
  <r>
    <x v="2127"/>
    <s v="Three Monkeys - Part 1: Into the Abyss"/>
    <s v="Three Monkeys is an audio adventure game for PC."/>
    <n v="28000"/>
    <n v="8076"/>
    <x v="2"/>
    <s v="GB"/>
    <s v="GBP"/>
    <n v="1426158463"/>
    <n v="1423570063"/>
    <b v="0"/>
    <x v="163"/>
    <b v="0"/>
    <s v="games/video games"/>
    <n v="0.28842857142857142"/>
    <n v="34.220338983050844"/>
    <x v="6"/>
    <s v="video games"/>
    <x v="2127"/>
    <x v="2126"/>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x v="2127"/>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x v="2128"/>
  </r>
  <r>
    <x v="2130"/>
    <s v="Wondrous Adventures: A Kid's Game"/>
    <s v="You are the hero tasked to save your home from the villainous Sanword."/>
    <n v="42000"/>
    <n v="85"/>
    <x v="2"/>
    <s v="US"/>
    <s v="USD"/>
    <n v="1408154663"/>
    <n v="1405130663"/>
    <b v="0"/>
    <x v="80"/>
    <b v="0"/>
    <s v="games/video games"/>
    <n v="2.0238095238095236E-3"/>
    <n v="21.25"/>
    <x v="6"/>
    <s v="video games"/>
    <x v="2130"/>
    <x v="2129"/>
  </r>
  <r>
    <x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x v="2130"/>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x v="2131"/>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x v="2132"/>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x v="2133"/>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x v="2134"/>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x v="2135"/>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x v="2136"/>
  </r>
  <r>
    <x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x v="2137"/>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x v="213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x v="2139"/>
  </r>
  <r>
    <x v="2141"/>
    <s v="King of Consoles"/>
    <s v="A place where people can test out the latest video games, for an hourly fee. It's cheaper than wasting money on a $60 game that sucked"/>
    <n v="15000"/>
    <n v="0"/>
    <x v="2"/>
    <s v="US"/>
    <s v="USD"/>
    <n v="1415947159"/>
    <n v="1413351559"/>
    <b v="0"/>
    <x v="78"/>
    <b v="0"/>
    <s v="games/video games"/>
    <n v="0"/>
    <n v="0"/>
    <x v="6"/>
    <s v="video games"/>
    <x v="2141"/>
    <x v="2140"/>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x v="2141"/>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x v="2142"/>
  </r>
  <r>
    <x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x v="2143"/>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x v="2144"/>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x v="2145"/>
  </r>
  <r>
    <x v="2147"/>
    <s v="Johnny Rocketfingers 3"/>
    <s v="A Point and Click Adventure on Steroids."/>
    <n v="390000"/>
    <n v="2716"/>
    <x v="2"/>
    <s v="US"/>
    <s v="USD"/>
    <n v="1416125148"/>
    <n v="1413356748"/>
    <b v="0"/>
    <x v="165"/>
    <b v="0"/>
    <s v="games/video games"/>
    <n v="6.9641025641025639E-3"/>
    <n v="49.381818181818183"/>
    <x v="6"/>
    <s v="video games"/>
    <x v="2147"/>
    <x v="2146"/>
  </r>
  <r>
    <x v="2148"/>
    <s v="ZomBlock's"/>
    <s v="zomblock's is a online zombie survival game where you can craft new weapons,find food and water to keep yourself alive."/>
    <n v="100"/>
    <n v="2"/>
    <x v="2"/>
    <s v="GB"/>
    <s v="GBP"/>
    <n v="1427992582"/>
    <n v="1425404182"/>
    <b v="0"/>
    <x v="84"/>
    <b v="0"/>
    <s v="games/video games"/>
    <n v="0.02"/>
    <n v="1"/>
    <x v="6"/>
    <s v="video games"/>
    <x v="2148"/>
    <x v="2147"/>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n v="0"/>
    <x v="6"/>
    <s v="video games"/>
    <x v="2149"/>
    <x v="2148"/>
  </r>
  <r>
    <x v="2150"/>
    <s v="The Unknown Door"/>
    <s v="A pixel styled open world detective game."/>
    <n v="50000"/>
    <n v="405"/>
    <x v="2"/>
    <s v="NO"/>
    <s v="NOK"/>
    <n v="1468392599"/>
    <n v="1465800599"/>
    <b v="0"/>
    <x v="80"/>
    <b v="0"/>
    <s v="games/video games"/>
    <n v="8.0999999999999996E-3"/>
    <n v="101.25"/>
    <x v="6"/>
    <s v="video games"/>
    <x v="2150"/>
    <x v="2149"/>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x v="2150"/>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x v="2151"/>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x v="2152"/>
  </r>
  <r>
    <x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x v="2153"/>
  </r>
  <r>
    <x v="2155"/>
    <s v="VoxelMaze"/>
    <s v="A Level Editor, Turned up to eleven. Infinite creativity in one package, solo or with up to 16 of your friends."/>
    <n v="5000"/>
    <n v="115"/>
    <x v="2"/>
    <s v="GB"/>
    <s v="GBP"/>
    <n v="1459443385"/>
    <n v="1456854985"/>
    <b v="0"/>
    <x v="81"/>
    <b v="0"/>
    <s v="games/video games"/>
    <n v="2.3E-2"/>
    <n v="23"/>
    <x v="6"/>
    <s v="video games"/>
    <x v="2155"/>
    <x v="2154"/>
  </r>
  <r>
    <x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x v="2155"/>
  </r>
  <r>
    <x v="2157"/>
    <s v="Nin"/>
    <s v="Gamers and 90's fans unite in this small tale of epic proportions!"/>
    <n v="75000"/>
    <n v="21144"/>
    <x v="2"/>
    <s v="US"/>
    <s v="USD"/>
    <n v="1482479940"/>
    <n v="1479684783"/>
    <b v="0"/>
    <x v="7"/>
    <b v="0"/>
    <s v="games/video games"/>
    <n v="0.28192"/>
    <n v="370.94736842105266"/>
    <x v="6"/>
    <s v="video games"/>
    <x v="2157"/>
    <x v="2156"/>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x v="2157"/>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x v="2158"/>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x v="2159"/>
  </r>
  <r>
    <x v="2161"/>
    <s v="CallMeGhost DEBUT ALBUM preorder!"/>
    <s v="We're trying to fund hard copies of our debut album!"/>
    <n v="400"/>
    <n v="463"/>
    <x v="0"/>
    <s v="US"/>
    <s v="USD"/>
    <n v="1443040059"/>
    <n v="1440448059"/>
    <b v="0"/>
    <x v="62"/>
    <b v="1"/>
    <s v="music/rock"/>
    <n v="1.1575"/>
    <n v="35.615384615384613"/>
    <x v="4"/>
    <s v="rock"/>
    <x v="2161"/>
    <x v="2160"/>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x v="2161"/>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x v="2162"/>
  </r>
  <r>
    <x v="2164"/>
    <s v="Rosaline debut record"/>
    <s v="South Florida roots country/rock outfit's long awaited debut record"/>
    <n v="5500"/>
    <n v="5645"/>
    <x v="0"/>
    <s v="US"/>
    <s v="USD"/>
    <n v="1466827140"/>
    <n v="1464196414"/>
    <b v="0"/>
    <x v="183"/>
    <b v="1"/>
    <s v="music/rock"/>
    <n v="1.0263636363636364"/>
    <n v="68.01204819277109"/>
    <x v="4"/>
    <s v="rock"/>
    <x v="2164"/>
    <x v="2163"/>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x v="2164"/>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x v="2165"/>
  </r>
  <r>
    <x v="2167"/>
    <s v="Planes and Planets needs to get their EP finished!!"/>
    <s v="We need YOUR HELP to take one more step to this make release sound amazing!"/>
    <n v="150"/>
    <n v="180"/>
    <x v="0"/>
    <s v="US"/>
    <s v="USD"/>
    <n v="1347672937"/>
    <n v="1346463337"/>
    <b v="0"/>
    <x v="22"/>
    <b v="1"/>
    <s v="music/rock"/>
    <n v="1.2"/>
    <n v="22.5"/>
    <x v="4"/>
    <s v="rock"/>
    <x v="2167"/>
    <x v="2166"/>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x v="2167"/>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x v="2168"/>
  </r>
  <r>
    <x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x v="2169"/>
  </r>
  <r>
    <x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x v="2170"/>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x v="2171"/>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x v="2172"/>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x v="2173"/>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x v="2174"/>
  </r>
  <r>
    <x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x v="2175"/>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x v="2176"/>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x v="2177"/>
  </r>
  <r>
    <x v="2179"/>
    <s v="Woodhouse EP"/>
    <s v="Woodhouse is making an EP!  If you are a fan of whiskey and loud guitars, contribute to the cause!"/>
    <n v="1000"/>
    <n v="1614"/>
    <x v="0"/>
    <s v="US"/>
    <s v="USD"/>
    <n v="1428725192"/>
    <n v="1426133192"/>
    <b v="0"/>
    <x v="64"/>
    <b v="1"/>
    <s v="music/rock"/>
    <n v="1.6140000000000001"/>
    <n v="76.857142857142861"/>
    <x v="4"/>
    <s v="rock"/>
    <x v="2179"/>
    <x v="2178"/>
  </r>
  <r>
    <x v="2180"/>
    <s v="FOUR STAR MARY &quot;PIECES&quot;"/>
    <s v="Help fund the new record by independent alternative rockers FOUR STAR MARY &quot;PIECES&quot;"/>
    <n v="5000"/>
    <n v="5359.21"/>
    <x v="0"/>
    <s v="US"/>
    <s v="USD"/>
    <n v="1447434268"/>
    <n v="1443801868"/>
    <b v="0"/>
    <x v="76"/>
    <b v="1"/>
    <s v="music/rock"/>
    <n v="1.071842"/>
    <n v="68.707820512820518"/>
    <x v="4"/>
    <s v="rock"/>
    <x v="2180"/>
    <x v="2179"/>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x v="2180"/>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x v="2181"/>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x v="2182"/>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x v="2183"/>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x v="2184"/>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x v="2185"/>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x v="2186"/>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x v="2187"/>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x v="2188"/>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x v="2189"/>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x v="2190"/>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x v="2191"/>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x v="2192"/>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x v="2193"/>
  </r>
  <r>
    <x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x v="2194"/>
  </r>
  <r>
    <x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x v="2195"/>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x v="2196"/>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x v="2197"/>
  </r>
  <r>
    <x v="2199"/>
    <s v="Decadolo. Flip it!"/>
    <s v="A new strategic board game designed to flip out your opponent."/>
    <n v="9000"/>
    <n v="13228"/>
    <x v="0"/>
    <s v="IE"/>
    <s v="EUR"/>
    <n v="1444903198"/>
    <n v="1442311198"/>
    <b v="1"/>
    <x v="140"/>
    <b v="1"/>
    <s v="games/tabletop games"/>
    <n v="1.4697777777777778"/>
    <n v="52.701195219123505"/>
    <x v="6"/>
    <s v="tabletop games"/>
    <x v="2199"/>
    <x v="2198"/>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x v="2199"/>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x v="2200"/>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x v="2201"/>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x v="220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x v="2203"/>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x v="2204"/>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x v="2205"/>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x v="2206"/>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x v="2207"/>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x v="2208"/>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x v="2209"/>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x v="2210"/>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x v="2211"/>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x v="2212"/>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x v="2213"/>
  </r>
  <r>
    <x v="2215"/>
    <s v="&quot;Something to See, Not to Say&quot; - Anemometer's First EP Album"/>
    <s v="Ambient Electro Grind-fest!"/>
    <n v="550"/>
    <n v="860"/>
    <x v="0"/>
    <s v="US"/>
    <s v="USD"/>
    <n v="1331621940"/>
    <n v="1329671572"/>
    <b v="0"/>
    <x v="51"/>
    <b v="1"/>
    <s v="music/electronic music"/>
    <n v="1.5636363636363637"/>
    <n v="26.060606060606062"/>
    <x v="4"/>
    <s v="electronic music"/>
    <x v="2215"/>
    <x v="2214"/>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x v="2215"/>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x v="2216"/>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x v="2217"/>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x v="2218"/>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x v="2219"/>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x v="2220"/>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x v="2221"/>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x v="2222"/>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x v="2223"/>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x v="2224"/>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x v="2225"/>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x v="2226"/>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x v="2227"/>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x v="2228"/>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x v="2229"/>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x v="2230"/>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x v="2231"/>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x v="2232"/>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x v="2233"/>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x v="2234"/>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x v="2235"/>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x v="2236"/>
  </r>
  <r>
    <x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x v="2237"/>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x v="2238"/>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x v="2239"/>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x v="2240"/>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x v="2241"/>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x v="2242"/>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x v="2243"/>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x v="2244"/>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x v="2245"/>
  </r>
  <r>
    <x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x v="2246"/>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x v="2247"/>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x v="2248"/>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x v="2249"/>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x v="2250"/>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x v="2251"/>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x v="2252"/>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x v="2253"/>
  </r>
  <r>
    <x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x v="2254"/>
  </r>
  <r>
    <x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x v="2255"/>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x v="2256"/>
  </r>
  <r>
    <x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x v="2257"/>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x v="2258"/>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x v="2259"/>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x v="2260"/>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x v="2261"/>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x v="2262"/>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x v="2263"/>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x v="2264"/>
  </r>
  <r>
    <x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x v="2265"/>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x v="2266"/>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x v="2267"/>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x v="2268"/>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x v="2269"/>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x v="2270"/>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x v="2271"/>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x v="227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x v="2273"/>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x v="2274"/>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x v="2275"/>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x v="2276"/>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x v="2277"/>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x v="2278"/>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x v="2279"/>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x v="2280"/>
  </r>
  <r>
    <x v="2282"/>
    <s v="Sage King's Debut Album"/>
    <s v="Sage King is recording his debut album and wants YOU to be a part of the creation process"/>
    <n v="750"/>
    <n v="1390"/>
    <x v="0"/>
    <s v="US"/>
    <s v="USD"/>
    <n v="1452744686"/>
    <n v="1447560686"/>
    <b v="0"/>
    <x v="8"/>
    <b v="1"/>
    <s v="music/rock"/>
    <n v="1.8533333333333333"/>
    <n v="115.83333333333333"/>
    <x v="4"/>
    <s v="rock"/>
    <x v="2282"/>
    <x v="2281"/>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x v="2282"/>
  </r>
  <r>
    <x v="2284"/>
    <s v="Make a record, write a song, take the Vinyl Skyway. "/>
    <s v="The Vinyl Skyway reunite to make a third album. "/>
    <n v="6000"/>
    <n v="6373.27"/>
    <x v="0"/>
    <s v="US"/>
    <s v="USD"/>
    <n v="1299902400"/>
    <n v="1297451245"/>
    <b v="0"/>
    <x v="211"/>
    <b v="1"/>
    <s v="music/rock"/>
    <n v="1.0622116666666668"/>
    <n v="108.02152542372882"/>
    <x v="4"/>
    <s v="rock"/>
    <x v="2284"/>
    <x v="2283"/>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x v="2284"/>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x v="2285"/>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x v="2286"/>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x v="2287"/>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x v="2288"/>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x v="2289"/>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x v="2290"/>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x v="2291"/>
  </r>
  <r>
    <x v="2293"/>
    <s v="&quot;Hurt N' Wrong&quot; New Album Fundraiser!"/>
    <s v="Donate here to be a part of the upcoming album. Every little bit helps!"/>
    <n v="850"/>
    <n v="920"/>
    <x v="0"/>
    <s v="US"/>
    <s v="USD"/>
    <n v="1348545540"/>
    <n v="1346345999"/>
    <b v="0"/>
    <x v="74"/>
    <b v="1"/>
    <s v="music/rock"/>
    <n v="1.0823529411764705"/>
    <n v="34.074074074074076"/>
    <x v="4"/>
    <s v="rock"/>
    <x v="2293"/>
    <x v="2292"/>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x v="2293"/>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x v="2294"/>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x v="2295"/>
  </r>
  <r>
    <x v="2297"/>
    <s v="Company Company: Debut EP"/>
    <s v="New Jersey Alternative Rock band COCO needs YOUR help self-releasing debut EP!"/>
    <n v="1000"/>
    <n v="1006"/>
    <x v="0"/>
    <s v="US"/>
    <s v="USD"/>
    <n v="1331697540"/>
    <n v="1328749249"/>
    <b v="0"/>
    <x v="10"/>
    <b v="1"/>
    <s v="music/rock"/>
    <n v="1.006"/>
    <n v="52.94736842105263"/>
    <x v="4"/>
    <s v="rock"/>
    <x v="2297"/>
    <x v="2296"/>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x v="2297"/>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x v="2298"/>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x v="2299"/>
  </r>
  <r>
    <x v="2301"/>
    <s v="Time Crash"/>
    <s v="We are America's first trock band, and we're ready to bring you our first album!"/>
    <n v="5000"/>
    <n v="6680.22"/>
    <x v="0"/>
    <s v="US"/>
    <s v="USD"/>
    <n v="1371785496"/>
    <n v="1369193496"/>
    <b v="1"/>
    <x v="263"/>
    <b v="1"/>
    <s v="music/indie rock"/>
    <n v="1.336044"/>
    <n v="31.659810426540286"/>
    <x v="4"/>
    <s v="indie rock"/>
    <x v="2301"/>
    <x v="2300"/>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x v="2301"/>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x v="2302"/>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x v="1254"/>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x v="2303"/>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x v="2304"/>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x v="2305"/>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x v="2306"/>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x v="2307"/>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x v="2308"/>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x v="2309"/>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x v="2310"/>
  </r>
  <r>
    <x v="2313"/>
    <s v="A SUNNY DAY IN GLASGOW"/>
    <s v="A Sunny Day in Glasgow are recording a new album and we need your help!"/>
    <n v="5000"/>
    <n v="8792.02"/>
    <x v="0"/>
    <s v="US"/>
    <s v="USD"/>
    <n v="1336086026"/>
    <n v="1333494026"/>
    <b v="1"/>
    <x v="328"/>
    <b v="1"/>
    <s v="music/indie rock"/>
    <n v="1.7584040000000001"/>
    <n v="56.000127388535034"/>
    <x v="4"/>
    <s v="indie rock"/>
    <x v="2313"/>
    <x v="2311"/>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x v="2312"/>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x v="231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x v="2314"/>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x v="2315"/>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x v="2316"/>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x v="2317"/>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x v="2318"/>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x v="2319"/>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x v="2320"/>
  </r>
  <r>
    <x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x v="2321"/>
  </r>
  <r>
    <x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x v="2322"/>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x v="2323"/>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x v="2324"/>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x v="2325"/>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x v="2326"/>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x v="2327"/>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x v="2328"/>
  </r>
  <r>
    <x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x v="2329"/>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x v="2330"/>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x v="2331"/>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x v="2332"/>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x v="2333"/>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x v="2334"/>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x v="2335"/>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x v="2336"/>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x v="2337"/>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x v="2338"/>
  </r>
  <r>
    <x v="2341"/>
    <s v="Cutting Edge Fitness Website (Canceled)"/>
    <s v="This website will serve as an interface to change lives and have a community routing for your success!"/>
    <n v="5000"/>
    <n v="0"/>
    <x v="1"/>
    <s v="US"/>
    <s v="USD"/>
    <n v="1436729504"/>
    <n v="1434137504"/>
    <b v="0"/>
    <x v="78"/>
    <b v="0"/>
    <s v="technology/web"/>
    <n v="0"/>
    <n v="0"/>
    <x v="2"/>
    <s v="web"/>
    <x v="2341"/>
    <x v="2339"/>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n v="0"/>
    <x v="2"/>
    <s v="web"/>
    <x v="2342"/>
    <x v="2340"/>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x v="2341"/>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x v="2342"/>
  </r>
  <r>
    <x v="2345"/>
    <s v="Social Media Website (Canceled)"/>
    <s v="My team and I are creating a social media website for pet lovers across the world! Fashion, animal shows, adoptions, and more."/>
    <n v="3000"/>
    <n v="0"/>
    <x v="1"/>
    <s v="US"/>
    <s v="USD"/>
    <n v="1427845140"/>
    <n v="1424822556"/>
    <b v="0"/>
    <x v="78"/>
    <b v="0"/>
    <s v="technology/web"/>
    <n v="0"/>
    <n v="0"/>
    <x v="2"/>
    <s v="web"/>
    <x v="2345"/>
    <x v="2343"/>
  </r>
  <r>
    <x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x v="2344"/>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x v="2345"/>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x v="2346"/>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n v="0"/>
    <x v="2"/>
    <s v="web"/>
    <x v="2349"/>
    <x v="2347"/>
  </r>
  <r>
    <x v="2350"/>
    <s v="HoxWi - Simple and reliable online customer services (Canceled)"/>
    <s v="HoxWi are the future for real time interaction with on-line customers via chat or video conference."/>
    <n v="50000"/>
    <n v="0"/>
    <x v="1"/>
    <s v="IE"/>
    <s v="EUR"/>
    <n v="1483474370"/>
    <n v="1480882370"/>
    <b v="0"/>
    <x v="78"/>
    <b v="0"/>
    <s v="technology/web"/>
    <n v="0"/>
    <n v="0"/>
    <x v="2"/>
    <s v="web"/>
    <x v="2350"/>
    <x v="2348"/>
  </r>
  <r>
    <x v="2351"/>
    <s v="NZ Auction site.  No listing or success fees. Only $2 p/m"/>
    <s v="Donate $30 or more and receive a free selfie stick."/>
    <n v="18900"/>
    <n v="108"/>
    <x v="1"/>
    <s v="NZ"/>
    <s v="NZD"/>
    <n v="1430360739"/>
    <n v="1427768739"/>
    <b v="0"/>
    <x v="63"/>
    <b v="0"/>
    <s v="technology/web"/>
    <n v="5.7142857142857143E-3"/>
    <n v="15.428571428571429"/>
    <x v="2"/>
    <s v="web"/>
    <x v="2351"/>
    <x v="2349"/>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n v="0"/>
    <x v="2"/>
    <s v="web"/>
    <x v="2352"/>
    <x v="2350"/>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n v="0"/>
    <x v="2"/>
    <s v="web"/>
    <x v="2353"/>
    <x v="2351"/>
  </r>
  <r>
    <x v="2354"/>
    <s v="Dissertation (Canceled)"/>
    <s v="Almost done with doctorate degree but need funding of $35,000 to complete research of project."/>
    <n v="35000"/>
    <n v="25"/>
    <x v="1"/>
    <s v="US"/>
    <s v="USD"/>
    <n v="1420910460"/>
    <n v="1415726460"/>
    <b v="0"/>
    <x v="29"/>
    <b v="0"/>
    <s v="technology/web"/>
    <n v="7.1428571428571429E-4"/>
    <n v="25"/>
    <x v="2"/>
    <s v="web"/>
    <x v="2354"/>
    <x v="2352"/>
  </r>
  <r>
    <x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x v="2353"/>
  </r>
  <r>
    <x v="2356"/>
    <s v="HardstyleUnited.com (Canceled)"/>
    <s v="HardstyleUnited.com The Global Hardstyle community. Your Hardstyle community."/>
    <n v="10000"/>
    <n v="0"/>
    <x v="1"/>
    <s v="NL"/>
    <s v="EUR"/>
    <n v="1433530104"/>
    <n v="1430938104"/>
    <b v="0"/>
    <x v="78"/>
    <b v="0"/>
    <s v="technology/web"/>
    <n v="0"/>
    <n v="0"/>
    <x v="2"/>
    <s v="web"/>
    <x v="2356"/>
    <x v="2354"/>
  </r>
  <r>
    <x v="2357"/>
    <s v="Online therapist directory - Click For Therapy (Canceled)"/>
    <s v="Click For Therapy is a website that was created to connect consumers and therapists across the UK."/>
    <n v="27000"/>
    <n v="0"/>
    <x v="1"/>
    <s v="GB"/>
    <s v="GBP"/>
    <n v="1445093578"/>
    <n v="1442501578"/>
    <b v="0"/>
    <x v="78"/>
    <b v="0"/>
    <s v="technology/web"/>
    <n v="0"/>
    <n v="0"/>
    <x v="2"/>
    <s v="web"/>
    <x v="2357"/>
    <x v="2355"/>
  </r>
  <r>
    <x v="2358"/>
    <s v="Auction, Sell Swap without excessive fees, the next ebay."/>
    <s v="A website to auction, sell and swap items in the uk without a charge, without excess fees, the next ebay."/>
    <n v="1500"/>
    <n v="0"/>
    <x v="1"/>
    <s v="GB"/>
    <s v="GBP"/>
    <n v="1422664740"/>
    <n v="1417818036"/>
    <b v="0"/>
    <x v="78"/>
    <b v="0"/>
    <s v="technology/web"/>
    <n v="0"/>
    <n v="0"/>
    <x v="2"/>
    <s v="web"/>
    <x v="2358"/>
    <x v="2356"/>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x v="2357"/>
  </r>
  <r>
    <x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x v="2358"/>
  </r>
  <r>
    <x v="2361"/>
    <s v="Lemme Grab it (Canceled)"/>
    <s v="A website for email/sms alerts of your personal selection, comparison of prices,consolidated database, best deals around for clothing."/>
    <n v="200"/>
    <n v="0"/>
    <x v="1"/>
    <s v="CA"/>
    <s v="CAD"/>
    <n v="1462053600"/>
    <n v="1459975008"/>
    <b v="0"/>
    <x v="78"/>
    <b v="0"/>
    <s v="technology/web"/>
    <n v="0"/>
    <n v="0"/>
    <x v="2"/>
    <s v="web"/>
    <x v="2361"/>
    <x v="2359"/>
  </r>
  <r>
    <x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x v="2360"/>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n v="0"/>
    <x v="2"/>
    <s v="web"/>
    <x v="2363"/>
    <x v="2361"/>
  </r>
  <r>
    <x v="2364"/>
    <s v="Minecraft Server and Website Help (Name: Forge Realms)"/>
    <s v="Making a Minecraft server and Website and I need your help to fund it. Thanks in Advance!"/>
    <n v="128"/>
    <n v="0"/>
    <x v="1"/>
    <s v="US"/>
    <s v="USD"/>
    <n v="1445898356"/>
    <n v="1441146356"/>
    <b v="0"/>
    <x v="78"/>
    <b v="0"/>
    <s v="technology/web"/>
    <n v="0"/>
    <n v="0"/>
    <x v="2"/>
    <s v="web"/>
    <x v="2364"/>
    <x v="2362"/>
  </r>
  <r>
    <x v="2365"/>
    <s v="IMI - It's My Identity (Canceled)"/>
    <s v="A website that could group all your social 'identities' and online property together and find new followers or creators to follow"/>
    <n v="1000"/>
    <n v="0"/>
    <x v="1"/>
    <s v="IT"/>
    <s v="EUR"/>
    <n v="1453071600"/>
    <n v="1449596425"/>
    <b v="0"/>
    <x v="78"/>
    <b v="0"/>
    <s v="technology/web"/>
    <n v="0"/>
    <n v="0"/>
    <x v="2"/>
    <s v="web"/>
    <x v="2365"/>
    <x v="2363"/>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x v="2364"/>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x v="2365"/>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x v="2366"/>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n v="0"/>
    <x v="2"/>
    <s v="web"/>
    <x v="2369"/>
    <x v="2367"/>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x v="2368"/>
  </r>
  <r>
    <x v="2371"/>
    <s v="ProjectPetal.com (Canceled)"/>
    <s v="ProjectPetal.com is an all in one website for all Makers to share projects and ideas. A Facebook(R) Twitter(R) &amp; Github(R) all in one."/>
    <n v="2000"/>
    <n v="0"/>
    <x v="1"/>
    <s v="US"/>
    <s v="USD"/>
    <n v="1435257596"/>
    <n v="1432665596"/>
    <b v="0"/>
    <x v="78"/>
    <b v="0"/>
    <s v="technology/web"/>
    <n v="0"/>
    <n v="0"/>
    <x v="2"/>
    <s v="web"/>
    <x v="2371"/>
    <x v="2369"/>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x v="2370"/>
  </r>
  <r>
    <x v="2373"/>
    <s v="Cykelauktion.com (Canceled)"/>
    <s v="We want to create a safe marketplace for buying and selling bicycles."/>
    <n v="850000"/>
    <n v="50"/>
    <x v="1"/>
    <s v="SE"/>
    <s v="SEK"/>
    <n v="1440863624"/>
    <n v="1438271624"/>
    <b v="0"/>
    <x v="29"/>
    <b v="0"/>
    <s v="technology/web"/>
    <n v="5.8823529411764708E-5"/>
    <n v="50"/>
    <x v="2"/>
    <s v="web"/>
    <x v="2373"/>
    <x v="2371"/>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x v="2372"/>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n v="0"/>
    <x v="2"/>
    <s v="web"/>
    <x v="2375"/>
    <x v="2373"/>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x v="2374"/>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n v="0"/>
    <x v="2"/>
    <s v="web"/>
    <x v="2377"/>
    <x v="2375"/>
  </r>
  <r>
    <x v="2378"/>
    <s v="KEEPUP INC (Canceled)"/>
    <s v="KEEPUP allows you to extend your social circle by introducing you to new people via your friends."/>
    <n v="110000"/>
    <n v="0"/>
    <x v="1"/>
    <s v="US"/>
    <s v="USD"/>
    <n v="1440548330"/>
    <n v="1438042730"/>
    <b v="0"/>
    <x v="78"/>
    <b v="0"/>
    <s v="technology/web"/>
    <n v="0"/>
    <n v="0"/>
    <x v="2"/>
    <s v="web"/>
    <x v="2378"/>
    <x v="2376"/>
  </r>
  <r>
    <x v="2379"/>
    <s v="SelectCooks.com (Canceled)"/>
    <s v="Selectcooks.com is a community marketplace for people to list, find and hire chefs."/>
    <n v="30000"/>
    <n v="0"/>
    <x v="1"/>
    <s v="US"/>
    <s v="USD"/>
    <n v="1444004616"/>
    <n v="1440116616"/>
    <b v="0"/>
    <x v="78"/>
    <b v="0"/>
    <s v="technology/web"/>
    <n v="0"/>
    <n v="0"/>
    <x v="2"/>
    <s v="web"/>
    <x v="2379"/>
    <x v="2377"/>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x v="2378"/>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x v="2379"/>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x v="2380"/>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x v="2381"/>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x v="2382"/>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x v="2383"/>
  </r>
  <r>
    <x v="2386"/>
    <s v="Realjobmatch.com (Canceled)"/>
    <s v="Realjobmatch is not just a job search site but a matching site , matching the right jobseekers with the best jobs."/>
    <n v="30000"/>
    <n v="0"/>
    <x v="1"/>
    <s v="CA"/>
    <s v="CAD"/>
    <n v="1420920424"/>
    <n v="1415736424"/>
    <b v="0"/>
    <x v="78"/>
    <b v="0"/>
    <s v="technology/web"/>
    <n v="0"/>
    <n v="0"/>
    <x v="2"/>
    <s v="web"/>
    <x v="2386"/>
    <x v="2384"/>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x v="2385"/>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x v="2386"/>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x v="2387"/>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n v="0"/>
    <x v="2"/>
    <s v="web"/>
    <x v="2390"/>
    <x v="2388"/>
  </r>
  <r>
    <x v="2391"/>
    <s v="oToBOTS.com - Freedom from high cost auto repairs (Canceled)"/>
    <s v="Using the power of internet to help people save hundreds in car repair."/>
    <n v="20000"/>
    <n v="25"/>
    <x v="1"/>
    <s v="US"/>
    <s v="USD"/>
    <n v="1427825044"/>
    <n v="1425236644"/>
    <b v="0"/>
    <x v="29"/>
    <b v="0"/>
    <s v="technology/web"/>
    <n v="1.25E-3"/>
    <n v="25"/>
    <x v="2"/>
    <s v="web"/>
    <x v="2391"/>
    <x v="2389"/>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n v="0"/>
    <x v="2"/>
    <s v="web"/>
    <x v="2392"/>
    <x v="2390"/>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x v="2391"/>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x v="2392"/>
  </r>
  <r>
    <x v="2395"/>
    <s v="VENT it out (Canceled)"/>
    <s v="I am making a social website where people can anonymously or openly vent, All walks of life all over the world"/>
    <n v="33000"/>
    <n v="0"/>
    <x v="1"/>
    <s v="US"/>
    <s v="USD"/>
    <n v="1484038620"/>
    <n v="1481597687"/>
    <b v="0"/>
    <x v="78"/>
    <b v="0"/>
    <s v="technology/web"/>
    <n v="0"/>
    <n v="0"/>
    <x v="2"/>
    <s v="web"/>
    <x v="2395"/>
    <x v="2393"/>
  </r>
  <r>
    <x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x v="2394"/>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n v="0"/>
    <x v="2"/>
    <s v="web"/>
    <x v="2397"/>
    <x v="2395"/>
  </r>
  <r>
    <x v="2398"/>
    <s v="Roekee.com (Canceled)"/>
    <s v="The internets new search engine. Looking for funding to develop our backend web indexing software with an emphasis on automation."/>
    <n v="4000"/>
    <n v="0"/>
    <x v="1"/>
    <s v="US"/>
    <s v="USD"/>
    <n v="1435874384"/>
    <n v="1433282384"/>
    <b v="0"/>
    <x v="78"/>
    <b v="0"/>
    <s v="technology/web"/>
    <n v="0"/>
    <n v="0"/>
    <x v="2"/>
    <s v="web"/>
    <x v="2398"/>
    <x v="2396"/>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n v="0"/>
    <x v="2"/>
    <s v="web"/>
    <x v="2399"/>
    <x v="2397"/>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n v="0"/>
    <x v="2"/>
    <s v="web"/>
    <x v="2400"/>
    <x v="2398"/>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x v="2399"/>
  </r>
  <r>
    <x v="2402"/>
    <s v="Cupcake Truck Unite"/>
    <s v="Small town, delicious treats, and a mobile truck"/>
    <n v="12000"/>
    <n v="52"/>
    <x v="2"/>
    <s v="US"/>
    <s v="USD"/>
    <n v="1431533931"/>
    <n v="1428941931"/>
    <b v="0"/>
    <x v="29"/>
    <b v="0"/>
    <s v="food/food trucks"/>
    <n v="4.3333333333333331E-3"/>
    <n v="52"/>
    <x v="7"/>
    <s v="food trucks"/>
    <x v="2402"/>
    <x v="2400"/>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x v="2401"/>
  </r>
  <r>
    <x v="2404"/>
    <s v="Square Donuts Truck"/>
    <s v="We would love another Donut Food Truck for your famous Square Donuts.  We have one successful truck and retail store open already!"/>
    <n v="15000"/>
    <n v="0"/>
    <x v="2"/>
    <s v="US"/>
    <s v="USD"/>
    <n v="1451782607"/>
    <n v="1449190607"/>
    <b v="0"/>
    <x v="78"/>
    <b v="0"/>
    <s v="food/food trucks"/>
    <n v="0"/>
    <n v="0"/>
    <x v="7"/>
    <s v="food trucks"/>
    <x v="2404"/>
    <x v="2402"/>
  </r>
  <r>
    <x v="2405"/>
    <s v="JoyShtick Food Truck"/>
    <s v="We are the first gaming-themed food truck, bringing gourmet pub fare to the Jacksonville area."/>
    <n v="5000"/>
    <n v="1126"/>
    <x v="2"/>
    <s v="US"/>
    <s v="USD"/>
    <n v="1472911375"/>
    <n v="1471096975"/>
    <b v="0"/>
    <x v="9"/>
    <b v="0"/>
    <s v="food/food trucks"/>
    <n v="0.22520000000000001"/>
    <n v="56.3"/>
    <x v="7"/>
    <s v="food trucks"/>
    <x v="2405"/>
    <x v="2403"/>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x v="2404"/>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x v="2405"/>
  </r>
  <r>
    <x v="2408"/>
    <s v="Sabroso On Wheels"/>
    <s v="A US Army Vet trying to get a Peruvian food truck going! Really good Peruvian food now mobile!"/>
    <n v="15000"/>
    <n v="30"/>
    <x v="2"/>
    <s v="US"/>
    <s v="USD"/>
    <n v="1415247757"/>
    <n v="1412652157"/>
    <b v="0"/>
    <x v="84"/>
    <b v="0"/>
    <s v="food/food trucks"/>
    <n v="2E-3"/>
    <n v="15"/>
    <x v="7"/>
    <s v="food trucks"/>
    <x v="2408"/>
    <x v="2406"/>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x v="2407"/>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n v="0"/>
    <x v="7"/>
    <s v="food trucks"/>
    <x v="2410"/>
    <x v="2408"/>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x v="2409"/>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n v="0"/>
    <x v="7"/>
    <s v="food trucks"/>
    <x v="2412"/>
    <x v="2410"/>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x v="2411"/>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x v="2412"/>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x v="2413"/>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x v="2414"/>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n v="0"/>
    <x v="7"/>
    <s v="food trucks"/>
    <x v="2417"/>
    <x v="2415"/>
  </r>
  <r>
    <x v="2418"/>
    <s v="Mexican food truck"/>
    <s v="I want to start my food truck business."/>
    <n v="25000"/>
    <n v="5"/>
    <x v="2"/>
    <s v="US"/>
    <s v="USD"/>
    <n v="1427225644"/>
    <n v="1422045244"/>
    <b v="0"/>
    <x v="81"/>
    <b v="0"/>
    <s v="food/food trucks"/>
    <n v="2.0000000000000001E-4"/>
    <n v="1"/>
    <x v="7"/>
    <s v="food trucks"/>
    <x v="2418"/>
    <x v="2416"/>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n v="0"/>
    <x v="7"/>
    <s v="food trucks"/>
    <x v="2419"/>
    <x v="2417"/>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x v="2418"/>
  </r>
  <r>
    <x v="2421"/>
    <s v="hot dog cart"/>
    <s v="help me start Merrill's first hot dog cart in this empty lot"/>
    <n v="6000"/>
    <n v="1"/>
    <x v="2"/>
    <s v="US"/>
    <s v="USD"/>
    <n v="1424536196"/>
    <n v="1421944196"/>
    <b v="0"/>
    <x v="29"/>
    <b v="0"/>
    <s v="food/food trucks"/>
    <n v="1.6666666666666666E-4"/>
    <n v="1"/>
    <x v="7"/>
    <s v="food trucks"/>
    <x v="2421"/>
    <x v="2419"/>
  </r>
  <r>
    <x v="2422"/>
    <s v="Help starting a family owned food truck"/>
    <s v="Family owned business serving BBQ and seafood to the public"/>
    <n v="500"/>
    <n v="1"/>
    <x v="2"/>
    <s v="US"/>
    <s v="USD"/>
    <n v="1426091036"/>
    <n v="1423502636"/>
    <b v="0"/>
    <x v="29"/>
    <b v="0"/>
    <s v="food/food trucks"/>
    <n v="2E-3"/>
    <n v="1"/>
    <x v="7"/>
    <s v="food trucks"/>
    <x v="2422"/>
    <x v="2420"/>
  </r>
  <r>
    <x v="2423"/>
    <s v="FBTR BBQ"/>
    <s v="FBTR is a Texas-style, North Carolina based, homemade BBQ company looking to bring good meat to the masses."/>
    <n v="60000"/>
    <n v="8"/>
    <x v="2"/>
    <s v="US"/>
    <s v="USD"/>
    <n v="1420044890"/>
    <n v="1417452890"/>
    <b v="0"/>
    <x v="29"/>
    <b v="0"/>
    <s v="food/food trucks"/>
    <n v="1.3333333333333334E-4"/>
    <n v="8"/>
    <x v="7"/>
    <s v="food trucks"/>
    <x v="2423"/>
    <x v="2421"/>
  </r>
  <r>
    <x v="2424"/>
    <s v="Lily and Memphs"/>
    <s v="Great and creative food from the heart in the form of a sweet food truck!"/>
    <n v="25000"/>
    <n v="310"/>
    <x v="2"/>
    <s v="US"/>
    <s v="USD"/>
    <n v="1414445108"/>
    <n v="1411853108"/>
    <b v="0"/>
    <x v="82"/>
    <b v="0"/>
    <s v="food/food trucks"/>
    <n v="1.24E-2"/>
    <n v="34.444444444444443"/>
    <x v="7"/>
    <s v="food trucks"/>
    <x v="2424"/>
    <x v="2422"/>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x v="2423"/>
  </r>
  <r>
    <x v="2426"/>
    <s v="The Low-Calorie Food Truck"/>
    <s v="Aspiring to create a food truck with many delicious low calorie meals to encourage healthy eating while enjoying every bite."/>
    <n v="20000"/>
    <n v="0"/>
    <x v="2"/>
    <s v="US"/>
    <s v="USD"/>
    <n v="1439006692"/>
    <n v="1433822692"/>
    <b v="0"/>
    <x v="78"/>
    <b v="0"/>
    <s v="food/food trucks"/>
    <n v="0"/>
    <n v="0"/>
    <x v="7"/>
    <s v="food trucks"/>
    <x v="2426"/>
    <x v="2424"/>
  </r>
  <r>
    <x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x v="2425"/>
  </r>
  <r>
    <x v="2428"/>
    <s v="Premium Burgers"/>
    <s v="From Moo 2 You! We want to offer premium burgers to a taco flooded environment."/>
    <n v="35000"/>
    <n v="1"/>
    <x v="2"/>
    <s v="US"/>
    <s v="USD"/>
    <n v="1426182551"/>
    <n v="1423594151"/>
    <b v="0"/>
    <x v="29"/>
    <b v="0"/>
    <s v="food/food trucks"/>
    <n v="2.8571428571428571E-5"/>
    <n v="1"/>
    <x v="7"/>
    <s v="food trucks"/>
    <x v="2428"/>
    <x v="2426"/>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x v="2427"/>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x v="2428"/>
  </r>
  <r>
    <x v="2431"/>
    <s v="Murphy's good eatin'"/>
    <s v="Go to Colorado and run a food truck with homemade food of all kinds."/>
    <n v="100000"/>
    <n v="2"/>
    <x v="2"/>
    <s v="US"/>
    <s v="USD"/>
    <n v="1467080613"/>
    <n v="1461896613"/>
    <b v="0"/>
    <x v="84"/>
    <b v="0"/>
    <s v="food/food trucks"/>
    <n v="2.0000000000000002E-5"/>
    <n v="1"/>
    <x v="7"/>
    <s v="food trucks"/>
    <x v="2431"/>
    <x v="2429"/>
  </r>
  <r>
    <x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x v="2430"/>
  </r>
  <r>
    <x v="2433"/>
    <s v="TWIZTID CREATIONS"/>
    <s v="I want to create an amazing menu that no one eals has.I have great ideas like a non-traditional pb&amp;j thats wraped in an eggroll &amp; fried"/>
    <n v="10000"/>
    <n v="0"/>
    <x v="2"/>
    <s v="US"/>
    <s v="USD"/>
    <n v="1456608943"/>
    <n v="1454016943"/>
    <b v="0"/>
    <x v="78"/>
    <b v="0"/>
    <s v="food/food trucks"/>
    <n v="0"/>
    <n v="0"/>
    <x v="7"/>
    <s v="food trucks"/>
    <x v="2433"/>
    <x v="2431"/>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x v="2432"/>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x v="2433"/>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x v="2434"/>
  </r>
  <r>
    <x v="2437"/>
    <s v="Cuppa Gumbos"/>
    <s v="Homemade Gumbo, Stews and Curry to be served hot and fresh everyday at any festival or concert we can attend."/>
    <n v="8000"/>
    <n v="0"/>
    <x v="2"/>
    <s v="US"/>
    <s v="USD"/>
    <n v="1426615200"/>
    <n v="1422400188"/>
    <b v="0"/>
    <x v="78"/>
    <b v="0"/>
    <s v="food/food trucks"/>
    <n v="0"/>
    <n v="0"/>
    <x v="7"/>
    <s v="food trucks"/>
    <x v="2437"/>
    <x v="2435"/>
  </r>
  <r>
    <x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x v="2436"/>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n v="0"/>
    <x v="7"/>
    <s v="food trucks"/>
    <x v="2439"/>
    <x v="2437"/>
  </r>
  <r>
    <x v="2440"/>
    <s v="The first green Food Truck in Phnom Penh"/>
    <s v="Starting a entire clean energy food truck and set a new standard for Cambodia"/>
    <n v="5000"/>
    <n v="10"/>
    <x v="2"/>
    <s v="BE"/>
    <s v="EUR"/>
    <n v="1455399313"/>
    <n v="1452807313"/>
    <b v="0"/>
    <x v="84"/>
    <b v="0"/>
    <s v="food/food trucks"/>
    <n v="2E-3"/>
    <n v="5"/>
    <x v="7"/>
    <s v="food trucks"/>
    <x v="2440"/>
    <x v="2438"/>
  </r>
  <r>
    <x v="2441"/>
    <s v="Bring Alchemy Pops to the People!"/>
    <s v="YOU can help Alchemy Pops POP up on a street near you!"/>
    <n v="7500"/>
    <n v="8091"/>
    <x v="0"/>
    <s v="US"/>
    <s v="USD"/>
    <n v="1437627540"/>
    <n v="1435806054"/>
    <b v="0"/>
    <x v="280"/>
    <b v="1"/>
    <s v="food/small batch"/>
    <n v="1.0788"/>
    <n v="74.22935779816514"/>
    <x v="7"/>
    <s v="small batch"/>
    <x v="2441"/>
    <x v="2439"/>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x v="2440"/>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x v="2441"/>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x v="2442"/>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x v="2443"/>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x v="2444"/>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x v="2445"/>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x v="2446"/>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x v="2447"/>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x v="2448"/>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x v="2449"/>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x v="2450"/>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x v="2451"/>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x v="2452"/>
  </r>
  <r>
    <x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x v="2453"/>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x v="2454"/>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x v="2455"/>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x v="2456"/>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x v="2457"/>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x v="2458"/>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x v="1837"/>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x v="2459"/>
  </r>
  <r>
    <x v="2463"/>
    <s v="Emma Ate the Lion &quot;Songs Two Count Too&quot;"/>
    <s v="Emma Ate The Lion's debut full length album"/>
    <n v="2000"/>
    <n v="2325"/>
    <x v="0"/>
    <s v="US"/>
    <s v="USD"/>
    <n v="1366138800"/>
    <n v="1362710425"/>
    <b v="0"/>
    <x v="11"/>
    <b v="1"/>
    <s v="music/indie rock"/>
    <n v="1.1625000000000001"/>
    <n v="31"/>
    <x v="4"/>
    <s v="indie rock"/>
    <x v="2463"/>
    <x v="2460"/>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x v="2461"/>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x v="2462"/>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x v="2463"/>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x v="2464"/>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x v="2465"/>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x v="2466"/>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x v="2467"/>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x v="2468"/>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x v="2469"/>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x v="2470"/>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x v="2471"/>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x v="2472"/>
  </r>
  <r>
    <x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x v="2473"/>
  </r>
  <r>
    <x v="2477"/>
    <s v="Debut Album"/>
    <s v="Releasing my first album in August, and I need your help in order to get it done!"/>
    <n v="750"/>
    <n v="1285"/>
    <x v="0"/>
    <s v="US"/>
    <s v="USD"/>
    <n v="1344789345"/>
    <n v="1340901345"/>
    <b v="0"/>
    <x v="14"/>
    <b v="1"/>
    <s v="music/indie rock"/>
    <n v="1.7133333333333334"/>
    <n v="31.341463414634145"/>
    <x v="4"/>
    <s v="indie rock"/>
    <x v="2477"/>
    <x v="2474"/>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x v="2475"/>
  </r>
  <r>
    <x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x v="2476"/>
  </r>
  <r>
    <x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x v="2477"/>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x v="2478"/>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x v="2479"/>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x v="2480"/>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x v="2481"/>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x v="2482"/>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x v="2483"/>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x v="2484"/>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x v="2485"/>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x v="2486"/>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x v="2487"/>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x v="2488"/>
  </r>
  <r>
    <x v="2492"/>
    <s v="SUPER NICE EP 2012"/>
    <s v="We're a band from Hawaii trying to produce our first EP and we need help!"/>
    <n v="600"/>
    <n v="750"/>
    <x v="0"/>
    <s v="US"/>
    <s v="USD"/>
    <n v="1339840740"/>
    <n v="1335397188"/>
    <b v="0"/>
    <x v="74"/>
    <b v="1"/>
    <s v="music/indie rock"/>
    <n v="1.25"/>
    <n v="27.777777777777779"/>
    <x v="4"/>
    <s v="indie rock"/>
    <x v="2492"/>
    <x v="2489"/>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x v="2490"/>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x v="2491"/>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x v="2492"/>
  </r>
  <r>
    <x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x v="2493"/>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x v="2494"/>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x v="2495"/>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x v="2496"/>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x v="2497"/>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x v="2498"/>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x v="2499"/>
  </r>
  <r>
    <x v="2503"/>
    <s v="Cardinal Bistro BYOB Start Up"/>
    <s v="Cardinal Bistro will be Contemporary American dinning establishment based in Ventnor, NJ featuring local, seasonal ingredients."/>
    <n v="10000"/>
    <n v="0"/>
    <x v="2"/>
    <s v="US"/>
    <s v="USD"/>
    <n v="1465333560"/>
    <n v="1462743308"/>
    <b v="0"/>
    <x v="78"/>
    <b v="0"/>
    <s v="food/restaurants"/>
    <n v="0"/>
    <n v="0"/>
    <x v="7"/>
    <s v="restaurants"/>
    <x v="2503"/>
    <x v="2500"/>
  </r>
  <r>
    <x v="2504"/>
    <s v="Halal Restaurant and Internet Cafe"/>
    <s v="Halal Restaurant and Internet Cafe 20 percent of profits will go to building masjids."/>
    <n v="35000"/>
    <n v="0"/>
    <x v="2"/>
    <s v="US"/>
    <s v="USD"/>
    <n v="1416014534"/>
    <n v="1413418934"/>
    <b v="0"/>
    <x v="78"/>
    <b v="0"/>
    <s v="food/restaurants"/>
    <n v="0"/>
    <n v="0"/>
    <x v="7"/>
    <s v="restaurants"/>
    <x v="2504"/>
    <x v="2501"/>
  </r>
  <r>
    <x v="2505"/>
    <s v="PASTATUTION"/>
    <s v="PASTATUTION- The act or practice of engaging in Pasta Making for money.  _x000a__x000a_Help us get the Arcobaleno Pasta Extruder!"/>
    <n v="7000"/>
    <n v="0"/>
    <x v="2"/>
    <s v="US"/>
    <s v="USD"/>
    <n v="1426292416"/>
    <n v="1423704016"/>
    <b v="0"/>
    <x v="78"/>
    <b v="0"/>
    <s v="food/restaurants"/>
    <n v="0"/>
    <n v="0"/>
    <x v="7"/>
    <s v="restaurants"/>
    <x v="2505"/>
    <x v="2502"/>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x v="2503"/>
  </r>
  <r>
    <x v="2507"/>
    <s v="Help Cafe Talavera get a New Kitchen!"/>
    <s v="Unique dishes for a unique city!."/>
    <n v="42850"/>
    <n v="0"/>
    <x v="2"/>
    <s v="US"/>
    <s v="USD"/>
    <n v="1431308704"/>
    <n v="1428716704"/>
    <b v="0"/>
    <x v="78"/>
    <b v="0"/>
    <s v="food/restaurants"/>
    <n v="0"/>
    <n v="0"/>
    <x v="7"/>
    <s v="restaurants"/>
    <x v="2507"/>
    <x v="2504"/>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n v="0"/>
    <x v="7"/>
    <s v="restaurants"/>
    <x v="2508"/>
    <x v="2505"/>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x v="2506"/>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x v="2507"/>
  </r>
  <r>
    <x v="2511"/>
    <s v="loluli's"/>
    <s v="Fresh Fast Food. A bbq ramen bar thats healthy, tasty and made to order right in front of your eyes....... From flame to bowl"/>
    <n v="100000"/>
    <n v="0"/>
    <x v="2"/>
    <s v="GB"/>
    <s v="GBP"/>
    <n v="1454323413"/>
    <n v="1451731413"/>
    <b v="0"/>
    <x v="78"/>
    <b v="0"/>
    <s v="food/restaurants"/>
    <n v="0"/>
    <n v="0"/>
    <x v="7"/>
    <s v="restaurants"/>
    <x v="2511"/>
    <x v="2508"/>
  </r>
  <r>
    <x v="2512"/>
    <s v="Somethin' Tasty"/>
    <s v="Somethin' Tasty is a unique coffee, pastry &amp; retail store. We consign from all local sources: pottery, glass &amp; art."/>
    <n v="1150"/>
    <n v="0"/>
    <x v="2"/>
    <s v="US"/>
    <s v="USD"/>
    <n v="1418504561"/>
    <n v="1417208561"/>
    <b v="0"/>
    <x v="78"/>
    <b v="0"/>
    <s v="food/restaurants"/>
    <n v="0"/>
    <n v="0"/>
    <x v="7"/>
    <s v="restaurants"/>
    <x v="2512"/>
    <x v="2509"/>
  </r>
  <r>
    <x v="2513"/>
    <s v="Yahu Restaurants"/>
    <s v="Wir wollen einen Ort erschaffen an dem man sich wohlfÃ¼hlen kann, ein Ort an dem die Gedanken frei sind und man das Essen genieÃŸen kann."/>
    <n v="180000"/>
    <n v="0"/>
    <x v="2"/>
    <s v="DE"/>
    <s v="EUR"/>
    <n v="1488067789"/>
    <n v="1482883789"/>
    <b v="0"/>
    <x v="78"/>
    <b v="0"/>
    <s v="food/restaurants"/>
    <n v="0"/>
    <n v="0"/>
    <x v="7"/>
    <s v="restaurants"/>
    <x v="2513"/>
    <x v="2510"/>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x v="2511"/>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x v="2512"/>
  </r>
  <r>
    <x v="2516"/>
    <s v="Morning Glory"/>
    <s v="Hi, everyone my name is Alex, and i want to create not just a cafe spot, but a place that gives everyone a nice warm homey feeling."/>
    <n v="22000"/>
    <n v="0"/>
    <x v="2"/>
    <s v="US"/>
    <s v="USD"/>
    <n v="1417279252"/>
    <n v="1414683652"/>
    <b v="0"/>
    <x v="78"/>
    <b v="0"/>
    <s v="food/restaurants"/>
    <n v="0"/>
    <n v="0"/>
    <x v="7"/>
    <s v="restaurants"/>
    <x v="2516"/>
    <x v="2513"/>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x v="2514"/>
  </r>
  <r>
    <x v="2518"/>
    <s v="Southern California's Backroad Eateries"/>
    <s v="I am traveling the backroads of Southern California, to discover the best out-of-the-way eateries the area has to offer"/>
    <n v="5000"/>
    <n v="0"/>
    <x v="2"/>
    <s v="US"/>
    <s v="USD"/>
    <n v="1415899228"/>
    <n v="1413303628"/>
    <b v="0"/>
    <x v="78"/>
    <b v="0"/>
    <s v="food/restaurants"/>
    <n v="0"/>
    <n v="0"/>
    <x v="7"/>
    <s v="restaurants"/>
    <x v="2518"/>
    <x v="2515"/>
  </r>
  <r>
    <x v="2519"/>
    <s v="Kelli's Kitchen"/>
    <s v="Better than your mom's, better than Cracker Barrel, only at Kelli's Kitchen (all from scratch)."/>
    <n v="150000"/>
    <n v="65"/>
    <x v="2"/>
    <s v="US"/>
    <s v="USD"/>
    <n v="1405741404"/>
    <n v="1403149404"/>
    <b v="0"/>
    <x v="80"/>
    <b v="0"/>
    <s v="food/restaurants"/>
    <n v="4.3333333333333331E-4"/>
    <n v="16.25"/>
    <x v="7"/>
    <s v="restaurants"/>
    <x v="2519"/>
    <x v="2516"/>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n v="0"/>
    <x v="7"/>
    <s v="restaurants"/>
    <x v="2520"/>
    <x v="2517"/>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x v="2518"/>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x v="2519"/>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x v="2520"/>
  </r>
  <r>
    <x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x v="2521"/>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x v="2522"/>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x v="2523"/>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x v="2524"/>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x v="2525"/>
  </r>
  <r>
    <x v="2529"/>
    <s v="UrbanArias is DC's Contemporary Opera Company"/>
    <s v="Opera. Short. New."/>
    <n v="6000"/>
    <n v="6257"/>
    <x v="0"/>
    <s v="US"/>
    <s v="USD"/>
    <n v="1332636975"/>
    <n v="1328752575"/>
    <b v="0"/>
    <x v="88"/>
    <b v="1"/>
    <s v="music/classical music"/>
    <n v="1.0428333333333333"/>
    <n v="82.328947368421055"/>
    <x v="4"/>
    <s v="classical music"/>
    <x v="2529"/>
    <x v="2526"/>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x v="2527"/>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x v="2528"/>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x v="2529"/>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x v="2530"/>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x v="2531"/>
  </r>
  <r>
    <x v="2535"/>
    <s v="Mark Hayes Requiem Recording"/>
    <s v="Mark Hayes: Requiem Recording"/>
    <n v="20000"/>
    <n v="20755"/>
    <x v="0"/>
    <s v="US"/>
    <s v="USD"/>
    <n v="1417463945"/>
    <n v="1414781945"/>
    <b v="0"/>
    <x v="76"/>
    <b v="1"/>
    <s v="music/classical music"/>
    <n v="1.03775"/>
    <n v="266.08974358974359"/>
    <x v="4"/>
    <s v="classical music"/>
    <x v="2535"/>
    <x v="2532"/>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x v="2533"/>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x v="2534"/>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x v="2535"/>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x v="2536"/>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x v="2537"/>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x v="2538"/>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x v="2539"/>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x v="2540"/>
  </r>
  <r>
    <x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x v="2541"/>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x v="2542"/>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x v="2543"/>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x v="2544"/>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x v="2545"/>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x v="2546"/>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x v="2547"/>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x v="2548"/>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x v="2549"/>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x v="2550"/>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x v="2551"/>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x v="2552"/>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x v="2553"/>
  </r>
  <r>
    <x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x v="2554"/>
  </r>
  <r>
    <x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x v="2555"/>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x v="2556"/>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x v="2557"/>
  </r>
  <r>
    <x v="2561"/>
    <s v="Project Bearnaise Trucks (Canceled)"/>
    <s v="Ever had chicken fingers smothered in bearnaise sauce, resting on a bed of your favorite rice? We need these meals on wheels."/>
    <n v="100000"/>
    <n v="0"/>
    <x v="1"/>
    <s v="CA"/>
    <s v="CAD"/>
    <n v="1444740089"/>
    <n v="1442148089"/>
    <b v="0"/>
    <x v="78"/>
    <b v="0"/>
    <s v="food/food trucks"/>
    <n v="0"/>
    <n v="0"/>
    <x v="7"/>
    <s v="food trucks"/>
    <x v="2561"/>
    <x v="2558"/>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x v="2559"/>
  </r>
  <r>
    <x v="2563"/>
    <s v="Phoenix Pearl Boba Tea Truck (Canceled)"/>
    <s v="Michigan based bubble tea and specialty ice cream food truck"/>
    <n v="20000"/>
    <n v="0"/>
    <x v="1"/>
    <s v="US"/>
    <s v="USD"/>
    <n v="1438226451"/>
    <n v="1433042451"/>
    <b v="0"/>
    <x v="78"/>
    <b v="0"/>
    <s v="food/food trucks"/>
    <n v="0"/>
    <n v="0"/>
    <x v="7"/>
    <s v="food trucks"/>
    <x v="2563"/>
    <x v="2560"/>
  </r>
  <r>
    <x v="2564"/>
    <s v="Seaside Eddy's - Wheels on the Ground! (Canceled)"/>
    <s v="We want to bring the wonderful flavors of the Jersey Shore, my home, to my new home in Winnipeg, the center of Canada."/>
    <n v="40000"/>
    <n v="0"/>
    <x v="1"/>
    <s v="CA"/>
    <s v="CAD"/>
    <n v="1406854699"/>
    <n v="1404262699"/>
    <b v="0"/>
    <x v="78"/>
    <b v="0"/>
    <s v="food/food trucks"/>
    <n v="0"/>
    <n v="0"/>
    <x v="7"/>
    <s v="food trucks"/>
    <x v="2564"/>
    <x v="2561"/>
  </r>
  <r>
    <x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x v="2562"/>
  </r>
  <r>
    <x v="2566"/>
    <s v="Mamma B's Pizza Get's Rolling (Canceled)"/>
    <s v="You can skip the hotdog cart and enjoy fresh, hot, delicious, handmade pizza when Mamma B's takes her show on the road!"/>
    <n v="35000"/>
    <n v="0"/>
    <x v="1"/>
    <s v="US"/>
    <s v="USD"/>
    <n v="1408663948"/>
    <n v="1406071948"/>
    <b v="0"/>
    <x v="78"/>
    <b v="0"/>
    <s v="food/food trucks"/>
    <n v="0"/>
    <n v="0"/>
    <x v="7"/>
    <s v="food trucks"/>
    <x v="2566"/>
    <x v="2563"/>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x v="2564"/>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x v="2565"/>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x v="2566"/>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x v="2567"/>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x v="2568"/>
  </r>
  <r>
    <x v="2572"/>
    <s v="A Dream of Naughty Nachos (Canceled)"/>
    <s v="Mesquite smoked brisket nachos, food truck style, with homemade salsa to make your taste buds dance."/>
    <n v="30000"/>
    <n v="0"/>
    <x v="1"/>
    <s v="US"/>
    <s v="USD"/>
    <n v="1428893517"/>
    <n v="1426301517"/>
    <b v="0"/>
    <x v="78"/>
    <b v="0"/>
    <s v="food/food trucks"/>
    <n v="0"/>
    <n v="0"/>
    <x v="7"/>
    <s v="food trucks"/>
    <x v="2572"/>
    <x v="2569"/>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n v="0"/>
    <x v="7"/>
    <s v="food trucks"/>
    <x v="2573"/>
    <x v="2570"/>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n v="0"/>
    <x v="7"/>
    <s v="food trucks"/>
    <x v="2574"/>
    <x v="2571"/>
  </r>
  <r>
    <x v="2575"/>
    <s v="Vdub dogs (Canceled)"/>
    <s v="Hello everyone, Iv'e decided to put my love for old Volkswagen buses and my love for cooking together! Support vdub dogs hot dog bus!"/>
    <n v="85000"/>
    <n v="0"/>
    <x v="1"/>
    <s v="US"/>
    <s v="USD"/>
    <n v="1421030194"/>
    <n v="1418438194"/>
    <b v="0"/>
    <x v="78"/>
    <b v="0"/>
    <s v="food/food trucks"/>
    <n v="0"/>
    <n v="0"/>
    <x v="7"/>
    <s v="food trucks"/>
    <x v="2575"/>
    <x v="2572"/>
  </r>
  <r>
    <x v="2576"/>
    <s v="2 Go Fast Food (Canceled)"/>
    <s v="A New Twist with an American and Philippine fast food Mobile Trailer."/>
    <n v="10000"/>
    <n v="0"/>
    <x v="1"/>
    <s v="US"/>
    <s v="USD"/>
    <n v="1428707647"/>
    <n v="1424823247"/>
    <b v="0"/>
    <x v="78"/>
    <b v="0"/>
    <s v="food/food trucks"/>
    <n v="0"/>
    <n v="0"/>
    <x v="7"/>
    <s v="food trucks"/>
    <x v="2576"/>
    <x v="2573"/>
  </r>
  <r>
    <x v="2577"/>
    <s v="Fruity Cakes (Canceled)"/>
    <s v="This is not your average cake, it's fruit with yogurt fruit dip icing and fruit toppings! Great for events, parties, weddings and more!"/>
    <n v="15000"/>
    <n v="0"/>
    <x v="1"/>
    <s v="US"/>
    <s v="USD"/>
    <n v="1407181297"/>
    <n v="1405021297"/>
    <b v="0"/>
    <x v="78"/>
    <b v="0"/>
    <s v="food/food trucks"/>
    <n v="0"/>
    <n v="0"/>
    <x v="7"/>
    <s v="food trucks"/>
    <x v="2577"/>
    <x v="2574"/>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n v="0"/>
    <x v="7"/>
    <s v="food trucks"/>
    <x v="2578"/>
    <x v="2575"/>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x v="2576"/>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x v="2577"/>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x v="2578"/>
  </r>
  <r>
    <x v="2582"/>
    <s v="Drunken Wings"/>
    <s v="The place where chicken meets liquor for the first time!"/>
    <n v="90000"/>
    <n v="1"/>
    <x v="2"/>
    <s v="US"/>
    <s v="USD"/>
    <n v="1477784634"/>
    <n v="1475192634"/>
    <b v="0"/>
    <x v="29"/>
    <b v="0"/>
    <s v="food/food trucks"/>
    <n v="1.1111111111111112E-5"/>
    <n v="1"/>
    <x v="7"/>
    <s v="food trucks"/>
    <x v="2582"/>
    <x v="2579"/>
  </r>
  <r>
    <x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x v="2580"/>
  </r>
  <r>
    <x v="2584"/>
    <s v="Culinary Arts Food Truck Style"/>
    <s v="Bringing quality food to the masses using local premium ingredients, but at a food truck price!"/>
    <n v="10000"/>
    <n v="0"/>
    <x v="2"/>
    <s v="US"/>
    <s v="USD"/>
    <n v="1434341369"/>
    <n v="1431749369"/>
    <b v="0"/>
    <x v="78"/>
    <b v="0"/>
    <s v="food/food trucks"/>
    <n v="0"/>
    <n v="0"/>
    <x v="7"/>
    <s v="food trucks"/>
    <x v="2584"/>
    <x v="2581"/>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x v="2582"/>
  </r>
  <r>
    <x v="2586"/>
    <s v="Inspire Healthy Eating"/>
    <s v="I would like to bring fresh salad and food to the streets of London at a reasonable price."/>
    <n v="3000"/>
    <n v="5"/>
    <x v="2"/>
    <s v="GB"/>
    <s v="GBP"/>
    <n v="1451030136"/>
    <n v="1448438136"/>
    <b v="0"/>
    <x v="29"/>
    <b v="0"/>
    <s v="food/food trucks"/>
    <n v="1.6666666666666668E-3"/>
    <n v="5"/>
    <x v="7"/>
    <s v="food trucks"/>
    <x v="2586"/>
    <x v="2583"/>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x v="2584"/>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x v="2585"/>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x v="2586"/>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n v="0"/>
    <x v="7"/>
    <s v="food trucks"/>
    <x v="2590"/>
    <x v="2587"/>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x v="2588"/>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x v="2589"/>
  </r>
  <r>
    <x v="2593"/>
    <s v="L.J. Silvers' Ice Cream and Taco Van"/>
    <s v="What could be better than satisfying your hunger with ice cream or a taco (or both) from a 1970's mural van blastin disco music!"/>
    <n v="10000"/>
    <n v="0"/>
    <x v="2"/>
    <s v="US"/>
    <s v="USD"/>
    <n v="1429993026"/>
    <n v="1427401026"/>
    <b v="0"/>
    <x v="78"/>
    <b v="0"/>
    <s v="food/food trucks"/>
    <n v="0"/>
    <n v="0"/>
    <x v="7"/>
    <s v="food trucks"/>
    <x v="2593"/>
    <x v="2590"/>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x v="2591"/>
  </r>
  <r>
    <x v="2595"/>
    <s v="Food Truck for Little Fox Bakery"/>
    <s v="Looking to put the best baked goods in Bowling Green on wheels"/>
    <n v="15000"/>
    <n v="1825"/>
    <x v="2"/>
    <s v="US"/>
    <s v="USD"/>
    <n v="1487915500"/>
    <n v="1485323500"/>
    <b v="0"/>
    <x v="10"/>
    <b v="0"/>
    <s v="food/food trucks"/>
    <n v="0.12166666666666667"/>
    <n v="96.05263157894737"/>
    <x v="7"/>
    <s v="food trucks"/>
    <x v="2595"/>
    <x v="2592"/>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x v="2593"/>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x v="2594"/>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x v="2595"/>
  </r>
  <r>
    <x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x v="2596"/>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x v="2597"/>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x v="2598"/>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x v="2599"/>
  </r>
  <r>
    <x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x v="2600"/>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x v="2601"/>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x v="2602"/>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x v="2603"/>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x v="2604"/>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x v="2605"/>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x v="2606"/>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x v="2607"/>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x v="2608"/>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x v="2609"/>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x v="2610"/>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x v="2611"/>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x v="2612"/>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x v="2613"/>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x v="2614"/>
  </r>
  <r>
    <x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x v="2615"/>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x v="2616"/>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x v="2617"/>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x v="2618"/>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x v="2619"/>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x v="2620"/>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x v="2621"/>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x v="2622"/>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x v="2623"/>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x v="2624"/>
  </r>
  <r>
    <x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x v="2625"/>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x v="2626"/>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x v="2627"/>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x v="2628"/>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x v="2629"/>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x v="2630"/>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x v="263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x v="2632"/>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x v="2633"/>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x v="2634"/>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x v="2635"/>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x v="2636"/>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x v="2637"/>
  </r>
  <r>
    <x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x v="2638"/>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n v="0"/>
    <x v="2"/>
    <s v="space exploration"/>
    <x v="2642"/>
    <x v="2639"/>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x v="323"/>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x v="2640"/>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x v="2641"/>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x v="2642"/>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x v="2643"/>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x v="2644"/>
  </r>
  <r>
    <x v="2649"/>
    <s v="The Mission - Please Check Back Soon (Canceled)"/>
    <s v="They have launched a Kickstarter."/>
    <n v="125000"/>
    <n v="124"/>
    <x v="1"/>
    <s v="US"/>
    <s v="USD"/>
    <n v="1454370941"/>
    <n v="1449186941"/>
    <b v="0"/>
    <x v="83"/>
    <b v="0"/>
    <s v="technology/space exploration"/>
    <n v="9.9200000000000004E-4"/>
    <n v="41.333333333333336"/>
    <x v="2"/>
    <s v="space exploration"/>
    <x v="2649"/>
    <x v="2645"/>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x v="2646"/>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x v="2647"/>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x v="2648"/>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x v="2649"/>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x v="2650"/>
  </r>
  <r>
    <x v="2655"/>
    <s v="Balloons (Canceled)"/>
    <s v="Thank you for your support!"/>
    <n v="15000"/>
    <n v="3155"/>
    <x v="1"/>
    <s v="US"/>
    <s v="USD"/>
    <n v="1455048000"/>
    <n v="1452631647"/>
    <b v="0"/>
    <x v="68"/>
    <b v="0"/>
    <s v="technology/space exploration"/>
    <n v="0.21033333333333334"/>
    <n v="73.372093023255815"/>
    <x v="2"/>
    <s v="space exploration"/>
    <x v="2655"/>
    <x v="2651"/>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x v="2652"/>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x v="2653"/>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x v="2654"/>
  </r>
  <r>
    <x v="2659"/>
    <s v="test (Canceled)"/>
    <s v="test"/>
    <n v="49000"/>
    <n v="1333"/>
    <x v="1"/>
    <s v="US"/>
    <s v="USD"/>
    <n v="1429321210"/>
    <n v="1426729210"/>
    <b v="0"/>
    <x v="73"/>
    <b v="0"/>
    <s v="technology/space exploration"/>
    <n v="2.720408163265306E-2"/>
    <n v="133.30000000000001"/>
    <x v="2"/>
    <s v="space exploration"/>
    <x v="2659"/>
    <x v="2655"/>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x v="2656"/>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x v="2657"/>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x v="2658"/>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x v="2659"/>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x v="2660"/>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x v="2661"/>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x v="2662"/>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x v="2663"/>
  </r>
  <r>
    <x v="2668"/>
    <s v="UOttawa Makermobile"/>
    <s v="Creativity on the go! |_x000a_CrÃ©ativitÃ© en mouvement !"/>
    <n v="1000"/>
    <n v="1707"/>
    <x v="0"/>
    <s v="CA"/>
    <s v="CAD"/>
    <n v="1447079520"/>
    <n v="1443449265"/>
    <b v="0"/>
    <x v="33"/>
    <b v="1"/>
    <s v="technology/makerspaces"/>
    <n v="1.7070000000000001"/>
    <n v="60.964285714285715"/>
    <x v="2"/>
    <s v="makerspaces"/>
    <x v="2668"/>
    <x v="2664"/>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x v="2665"/>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x v="2666"/>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x v="2667"/>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x v="2668"/>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x v="2669"/>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x v="2670"/>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x v="2671"/>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x v="2672"/>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x v="2673"/>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x v="2674"/>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x v="2675"/>
  </r>
  <r>
    <x v="2680"/>
    <s v="iHeart Pillow"/>
    <s v="iHeartPillow, Connecting loved ones"/>
    <n v="32000"/>
    <n v="276"/>
    <x v="2"/>
    <s v="ES"/>
    <s v="EUR"/>
    <n v="1459915491"/>
    <n v="1457327091"/>
    <b v="0"/>
    <x v="80"/>
    <b v="0"/>
    <s v="technology/makerspaces"/>
    <n v="8.6250000000000007E-3"/>
    <n v="69"/>
    <x v="2"/>
    <s v="makerspaces"/>
    <x v="2680"/>
    <x v="2676"/>
  </r>
  <r>
    <x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x v="2677"/>
  </r>
  <r>
    <x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x v="2678"/>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x v="2679"/>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x v="2680"/>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x v="2681"/>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n v="0"/>
    <x v="7"/>
    <s v="food trucks"/>
    <x v="2686"/>
    <x v="2682"/>
  </r>
  <r>
    <x v="2687"/>
    <s v="Munch Wagon"/>
    <s v="Your American Pizzas, Wings, Stuffed Gouda Burger, Sweet &amp; Russet Potato Fries served on a food Truck!!"/>
    <n v="15000"/>
    <n v="0"/>
    <x v="2"/>
    <s v="US"/>
    <s v="USD"/>
    <n v="1435591318"/>
    <n v="1432999318"/>
    <b v="0"/>
    <x v="78"/>
    <b v="0"/>
    <s v="food/food trucks"/>
    <n v="0"/>
    <n v="0"/>
    <x v="7"/>
    <s v="food trucks"/>
    <x v="2687"/>
    <x v="2683"/>
  </r>
  <r>
    <x v="2688"/>
    <s v="Mac N Cheez Food Truck"/>
    <s v="The amazing gourmet Mac N Cheez Food Truck Campaigne!"/>
    <n v="50000"/>
    <n v="74"/>
    <x v="2"/>
    <s v="US"/>
    <s v="USD"/>
    <n v="1424746800"/>
    <n v="1422067870"/>
    <b v="0"/>
    <x v="25"/>
    <b v="0"/>
    <s v="food/food trucks"/>
    <n v="1.48E-3"/>
    <n v="5.2857142857142856"/>
    <x v="7"/>
    <s v="food trucks"/>
    <x v="2688"/>
    <x v="2684"/>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x v="2685"/>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x v="2686"/>
  </r>
  <r>
    <x v="2691"/>
    <s v="Cook"/>
    <s v="A Great New local Food Truck serving up ethnic fusion inspired eats in Ottawa."/>
    <n v="65000"/>
    <n v="35"/>
    <x v="2"/>
    <s v="CA"/>
    <s v="CAD"/>
    <n v="1431278557"/>
    <n v="1427390557"/>
    <b v="0"/>
    <x v="84"/>
    <b v="0"/>
    <s v="food/food trucks"/>
    <n v="5.3846153846153844E-4"/>
    <n v="17.5"/>
    <x v="7"/>
    <s v="food trucks"/>
    <x v="2691"/>
    <x v="2687"/>
  </r>
  <r>
    <x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x v="2688"/>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x v="2689"/>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x v="2690"/>
  </r>
  <r>
    <x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x v="2691"/>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x v="2692"/>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x v="2693"/>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x v="2694"/>
  </r>
  <r>
    <x v="2699"/>
    <s v="my bakery truck"/>
    <s v="Hi, I want make my first bakery. Food truck was great, but I not have a car licence. So, help me to be my dream!"/>
    <n v="2"/>
    <n v="0"/>
    <x v="2"/>
    <s v="CA"/>
    <s v="CAD"/>
    <n v="1407533463"/>
    <n v="1404941463"/>
    <b v="0"/>
    <x v="78"/>
    <b v="0"/>
    <s v="food/food trucks"/>
    <n v="0"/>
    <n v="0"/>
    <x v="7"/>
    <s v="food trucks"/>
    <x v="2699"/>
    <x v="2695"/>
  </r>
  <r>
    <x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x v="2696"/>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x v="2697"/>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x v="2698"/>
  </r>
  <r>
    <x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x v="2699"/>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x v="2700"/>
  </r>
  <r>
    <x v="2705"/>
    <s v="Fischer Theatre Marquee"/>
    <s v="Help light the lights at the historic Fischer Theatre in Danville, IL."/>
    <n v="16500"/>
    <n v="1739"/>
    <x v="3"/>
    <s v="US"/>
    <s v="USD"/>
    <n v="1490389158"/>
    <n v="1486504758"/>
    <b v="0"/>
    <x v="22"/>
    <b v="0"/>
    <s v="theater/spaces"/>
    <n v="0.10539393939393939"/>
    <n v="217.375"/>
    <x v="1"/>
    <s v="spaces"/>
    <x v="2705"/>
    <x v="2701"/>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x v="2702"/>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x v="2703"/>
  </r>
  <r>
    <x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x v="2704"/>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x v="2705"/>
  </r>
  <r>
    <x v="2710"/>
    <s v="House of Yes"/>
    <s v="Building Brooklyn's own creative venue for circus, theater and events of all types."/>
    <n v="60000"/>
    <n v="92340.21"/>
    <x v="0"/>
    <s v="US"/>
    <s v="USD"/>
    <n v="1407549600"/>
    <n v="1404797428"/>
    <b v="1"/>
    <x v="479"/>
    <b v="1"/>
    <s v="theater/spaces"/>
    <n v="1.5390035000000002"/>
    <n v="84.871516544117654"/>
    <x v="1"/>
    <s v="spaces"/>
    <x v="2710"/>
    <x v="2706"/>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x v="2707"/>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x v="2708"/>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x v="2709"/>
  </r>
  <r>
    <x v="2714"/>
    <s v="The Crane Theater"/>
    <s v="The Crane will be the new home for independent theater in Northeast Minneapolis"/>
    <n v="25000"/>
    <n v="29089"/>
    <x v="0"/>
    <s v="US"/>
    <s v="USD"/>
    <n v="1476486000"/>
    <n v="1474040596"/>
    <b v="1"/>
    <x v="120"/>
    <b v="1"/>
    <s v="theater/spaces"/>
    <n v="1.1635599999999999"/>
    <n v="95.373770491803285"/>
    <x v="1"/>
    <s v="spaces"/>
    <x v="2714"/>
    <x v="2710"/>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x v="2711"/>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x v="2712"/>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x v="2713"/>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x v="2714"/>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x v="2715"/>
  </r>
  <r>
    <x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x v="2716"/>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x v="2717"/>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x v="2718"/>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x v="2719"/>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x v="2720"/>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x v="2721"/>
  </r>
  <r>
    <x v="2726"/>
    <s v="Krimston TWO - Dual SIM case for iPhone"/>
    <s v="Krimston TWO: iPhone Dual SIM Case"/>
    <n v="100000"/>
    <n v="105745"/>
    <x v="0"/>
    <s v="US"/>
    <s v="USD"/>
    <n v="1461333311"/>
    <n v="1458741311"/>
    <b v="0"/>
    <x v="442"/>
    <b v="1"/>
    <s v="technology/hardware"/>
    <n v="1.05745"/>
    <n v="261.74504950495049"/>
    <x v="2"/>
    <s v="hardware"/>
    <x v="2726"/>
    <x v="2722"/>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x v="2723"/>
  </r>
  <r>
    <x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x v="2724"/>
  </r>
  <r>
    <x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x v="2725"/>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x v="2726"/>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x v="2727"/>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x v="2728"/>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x v="2729"/>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x v="2730"/>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x v="2731"/>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x v="2732"/>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x v="2733"/>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x v="2734"/>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x v="2735"/>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x v="2736"/>
  </r>
  <r>
    <x v="2741"/>
    <s v="Mrs. Brown and Her Lost Puppy."/>
    <s v="Help me publish my 1st children's book as an aspiring author!"/>
    <n v="8000"/>
    <n v="35"/>
    <x v="2"/>
    <s v="US"/>
    <s v="USD"/>
    <n v="1413770820"/>
    <n v="1412005602"/>
    <b v="0"/>
    <x v="80"/>
    <b v="0"/>
    <s v="publishing/children's books"/>
    <n v="4.3750000000000004E-3"/>
    <n v="8.75"/>
    <x v="3"/>
    <s v="children's books"/>
    <x v="2741"/>
    <x v="2737"/>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x v="2738"/>
  </r>
  <r>
    <x v="2743"/>
    <s v="St. Nick Jr"/>
    <s v="One Christmas every child was naughty, and Santa's son _x000a_St. Nick Jr sacrifices all his gifts over his whole life, for the children"/>
    <n v="5999"/>
    <n v="0"/>
    <x v="2"/>
    <s v="US"/>
    <s v="USD"/>
    <n v="1476863607"/>
    <n v="1474271607"/>
    <b v="0"/>
    <x v="78"/>
    <b v="0"/>
    <s v="publishing/children's books"/>
    <n v="0"/>
    <n v="0"/>
    <x v="3"/>
    <s v="children's books"/>
    <x v="2743"/>
    <x v="2739"/>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x v="2740"/>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x v="2741"/>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x v="2742"/>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x v="2743"/>
  </r>
  <r>
    <x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x v="2744"/>
  </r>
  <r>
    <x v="2749"/>
    <s v="A Tree is a Tree, no matter what you see.  CHILDREN'S BOOK"/>
    <s v="Self-publishing my children's book."/>
    <n v="10000"/>
    <n v="110"/>
    <x v="2"/>
    <s v="US"/>
    <s v="USD"/>
    <n v="1428171037"/>
    <n v="1425582637"/>
    <b v="0"/>
    <x v="84"/>
    <b v="0"/>
    <s v="publishing/children's books"/>
    <n v="1.0999999999999999E-2"/>
    <n v="55"/>
    <x v="3"/>
    <s v="children's books"/>
    <x v="2749"/>
    <x v="2745"/>
  </r>
  <r>
    <x v="2750"/>
    <s v="My Child, My Blessing"/>
    <s v="This is a journal where parents daily write something positive about their child.  Places for pictures, too."/>
    <n v="1999"/>
    <n v="0"/>
    <x v="2"/>
    <s v="US"/>
    <s v="USD"/>
    <n v="1341086400"/>
    <n v="1340055345"/>
    <b v="0"/>
    <x v="78"/>
    <b v="0"/>
    <s v="publishing/children's books"/>
    <n v="0"/>
    <n v="0"/>
    <x v="3"/>
    <s v="children's books"/>
    <x v="2750"/>
    <x v="2746"/>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n v="0"/>
    <x v="3"/>
    <s v="children's books"/>
    <x v="2751"/>
    <x v="2747"/>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x v="2748"/>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x v="2749"/>
  </r>
  <r>
    <x v="2754"/>
    <s v="From here...to there!"/>
    <s v="I have been a writer all my life. But until recently never a parent. I want to write a children book for my children, and yours!"/>
    <n v="10000"/>
    <n v="0"/>
    <x v="2"/>
    <s v="US"/>
    <s v="USD"/>
    <n v="1410448551"/>
    <n v="1407856551"/>
    <b v="0"/>
    <x v="78"/>
    <b v="0"/>
    <s v="publishing/children's books"/>
    <n v="0"/>
    <n v="0"/>
    <x v="3"/>
    <s v="children's books"/>
    <x v="2754"/>
    <x v="2750"/>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x v="2751"/>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x v="2752"/>
  </r>
  <r>
    <x v="2757"/>
    <s v="C is for Crooked"/>
    <s v="A children's letter book that Lampoons Hillary Clinton"/>
    <n v="1500"/>
    <n v="10"/>
    <x v="2"/>
    <s v="US"/>
    <s v="USD"/>
    <n v="1470498332"/>
    <n v="1469202332"/>
    <b v="0"/>
    <x v="84"/>
    <b v="0"/>
    <s v="publishing/children's books"/>
    <n v="6.6666666666666671E-3"/>
    <n v="5"/>
    <x v="3"/>
    <s v="children's books"/>
    <x v="2757"/>
    <x v="2753"/>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x v="2754"/>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x v="2755"/>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n v="0"/>
    <x v="3"/>
    <s v="children's books"/>
    <x v="2760"/>
    <x v="2756"/>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x v="2757"/>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x v="2758"/>
  </r>
  <r>
    <x v="2763"/>
    <s v="My Christmas Star"/>
    <s v="How Santa finds childrens homes without getting lost by following certain stars."/>
    <n v="39400"/>
    <n v="90"/>
    <x v="2"/>
    <s v="US"/>
    <s v="USD"/>
    <n v="1369403684"/>
    <n v="1365515684"/>
    <b v="0"/>
    <x v="83"/>
    <b v="0"/>
    <s v="publishing/children's books"/>
    <n v="2.2842639593908631E-3"/>
    <n v="30"/>
    <x v="3"/>
    <s v="children's books"/>
    <x v="2763"/>
    <x v="2759"/>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x v="2760"/>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n v="0"/>
    <x v="3"/>
    <s v="children's books"/>
    <x v="2765"/>
    <x v="2761"/>
  </r>
  <r>
    <x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x v="2762"/>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x v="2763"/>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x v="2764"/>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x v="2765"/>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x v="2766"/>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n v="0"/>
    <x v="3"/>
    <s v="children's books"/>
    <x v="2771"/>
    <x v="2767"/>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n v="0"/>
    <x v="3"/>
    <s v="children's books"/>
    <x v="2772"/>
    <x v="2768"/>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x v="2769"/>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x v="2770"/>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x v="2771"/>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x v="2772"/>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x v="2773"/>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x v="2774"/>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x v="2775"/>
  </r>
  <r>
    <x v="2780"/>
    <s v="Travel with baby"/>
    <s v="Turn the World with my kids, and then write a book with the advice for traveling with baby"/>
    <n v="100000"/>
    <n v="0"/>
    <x v="2"/>
    <s v="IT"/>
    <s v="EUR"/>
    <n v="1489142688"/>
    <n v="1486550688"/>
    <b v="0"/>
    <x v="78"/>
    <b v="0"/>
    <s v="publishing/children's books"/>
    <n v="0"/>
    <n v="0"/>
    <x v="3"/>
    <s v="children's books"/>
    <x v="2780"/>
    <x v="2776"/>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x v="2777"/>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x v="2778"/>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x v="2779"/>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x v="2780"/>
  </r>
  <r>
    <x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x v="2781"/>
  </r>
  <r>
    <x v="2786"/>
    <s v="Fierce"/>
    <s v="A heart-melting farce about sex, art and the lovelorn lay-abouts of London-town."/>
    <n v="2500"/>
    <n v="2946"/>
    <x v="0"/>
    <s v="GB"/>
    <s v="GBP"/>
    <n v="1404913180"/>
    <n v="1403703580"/>
    <b v="0"/>
    <x v="142"/>
    <b v="1"/>
    <s v="theater/plays"/>
    <n v="1.1783999999999999"/>
    <n v="39.810810810810814"/>
    <x v="1"/>
    <s v="plays"/>
    <x v="2786"/>
    <x v="2782"/>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x v="2783"/>
  </r>
  <r>
    <x v="2788"/>
    <s v="ACT Underground Theatre, TLDC"/>
    <s v="MOVING FORWARD! WE HAVE REACHED GOAL BUT HAVE MORE TIME!! PLEASE CONSIDER PLEDGING."/>
    <n v="2000"/>
    <n v="2050"/>
    <x v="0"/>
    <s v="US"/>
    <s v="USD"/>
    <n v="1469811043"/>
    <n v="1467219043"/>
    <b v="0"/>
    <x v="9"/>
    <b v="1"/>
    <s v="theater/plays"/>
    <n v="1.0249999999999999"/>
    <n v="102.5"/>
    <x v="1"/>
    <s v="plays"/>
    <x v="2788"/>
    <x v="2784"/>
  </r>
  <r>
    <x v="2789"/>
    <s v="The Adventurers Club"/>
    <s v="BNT's Biggest Adventure So Far: Our 2015 full length production!"/>
    <n v="3000"/>
    <n v="3035"/>
    <x v="0"/>
    <s v="US"/>
    <s v="USD"/>
    <n v="1426132800"/>
    <n v="1424477934"/>
    <b v="0"/>
    <x v="54"/>
    <b v="1"/>
    <s v="theater/plays"/>
    <n v="1.0116666666666667"/>
    <n v="126.45833333333333"/>
    <x v="1"/>
    <s v="plays"/>
    <x v="2789"/>
    <x v="2785"/>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x v="2786"/>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x v="2787"/>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x v="2788"/>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x v="2789"/>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x v="2790"/>
  </r>
  <r>
    <x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x v="2791"/>
  </r>
  <r>
    <x v="2796"/>
    <s v="Fishcakes"/>
    <s v="Fishcakes is a piece of new writing for the Camden Fringe that explores a story of love, loss, and all the â€˜little things'."/>
    <n v="800"/>
    <n v="924"/>
    <x v="0"/>
    <s v="GB"/>
    <s v="GBP"/>
    <n v="1404564028"/>
    <n v="1401972028"/>
    <b v="0"/>
    <x v="64"/>
    <b v="1"/>
    <s v="theater/plays"/>
    <n v="1.155"/>
    <n v="44"/>
    <x v="1"/>
    <s v="plays"/>
    <x v="2796"/>
    <x v="2792"/>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x v="2793"/>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x v="2794"/>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x v="2795"/>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x v="2796"/>
  </r>
  <r>
    <x v="2801"/>
    <s v="A Dream Play"/>
    <s v="Arise Theatre Company's production of August Strindberg's expressionist masterpiece 'A Dream Play'."/>
    <n v="500"/>
    <n v="666"/>
    <x v="0"/>
    <s v="AU"/>
    <s v="AUD"/>
    <n v="1412938800"/>
    <n v="1411019409"/>
    <b v="0"/>
    <x v="62"/>
    <b v="1"/>
    <s v="theater/plays"/>
    <n v="1.3320000000000001"/>
    <n v="51.230769230769234"/>
    <x v="1"/>
    <s v="plays"/>
    <x v="2801"/>
    <x v="2797"/>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x v="2798"/>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x v="2799"/>
  </r>
  <r>
    <x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x v="2800"/>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x v="2801"/>
  </r>
  <r>
    <x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x v="2802"/>
  </r>
  <r>
    <x v="2807"/>
    <s v="The Commission Theatre Co."/>
    <s v="Bringing Shakespeare back to the Playwrights"/>
    <n v="5000"/>
    <n v="6300"/>
    <x v="0"/>
    <s v="US"/>
    <s v="USD"/>
    <n v="1435611438"/>
    <n v="1433019438"/>
    <b v="0"/>
    <x v="251"/>
    <b v="1"/>
    <s v="theater/plays"/>
    <n v="1.26"/>
    <n v="67.741935483870961"/>
    <x v="1"/>
    <s v="plays"/>
    <x v="2807"/>
    <x v="2803"/>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x v="2804"/>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x v="2805"/>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x v="2806"/>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x v="2807"/>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x v="2808"/>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x v="2809"/>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x v="2810"/>
  </r>
  <r>
    <x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x v="2811"/>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x v="2812"/>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x v="2813"/>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x v="2814"/>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x v="2815"/>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x v="2816"/>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x v="2817"/>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x v="2818"/>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x v="2819"/>
  </r>
  <r>
    <x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x v="2820"/>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x v="2821"/>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x v="2822"/>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x v="2823"/>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x v="2824"/>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x v="2825"/>
  </r>
  <r>
    <x v="2830"/>
    <s v="Nakhtik and Avalon"/>
    <s v="Avalon is a new South African Township play and Nakhtik is a  danced political lecture."/>
    <n v="3000"/>
    <n v="3000"/>
    <x v="0"/>
    <s v="US"/>
    <s v="USD"/>
    <n v="1399867140"/>
    <n v="1398802148"/>
    <b v="0"/>
    <x v="202"/>
    <b v="1"/>
    <s v="theater/plays"/>
    <n v="1"/>
    <n v="272.72727272727275"/>
    <x v="1"/>
    <s v="plays"/>
    <x v="2830"/>
    <x v="2826"/>
  </r>
  <r>
    <x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x v="2827"/>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x v="2828"/>
  </r>
  <r>
    <x v="2833"/>
    <s v="Star Man Rocket Man"/>
    <s v="A new play about exploring outer space"/>
    <n v="2700"/>
    <n v="2923"/>
    <x v="0"/>
    <s v="US"/>
    <s v="USD"/>
    <n v="1444528800"/>
    <n v="1442804633"/>
    <b v="0"/>
    <x v="2"/>
    <b v="1"/>
    <s v="theater/plays"/>
    <n v="1.0825925925925926"/>
    <n v="83.51428571428572"/>
    <x v="1"/>
    <s v="plays"/>
    <x v="2833"/>
    <x v="2829"/>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x v="2830"/>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x v="2831"/>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x v="2832"/>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x v="2833"/>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x v="2834"/>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x v="2835"/>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x v="2836"/>
  </r>
  <r>
    <x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x v="2837"/>
  </r>
  <r>
    <x v="2842"/>
    <s v="HIDDEN: The FCO Plays"/>
    <s v="A play performed at the FCO Global Summit on the Preventing Sexual Violence Initiative, hosted by William Hague and Angelina Jolie"/>
    <n v="1500"/>
    <n v="0"/>
    <x v="2"/>
    <s v="GB"/>
    <s v="GBP"/>
    <n v="1403348400"/>
    <n v="1401058295"/>
    <b v="0"/>
    <x v="78"/>
    <b v="0"/>
    <s v="theater/plays"/>
    <n v="0"/>
    <n v="0"/>
    <x v="1"/>
    <s v="plays"/>
    <x v="2842"/>
    <x v="2838"/>
  </r>
  <r>
    <x v="2843"/>
    <s v="Summer Adaptation of Fallen Angels"/>
    <s v="We're high school students directing a film adaptation of the play, Fallen Angels, written by NoÃ«l Coward and set in the 1920's."/>
    <n v="1200"/>
    <n v="0"/>
    <x v="2"/>
    <s v="US"/>
    <s v="USD"/>
    <n v="1465790400"/>
    <n v="1462210950"/>
    <b v="0"/>
    <x v="78"/>
    <b v="0"/>
    <s v="theater/plays"/>
    <n v="0"/>
    <n v="0"/>
    <x v="1"/>
    <s v="plays"/>
    <x v="2843"/>
    <x v="2839"/>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x v="2840"/>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x v="2841"/>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n v="0"/>
    <x v="1"/>
    <s v="plays"/>
    <x v="2846"/>
    <x v="2842"/>
  </r>
  <r>
    <x v="2847"/>
    <s v="COLOR ME"/>
    <s v="Dark secrets come to light when Mariah meets Stella. They find a way to face the south's largest elephant in the room: RACISM."/>
    <n v="2000"/>
    <n v="0"/>
    <x v="2"/>
    <s v="US"/>
    <s v="USD"/>
    <n v="1464031265"/>
    <n v="1458847265"/>
    <b v="0"/>
    <x v="78"/>
    <b v="0"/>
    <s v="theater/plays"/>
    <n v="0"/>
    <n v="0"/>
    <x v="1"/>
    <s v="plays"/>
    <x v="2847"/>
    <x v="2843"/>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x v="2844"/>
  </r>
  <r>
    <x v="2849"/>
    <s v="100, Acre Wood"/>
    <s v="NonSens!cal tackles the struggles of four people with mental health issues/disorders inspired by A.A Milne's Winnie the Pooh"/>
    <n v="500"/>
    <n v="5"/>
    <x v="2"/>
    <s v="GB"/>
    <s v="GBP"/>
    <n v="1461406600"/>
    <n v="1458814600"/>
    <b v="0"/>
    <x v="29"/>
    <b v="0"/>
    <s v="theater/plays"/>
    <n v="0.01"/>
    <n v="5"/>
    <x v="1"/>
    <s v="plays"/>
    <x v="2849"/>
    <x v="2845"/>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x v="2846"/>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n v="0"/>
    <x v="1"/>
    <s v="plays"/>
    <x v="2851"/>
    <x v="2847"/>
  </r>
  <r>
    <x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x v="2848"/>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n v="0"/>
    <x v="1"/>
    <s v="plays"/>
    <x v="2853"/>
    <x v="2849"/>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x v="2850"/>
  </r>
  <r>
    <x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x v="2851"/>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x v="2852"/>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x v="2853"/>
  </r>
  <r>
    <x v="2858"/>
    <s v="Gay Party Superposh 'Winter Wonderland'"/>
    <s v="Een Gay Party in het centrum van Amersfoort. _x000a_Een geweldige avond uit, met een show, optredens en DJ's."/>
    <n v="1000"/>
    <n v="0"/>
    <x v="2"/>
    <s v="NL"/>
    <s v="EUR"/>
    <n v="1417778880"/>
    <n v="1415711095"/>
    <b v="0"/>
    <x v="78"/>
    <b v="0"/>
    <s v="theater/plays"/>
    <n v="0"/>
    <n v="0"/>
    <x v="1"/>
    <s v="plays"/>
    <x v="2858"/>
    <x v="2854"/>
  </r>
  <r>
    <x v="2859"/>
    <s v="Grover Theatre Company (GTC)"/>
    <s v="A theatre company that will create works to inspire young people and get everyone involved."/>
    <n v="2000"/>
    <n v="35"/>
    <x v="2"/>
    <s v="AU"/>
    <s v="AUD"/>
    <n v="1444984904"/>
    <n v="1439800904"/>
    <b v="0"/>
    <x v="29"/>
    <b v="0"/>
    <s v="theater/plays"/>
    <n v="1.7500000000000002E-2"/>
    <n v="35"/>
    <x v="1"/>
    <s v="plays"/>
    <x v="2859"/>
    <x v="2855"/>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x v="2856"/>
  </r>
  <r>
    <x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x v="2857"/>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x v="2858"/>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x v="2859"/>
  </r>
  <r>
    <x v="2864"/>
    <s v="'Haunting Julia' by Alan Ayckbourn"/>
    <s v="Accessible, original theatre for all!"/>
    <n v="2500"/>
    <n v="40"/>
    <x v="2"/>
    <s v="GB"/>
    <s v="GBP"/>
    <n v="1437139080"/>
    <n v="1434552207"/>
    <b v="0"/>
    <x v="83"/>
    <b v="0"/>
    <s v="theater/plays"/>
    <n v="1.6E-2"/>
    <n v="13.333333333333334"/>
    <x v="1"/>
    <s v="plays"/>
    <x v="2864"/>
    <x v="2860"/>
  </r>
  <r>
    <x v="2865"/>
    <s v="FRINGE 2015 by YER Productions"/>
    <s v="Prepare to be Swept Away. Three short plays from three master playwrights; LANDFALL, SNIPER and DANGERS of TOBACCO!"/>
    <n v="2888"/>
    <n v="0"/>
    <x v="2"/>
    <s v="US"/>
    <s v="USD"/>
    <n v="1420512259"/>
    <n v="1415328259"/>
    <b v="0"/>
    <x v="78"/>
    <b v="0"/>
    <s v="theater/plays"/>
    <n v="0"/>
    <n v="0"/>
    <x v="1"/>
    <s v="plays"/>
    <x v="2865"/>
    <x v="2861"/>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x v="2862"/>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x v="2863"/>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x v="2864"/>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x v="2865"/>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x v="2866"/>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x v="2867"/>
  </r>
  <r>
    <x v="2872"/>
    <s v="Loud Arts"/>
    <s v="Local Theatre group in Loudoun County, Virginia. Looking for funds to start producing shows!"/>
    <n v="3000"/>
    <n v="0"/>
    <x v="2"/>
    <s v="US"/>
    <s v="USD"/>
    <n v="1434768438"/>
    <n v="1429584438"/>
    <b v="0"/>
    <x v="78"/>
    <b v="0"/>
    <s v="theater/plays"/>
    <n v="0"/>
    <n v="0"/>
    <x v="1"/>
    <s v="plays"/>
    <x v="2872"/>
    <x v="2868"/>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x v="2869"/>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x v="2870"/>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x v="2871"/>
  </r>
  <r>
    <x v="2876"/>
    <s v="The Sins of Bad People  Urban Stage Play"/>
    <s v="Charlotte NC playwright looking to showcase a series of three stage plays.  Plays are funny, completed and ready to run!"/>
    <n v="150000"/>
    <n v="0"/>
    <x v="2"/>
    <s v="US"/>
    <s v="USD"/>
    <n v="1437069079"/>
    <n v="1434477079"/>
    <b v="0"/>
    <x v="78"/>
    <b v="0"/>
    <s v="theater/plays"/>
    <n v="0"/>
    <n v="0"/>
    <x v="1"/>
    <s v="plays"/>
    <x v="2876"/>
    <x v="2872"/>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x v="2873"/>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x v="2874"/>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x v="2875"/>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x v="2876"/>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n v="0"/>
    <x v="1"/>
    <s v="plays"/>
    <x v="2881"/>
    <x v="2877"/>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x v="2878"/>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x v="2879"/>
  </r>
  <r>
    <x v="2884"/>
    <s v="The Lizard King, a play by Jay Jeff Jones"/>
    <s v="Come explore the dream world of Jim Morrison, rock singer, mystic, poet, shaman."/>
    <n v="45000"/>
    <n v="185"/>
    <x v="2"/>
    <s v="US"/>
    <s v="USD"/>
    <n v="1417800435"/>
    <n v="1415208435"/>
    <b v="0"/>
    <x v="80"/>
    <b v="0"/>
    <s v="theater/plays"/>
    <n v="4.1111111111111114E-3"/>
    <n v="46.25"/>
    <x v="1"/>
    <s v="plays"/>
    <x v="2884"/>
    <x v="2880"/>
  </r>
  <r>
    <x v="2885"/>
    <s v="The Wedding"/>
    <s v="An historic and proud work of Polish nationalistic literature performed on stage."/>
    <n v="400"/>
    <n v="130"/>
    <x v="2"/>
    <s v="US"/>
    <s v="USD"/>
    <n v="1426294201"/>
    <n v="1423705801"/>
    <b v="0"/>
    <x v="81"/>
    <b v="0"/>
    <s v="theater/plays"/>
    <n v="0.32500000000000001"/>
    <n v="26"/>
    <x v="1"/>
    <s v="plays"/>
    <x v="2885"/>
    <x v="288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x v="2882"/>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x v="2883"/>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n v="0"/>
    <x v="1"/>
    <s v="plays"/>
    <x v="2888"/>
    <x v="2884"/>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x v="2885"/>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x v="2886"/>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x v="2887"/>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x v="2888"/>
  </r>
  <r>
    <x v="2893"/>
    <s v="REDISCOVERING KIA THE PLAY"/>
    <s v="Fundraising for REDISCOVERING KIA THE PLAY"/>
    <n v="5000"/>
    <n v="25"/>
    <x v="2"/>
    <s v="US"/>
    <s v="USD"/>
    <n v="1420768800"/>
    <n v="1415644395"/>
    <b v="0"/>
    <x v="84"/>
    <b v="0"/>
    <s v="theater/plays"/>
    <n v="5.0000000000000001E-3"/>
    <n v="12.5"/>
    <x v="1"/>
    <s v="plays"/>
    <x v="2893"/>
    <x v="2889"/>
  </r>
  <r>
    <x v="2894"/>
    <s v="How Could You Do This To Me (The Stage Play)"/>
    <s v="This Is A Story About A Woman A Man And A Woman"/>
    <n v="50000"/>
    <n v="0"/>
    <x v="2"/>
    <s v="US"/>
    <s v="USD"/>
    <n v="1428100815"/>
    <n v="1422920415"/>
    <b v="0"/>
    <x v="78"/>
    <b v="0"/>
    <s v="theater/plays"/>
    <n v="0"/>
    <n v="0"/>
    <x v="1"/>
    <s v="plays"/>
    <x v="2894"/>
    <x v="2890"/>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x v="2891"/>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x v="2892"/>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x v="2893"/>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x v="2894"/>
  </r>
  <r>
    <x v="2899"/>
    <s v="The Esoteric Camgirl"/>
    <s v="Sex, intrigue, lust, &amp; love; follow the lives of two individuals as their romance turns from innocent online flirting to something more"/>
    <n v="10000"/>
    <n v="0"/>
    <x v="2"/>
    <s v="US"/>
    <s v="USD"/>
    <n v="1469325158"/>
    <n v="1464141158"/>
    <b v="0"/>
    <x v="78"/>
    <b v="0"/>
    <s v="theater/plays"/>
    <n v="0"/>
    <n v="0"/>
    <x v="1"/>
    <s v="plays"/>
    <x v="2899"/>
    <x v="2895"/>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x v="2896"/>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x v="2897"/>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x v="2898"/>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x v="2899"/>
  </r>
  <r>
    <x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x v="2900"/>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x v="2901"/>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x v="2902"/>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x v="2903"/>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x v="2904"/>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x v="2905"/>
  </r>
  <r>
    <x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x v="2906"/>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x v="2907"/>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x v="2908"/>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x v="2909"/>
  </r>
  <r>
    <x v="2914"/>
    <s v="Hercules the Panto"/>
    <s v="Hercules must complete four challenges in order to meet the father he never knew"/>
    <n v="25000"/>
    <n v="1"/>
    <x v="2"/>
    <s v="GB"/>
    <s v="GBP"/>
    <n v="1426365994"/>
    <n v="1421185594"/>
    <b v="0"/>
    <x v="29"/>
    <b v="0"/>
    <s v="theater/plays"/>
    <n v="4.0000000000000003E-5"/>
    <n v="1"/>
    <x v="1"/>
    <s v="plays"/>
    <x v="2914"/>
    <x v="2910"/>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x v="2911"/>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x v="2912"/>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x v="2913"/>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x v="2914"/>
  </r>
  <r>
    <x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x v="2915"/>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x v="2916"/>
  </r>
  <r>
    <x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x v="2917"/>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x v="2918"/>
  </r>
  <r>
    <x v="2923"/>
    <s v="Kaylee's Senior Project"/>
    <s v="Spreading the love of theatre, one step at a time. I would like to produce a reading of one of my favorite musicals"/>
    <n v="300"/>
    <n v="300"/>
    <x v="0"/>
    <s v="US"/>
    <s v="USD"/>
    <n v="1422068400"/>
    <n v="1420774779"/>
    <b v="0"/>
    <x v="73"/>
    <b v="1"/>
    <s v="theater/musical"/>
    <n v="1"/>
    <n v="30"/>
    <x v="1"/>
    <s v="musical"/>
    <x v="2923"/>
    <x v="2919"/>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x v="2920"/>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x v="2921"/>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x v="2922"/>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x v="2923"/>
  </r>
  <r>
    <x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x v="2924"/>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x v="2925"/>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x v="2926"/>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x v="2927"/>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x v="2928"/>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x v="2929"/>
  </r>
  <r>
    <x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x v="2930"/>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x v="2931"/>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x v="2932"/>
  </r>
  <r>
    <x v="2937"/>
    <s v="UCAS"/>
    <s v="UCAS is a new British musical premiering at the Edinburgh Fringe Festival 2014."/>
    <n v="1500"/>
    <n v="2000"/>
    <x v="0"/>
    <s v="GB"/>
    <s v="GBP"/>
    <n v="1405249113"/>
    <n v="1402657113"/>
    <b v="0"/>
    <x v="165"/>
    <b v="1"/>
    <s v="theater/musical"/>
    <n v="1.3333333333333333"/>
    <n v="36.363636363636367"/>
    <x v="1"/>
    <s v="musical"/>
    <x v="2937"/>
    <x v="2933"/>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x v="2934"/>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x v="2935"/>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x v="2936"/>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x v="2937"/>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x v="2938"/>
  </r>
  <r>
    <x v="2943"/>
    <s v="BlackSpace: Urban Performance Arts Collective"/>
    <s v="Building a Resource Network and Funding Capacity to support, empower and promote Afrocentric Arts in Metro Columbus"/>
    <n v="3000"/>
    <n v="0"/>
    <x v="2"/>
    <s v="US"/>
    <s v="USD"/>
    <n v="1428894380"/>
    <n v="1426302380"/>
    <b v="0"/>
    <x v="78"/>
    <b v="0"/>
    <s v="theater/spaces"/>
    <n v="0"/>
    <n v="0"/>
    <x v="1"/>
    <s v="spaces"/>
    <x v="2943"/>
    <x v="2939"/>
  </r>
  <r>
    <x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x v="2940"/>
  </r>
  <r>
    <x v="2945"/>
    <s v="A Midsummer Night's Pub"/>
    <s v="Where people that enjoy theater, or just something new can go to have fun and experience varying types of theater in Albuquerque."/>
    <n v="50000"/>
    <n v="0"/>
    <x v="2"/>
    <s v="US"/>
    <s v="USD"/>
    <n v="1432437660"/>
    <n v="1429845660"/>
    <b v="0"/>
    <x v="78"/>
    <b v="0"/>
    <s v="theater/spaces"/>
    <n v="0"/>
    <n v="0"/>
    <x v="1"/>
    <s v="spaces"/>
    <x v="2945"/>
    <x v="2941"/>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x v="294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x v="2943"/>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x v="2944"/>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x v="2945"/>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n v="0"/>
    <x v="1"/>
    <s v="spaces"/>
    <x v="2950"/>
    <x v="2946"/>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x v="2947"/>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x v="2948"/>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x v="2949"/>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n v="0"/>
    <x v="1"/>
    <s v="spaces"/>
    <x v="2954"/>
    <x v="2950"/>
  </r>
  <r>
    <x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x v="2951"/>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x v="2952"/>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x v="2953"/>
  </r>
  <r>
    <x v="2958"/>
    <s v="Uprising Theater (Canceled)"/>
    <s v="Chicago Based Theater Company and Venue Dedicated to Social Justice and Mainstreaming the Palestinian Narrative"/>
    <n v="80000"/>
    <n v="0"/>
    <x v="1"/>
    <s v="US"/>
    <s v="USD"/>
    <n v="1462729317"/>
    <n v="1457548917"/>
    <b v="0"/>
    <x v="78"/>
    <b v="0"/>
    <s v="theater/spaces"/>
    <n v="0"/>
    <n v="0"/>
    <x v="1"/>
    <s v="spaces"/>
    <x v="2958"/>
    <x v="2954"/>
  </r>
  <r>
    <x v="2959"/>
    <s v="The Bath Theatre Bus (Canceled)"/>
    <s v="A magical, unique, theatre bus which aims to inspire the creative communities around Bath and create unique performance opportunities."/>
    <n v="10000"/>
    <n v="0"/>
    <x v="1"/>
    <s v="GB"/>
    <s v="GBP"/>
    <n v="1465258325"/>
    <n v="1462666325"/>
    <b v="0"/>
    <x v="78"/>
    <b v="0"/>
    <s v="theater/spaces"/>
    <n v="0"/>
    <n v="0"/>
    <x v="1"/>
    <s v="spaces"/>
    <x v="2959"/>
    <x v="2955"/>
  </r>
  <r>
    <x v="2960"/>
    <s v="Lynnewood Hall Restoration (Canceled)"/>
    <s v="Built in the late 1800's, this 70K sq. feet estate has fallen into disrepair.  Seeking to buy and convert to useful space"/>
    <n v="30000000"/>
    <n v="0"/>
    <x v="1"/>
    <s v="US"/>
    <s v="USD"/>
    <n v="1410459023"/>
    <n v="1407867023"/>
    <b v="0"/>
    <x v="78"/>
    <b v="0"/>
    <s v="theater/spaces"/>
    <n v="0"/>
    <n v="0"/>
    <x v="1"/>
    <s v="spaces"/>
    <x v="2960"/>
    <x v="2956"/>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x v="2957"/>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x v="2958"/>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x v="2959"/>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x v="2960"/>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x v="2961"/>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x v="2962"/>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x v="2963"/>
  </r>
  <r>
    <x v="2968"/>
    <s v="The Curse of the Babywoman @ FringeNYC"/>
    <s v="The Curse of the Babywoman is real â€” and it is coming to FringeNYC this August."/>
    <n v="3500"/>
    <n v="3710"/>
    <x v="0"/>
    <s v="US"/>
    <s v="USD"/>
    <n v="1471406340"/>
    <n v="1470227660"/>
    <b v="0"/>
    <x v="5"/>
    <b v="1"/>
    <s v="theater/plays"/>
    <n v="1.06"/>
    <n v="78.936170212765958"/>
    <x v="1"/>
    <s v="plays"/>
    <x v="2968"/>
    <x v="2964"/>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x v="2965"/>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x v="2966"/>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x v="2967"/>
  </r>
  <r>
    <x v="2972"/>
    <s v="A Bad Plan"/>
    <s v="A group of artists. A mythical art piece. A harrowing quest. And some margaritas."/>
    <n v="2000"/>
    <n v="2107"/>
    <x v="0"/>
    <s v="US"/>
    <s v="USD"/>
    <n v="1480899600"/>
    <n v="1479609520"/>
    <b v="0"/>
    <x v="57"/>
    <b v="1"/>
    <s v="theater/plays"/>
    <n v="1.0535000000000001"/>
    <n v="123.94117647058823"/>
    <x v="1"/>
    <s v="plays"/>
    <x v="2972"/>
    <x v="2968"/>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x v="2969"/>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x v="2970"/>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x v="2971"/>
  </r>
  <r>
    <x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x v="2972"/>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x v="2973"/>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x v="2974"/>
  </r>
  <r>
    <x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x v="2975"/>
  </r>
  <r>
    <x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x v="2976"/>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x v="2977"/>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x v="2978"/>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x v="2979"/>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x v="2980"/>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x v="2981"/>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x v="2982"/>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x v="2983"/>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x v="2984"/>
  </r>
  <r>
    <x v="2989"/>
    <s v="Let's Light Up The Gem!"/>
    <s v="Bring the movies back to Bethel, Maine."/>
    <n v="20000"/>
    <n v="35307"/>
    <x v="0"/>
    <s v="US"/>
    <s v="USD"/>
    <n v="1450673940"/>
    <n v="1448756962"/>
    <b v="0"/>
    <x v="487"/>
    <b v="1"/>
    <s v="theater/spaces"/>
    <n v="1.76535"/>
    <n v="96.997252747252745"/>
    <x v="1"/>
    <s v="spaces"/>
    <x v="2989"/>
    <x v="2985"/>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x v="2986"/>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x v="2987"/>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x v="2988"/>
  </r>
  <r>
    <x v="2993"/>
    <s v="TRUE WEST: Think, Dog! Productions"/>
    <s v="Help us build the Kitchen from Hell!"/>
    <n v="1000"/>
    <n v="1003"/>
    <x v="0"/>
    <s v="US"/>
    <s v="USD"/>
    <n v="1455998867"/>
    <n v="1453406867"/>
    <b v="0"/>
    <x v="19"/>
    <b v="1"/>
    <s v="theater/spaces"/>
    <n v="1.0029999999999999"/>
    <n v="45.590909090909093"/>
    <x v="1"/>
    <s v="spaces"/>
    <x v="2993"/>
    <x v="2989"/>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x v="2990"/>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x v="2991"/>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x v="2992"/>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x v="2993"/>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x v="2994"/>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x v="807"/>
  </r>
  <r>
    <x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x v="2995"/>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x v="2996"/>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x v="2997"/>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x v="2998"/>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x v="2999"/>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x v="3000"/>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x v="3001"/>
  </r>
  <r>
    <x v="3007"/>
    <s v="Bethlem"/>
    <s v="Consuite for 2015 CoreCon.  An adventure into insanity."/>
    <n v="600"/>
    <n v="1080"/>
    <x v="0"/>
    <s v="US"/>
    <s v="USD"/>
    <n v="1429938683"/>
    <n v="1428124283"/>
    <b v="0"/>
    <x v="9"/>
    <b v="1"/>
    <s v="theater/spaces"/>
    <n v="1.8"/>
    <n v="54"/>
    <x v="1"/>
    <s v="spaces"/>
    <x v="3007"/>
    <x v="3002"/>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x v="3003"/>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x v="3004"/>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x v="3005"/>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x v="3006"/>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x v="3007"/>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x v="3008"/>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x v="3009"/>
  </r>
  <r>
    <x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x v="3010"/>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x v="3011"/>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x v="3012"/>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x v="3013"/>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x v="3014"/>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x v="3015"/>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x v="3016"/>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x v="3017"/>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x v="3018"/>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x v="3019"/>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x v="3020"/>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x v="3021"/>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x v="3022"/>
  </r>
  <r>
    <x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x v="3023"/>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x v="3024"/>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x v="3025"/>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x v="3026"/>
  </r>
  <r>
    <x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x v="3027"/>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x v="3028"/>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x v="3029"/>
  </r>
  <r>
    <x v="3035"/>
    <s v="The Coalition Theater"/>
    <s v="Help create a permanent home for live comedy shows and classes in Downtown RVA."/>
    <n v="25000"/>
    <n v="27196.71"/>
    <x v="0"/>
    <s v="US"/>
    <s v="USD"/>
    <n v="1367674009"/>
    <n v="1365082009"/>
    <b v="0"/>
    <x v="495"/>
    <b v="1"/>
    <s v="theater/spaces"/>
    <n v="1.0878684000000001"/>
    <n v="88.588631921824103"/>
    <x v="1"/>
    <s v="spaces"/>
    <x v="3035"/>
    <x v="3030"/>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x v="3031"/>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x v="3032"/>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x v="3033"/>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x v="3034"/>
  </r>
  <r>
    <x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x v="3035"/>
  </r>
  <r>
    <x v="3041"/>
    <s v="Lend a Hand in Our Home"/>
    <s v="Privet! Hello! Bon Jour! We are the Arlekin Players Theatre and we need a home."/>
    <n v="8300"/>
    <n v="9170"/>
    <x v="0"/>
    <s v="US"/>
    <s v="USD"/>
    <n v="1453323048"/>
    <n v="1450731048"/>
    <b v="0"/>
    <x v="195"/>
    <b v="1"/>
    <s v="theater/spaces"/>
    <n v="1.1048192771084338"/>
    <n v="96.526315789473685"/>
    <x v="1"/>
    <s v="spaces"/>
    <x v="3041"/>
    <x v="3036"/>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x v="3037"/>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x v="3038"/>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x v="3039"/>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x v="3040"/>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x v="3041"/>
  </r>
  <r>
    <x v="3047"/>
    <s v="Acting V Senior Showcase"/>
    <s v="Hi! We're the Graduating Seniors Acting V Seniors at Temple University! Welcome to our Kick starter Page!"/>
    <n v="500"/>
    <n v="745"/>
    <x v="0"/>
    <s v="US"/>
    <s v="USD"/>
    <n v="1461762960"/>
    <n v="1457999054"/>
    <b v="0"/>
    <x v="9"/>
    <b v="1"/>
    <s v="theater/spaces"/>
    <n v="1.49"/>
    <n v="37.25"/>
    <x v="1"/>
    <s v="spaces"/>
    <x v="3047"/>
    <x v="3042"/>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x v="3043"/>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x v="3044"/>
  </r>
  <r>
    <x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x v="3045"/>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x v="3046"/>
  </r>
  <r>
    <x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x v="3047"/>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x v="3048"/>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n v="0"/>
    <x v="1"/>
    <s v="spaces"/>
    <x v="3054"/>
    <x v="3049"/>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x v="3050"/>
  </r>
  <r>
    <x v="3056"/>
    <s v="Palace Flophouse Theater"/>
    <s v="Looking to establish a communal space for art shows, bands, farmer's markets, environmental education, and traditional skills."/>
    <n v="25000"/>
    <n v="0"/>
    <x v="2"/>
    <s v="US"/>
    <s v="USD"/>
    <n v="1412003784"/>
    <n v="1406819784"/>
    <b v="0"/>
    <x v="78"/>
    <b v="0"/>
    <s v="theater/spaces"/>
    <n v="0"/>
    <n v="0"/>
    <x v="1"/>
    <s v="spaces"/>
    <x v="3056"/>
    <x v="3051"/>
  </r>
  <r>
    <x v="3057"/>
    <s v="1 World Educational Theme Parks"/>
    <s v="A series of 6 educational theme parks. This project is to fund the plans and 3D designs required to build the first park."/>
    <n v="50000"/>
    <n v="0"/>
    <x v="2"/>
    <s v="GB"/>
    <s v="GBP"/>
    <n v="1459694211"/>
    <n v="1457105811"/>
    <b v="0"/>
    <x v="78"/>
    <b v="0"/>
    <s v="theater/spaces"/>
    <n v="0"/>
    <n v="0"/>
    <x v="1"/>
    <s v="spaces"/>
    <x v="3057"/>
    <x v="3052"/>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x v="3053"/>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x v="3054"/>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x v="3055"/>
  </r>
  <r>
    <x v="3061"/>
    <s v="Help Save Parkway Cinemas!"/>
    <s v="Save a historic Local theater."/>
    <n v="1000000"/>
    <n v="0"/>
    <x v="2"/>
    <s v="US"/>
    <s v="USD"/>
    <n v="1407955748"/>
    <n v="1405363748"/>
    <b v="0"/>
    <x v="78"/>
    <b v="0"/>
    <s v="theater/spaces"/>
    <n v="0"/>
    <n v="0"/>
    <x v="1"/>
    <s v="spaces"/>
    <x v="3061"/>
    <x v="3056"/>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x v="3057"/>
  </r>
  <r>
    <x v="3063"/>
    <s v="Spec Haus"/>
    <s v="Members of the local Miami music scene are putting together a venue/creative space in Kendall!"/>
    <n v="3000"/>
    <n v="587"/>
    <x v="2"/>
    <s v="US"/>
    <s v="USD"/>
    <n v="1477174138"/>
    <n v="1474150138"/>
    <b v="0"/>
    <x v="23"/>
    <b v="0"/>
    <s v="theater/spaces"/>
    <n v="0.19566666666666666"/>
    <n v="25.521739130434781"/>
    <x v="1"/>
    <s v="spaces"/>
    <x v="3063"/>
    <x v="3058"/>
  </r>
  <r>
    <x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x v="3059"/>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x v="3060"/>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x v="3061"/>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x v="3062"/>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x v="3063"/>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x v="3064"/>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x v="3065"/>
  </r>
  <r>
    <x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x v="3066"/>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x v="3067"/>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x v="3068"/>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x v="3069"/>
  </r>
  <r>
    <x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x v="3070"/>
  </r>
  <r>
    <x v="3076"/>
    <s v="10,000 Hours"/>
    <s v="Helping female comedians get in their 10,000 Hours of practice!"/>
    <n v="10000"/>
    <n v="1506"/>
    <x v="2"/>
    <s v="US"/>
    <s v="USD"/>
    <n v="1444405123"/>
    <n v="1439221123"/>
    <b v="0"/>
    <x v="133"/>
    <b v="0"/>
    <s v="theater/spaces"/>
    <n v="0.15060000000000001"/>
    <n v="30.12"/>
    <x v="1"/>
    <s v="spaces"/>
    <x v="3076"/>
    <x v="3071"/>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x v="3072"/>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x v="3073"/>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x v="3074"/>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x v="3075"/>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x v="3076"/>
  </r>
  <r>
    <x v="3082"/>
    <s v="Magical Workshop, Magic/Hobby Store"/>
    <s v="Help expand the time of everyones favorite magic store!  It currently limited to 3 days a week. If not for you, then the children!"/>
    <n v="9000"/>
    <n v="0"/>
    <x v="2"/>
    <s v="US"/>
    <s v="USD"/>
    <n v="1447628946"/>
    <n v="1445033346"/>
    <b v="0"/>
    <x v="78"/>
    <b v="0"/>
    <s v="theater/spaces"/>
    <n v="0"/>
    <n v="0"/>
    <x v="1"/>
    <s v="spaces"/>
    <x v="3082"/>
    <x v="3077"/>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x v="3078"/>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x v="3079"/>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x v="3080"/>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x v="3081"/>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x v="3082"/>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x v="3083"/>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x v="3084"/>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x v="3085"/>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x v="3086"/>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x v="3087"/>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x v="2806"/>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x v="3088"/>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x v="3089"/>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x v="3090"/>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x v="3091"/>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x v="3092"/>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x v="3093"/>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x v="3094"/>
  </r>
  <r>
    <x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x v="3095"/>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x v="3096"/>
  </r>
  <r>
    <x v="3103"/>
    <s v="Professional Venue for local artists!!"/>
    <s v="Creating a place for local artists to perform, at substantially less cost for them"/>
    <n v="4100"/>
    <n v="11"/>
    <x v="2"/>
    <s v="US"/>
    <s v="USD"/>
    <n v="1434080706"/>
    <n v="1428896706"/>
    <b v="0"/>
    <x v="84"/>
    <b v="0"/>
    <s v="theater/spaces"/>
    <n v="2.6829268292682929E-3"/>
    <n v="5.5"/>
    <x v="1"/>
    <s v="spaces"/>
    <x v="3103"/>
    <x v="3097"/>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x v="3098"/>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x v="3099"/>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x v="3100"/>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x v="3101"/>
  </r>
  <r>
    <x v="3108"/>
    <s v="Funding a home for our Children's Theater"/>
    <s v="We need a permanent home for the theater!"/>
    <n v="50000"/>
    <n v="26"/>
    <x v="2"/>
    <s v="US"/>
    <s v="USD"/>
    <n v="1430234394"/>
    <n v="1425053994"/>
    <b v="0"/>
    <x v="84"/>
    <b v="0"/>
    <s v="theater/spaces"/>
    <n v="5.1999999999999995E-4"/>
    <n v="13"/>
    <x v="1"/>
    <s v="spaces"/>
    <x v="3108"/>
    <x v="3102"/>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x v="3103"/>
  </r>
  <r>
    <x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x v="3104"/>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x v="3105"/>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x v="3106"/>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x v="3107"/>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n v="0"/>
    <x v="1"/>
    <s v="spaces"/>
    <x v="3114"/>
    <x v="3108"/>
  </r>
  <r>
    <x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x v="3109"/>
  </r>
  <r>
    <x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x v="3110"/>
  </r>
  <r>
    <x v="3117"/>
    <s v="Cowes and The Sea"/>
    <s v="Performing Arts workshops, for young people aged 5 -16, exploring how the sea has shaped Cowes as a settlement."/>
    <n v="1000"/>
    <n v="1"/>
    <x v="2"/>
    <s v="GB"/>
    <s v="GBP"/>
    <n v="1464354720"/>
    <n v="1463648360"/>
    <b v="0"/>
    <x v="29"/>
    <b v="0"/>
    <s v="theater/spaces"/>
    <n v="1E-3"/>
    <n v="1"/>
    <x v="1"/>
    <s v="spaces"/>
    <x v="3117"/>
    <x v="3111"/>
  </r>
  <r>
    <x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x v="3112"/>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x v="3113"/>
  </r>
  <r>
    <x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x v="3114"/>
  </r>
  <r>
    <x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x v="3115"/>
  </r>
  <r>
    <x v="3122"/>
    <s v="be back soon (Canceled)"/>
    <s v="cancelled until further notice"/>
    <n v="199"/>
    <n v="116"/>
    <x v="1"/>
    <s v="US"/>
    <s v="USD"/>
    <n v="1478733732"/>
    <n v="1478298132"/>
    <b v="0"/>
    <x v="84"/>
    <b v="0"/>
    <s v="theater/spaces"/>
    <n v="0.58291457286432158"/>
    <n v="58"/>
    <x v="1"/>
    <s v="spaces"/>
    <x v="3122"/>
    <x v="3116"/>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x v="3117"/>
  </r>
  <r>
    <x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x v="3118"/>
  </r>
  <r>
    <x v="3125"/>
    <s v="N/A (Canceled)"/>
    <s v="N/A"/>
    <n v="1500000"/>
    <n v="0"/>
    <x v="1"/>
    <s v="US"/>
    <s v="USD"/>
    <n v="1452142672"/>
    <n v="1449550672"/>
    <b v="0"/>
    <x v="78"/>
    <b v="0"/>
    <s v="theater/spaces"/>
    <n v="0"/>
    <n v="0"/>
    <x v="1"/>
    <s v="spaces"/>
    <x v="3125"/>
    <x v="3119"/>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x v="3120"/>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n v="0"/>
    <x v="1"/>
    <s v="spaces"/>
    <x v="3127"/>
    <x v="3121"/>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x v="3122"/>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x v="3123"/>
  </r>
  <r>
    <x v="3130"/>
    <s v="MEDEA | A New Vision"/>
    <s v="A shockingly relevant modern take on a 2,000-year-old tragedy that confronts current gender politics."/>
    <n v="10000"/>
    <n v="375"/>
    <x v="3"/>
    <s v="US"/>
    <s v="USD"/>
    <n v="1492145940"/>
    <n v="1489504916"/>
    <b v="0"/>
    <x v="80"/>
    <b v="0"/>
    <s v="theater/plays"/>
    <n v="3.7499999999999999E-2"/>
    <n v="93.75"/>
    <x v="1"/>
    <s v="plays"/>
    <x v="3130"/>
    <x v="3124"/>
  </r>
  <r>
    <x v="3131"/>
    <s v="SNAKE EYES"/>
    <s v="A Staged Reading of &quot;Snake Eyes,&quot; a new play by Alex Rafala"/>
    <n v="4100"/>
    <n v="645"/>
    <x v="3"/>
    <s v="US"/>
    <s v="USD"/>
    <n v="1491656045"/>
    <n v="1489067645"/>
    <b v="0"/>
    <x v="8"/>
    <b v="0"/>
    <s v="theater/plays"/>
    <n v="0.15731707317073171"/>
    <n v="53.75"/>
    <x v="1"/>
    <s v="plays"/>
    <x v="3131"/>
    <x v="3125"/>
  </r>
  <r>
    <x v="3132"/>
    <s v="A Bite of a Snake Play"/>
    <s v="Smells Like Money, Drips Like Honey, Taste Like Mocha, Better Run AWAY"/>
    <n v="30000"/>
    <n v="10"/>
    <x v="3"/>
    <s v="US"/>
    <s v="USD"/>
    <n v="1492759460"/>
    <n v="1487579060"/>
    <b v="0"/>
    <x v="29"/>
    <b v="0"/>
    <s v="theater/plays"/>
    <n v="3.3333333333333332E-4"/>
    <n v="10"/>
    <x v="1"/>
    <s v="plays"/>
    <x v="3132"/>
    <x v="3126"/>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x v="3127"/>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x v="3128"/>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x v="3129"/>
  </r>
  <r>
    <x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x v="3130"/>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x v="3131"/>
  </r>
  <r>
    <x v="3138"/>
    <s v="Our Country's Good"/>
    <s v="A UWE Drama Society adaptation of Timberlake Wertenbaker's play. Funding needed for costumes/props to make the show a success. Thanks."/>
    <n v="200"/>
    <n v="0"/>
    <x v="3"/>
    <s v="GB"/>
    <s v="GBP"/>
    <n v="1491233407"/>
    <n v="1489591807"/>
    <b v="0"/>
    <x v="78"/>
    <b v="0"/>
    <s v="theater/plays"/>
    <n v="0"/>
    <n v="0"/>
    <x v="1"/>
    <s v="plays"/>
    <x v="3138"/>
    <x v="3132"/>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x v="3133"/>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x v="3134"/>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x v="3135"/>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x v="3136"/>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n v="0"/>
    <x v="1"/>
    <s v="plays"/>
    <x v="3143"/>
    <x v="3137"/>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x v="3138"/>
  </r>
  <r>
    <x v="3145"/>
    <s v="Arlington's 1st Dinner Theatre"/>
    <s v="Dominion Theatre Company is the first community dinner theatre  to be established in Arlington TX."/>
    <n v="25000"/>
    <n v="0"/>
    <x v="3"/>
    <s v="US"/>
    <s v="USD"/>
    <n v="1490659134"/>
    <n v="1485478734"/>
    <b v="0"/>
    <x v="78"/>
    <b v="0"/>
    <s v="theater/plays"/>
    <n v="0"/>
    <n v="0"/>
    <x v="1"/>
    <s v="plays"/>
    <x v="3145"/>
    <x v="3139"/>
  </r>
  <r>
    <x v="3146"/>
    <s v="SoÃ±Ã© una ciudad amurallada"/>
    <s v="Somos... Podemos... Amamos... Nuestra muralla, nuestra utopÃ­a. Que el amor sea el lÃ­mite"/>
    <n v="50000"/>
    <n v="5250"/>
    <x v="3"/>
    <s v="MX"/>
    <s v="MXN"/>
    <n v="1492356166"/>
    <n v="1488471766"/>
    <b v="0"/>
    <x v="8"/>
    <b v="0"/>
    <s v="theater/plays"/>
    <n v="0.105"/>
    <n v="437.5"/>
    <x v="1"/>
    <s v="plays"/>
    <x v="3146"/>
    <x v="3140"/>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x v="3141"/>
  </r>
  <r>
    <x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x v="3142"/>
  </r>
  <r>
    <x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x v="3143"/>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x v="3144"/>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x v="3145"/>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x v="3146"/>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x v="3147"/>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x v="3148"/>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x v="3149"/>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x v="3150"/>
  </r>
  <r>
    <x v="3157"/>
    <s v="Summer FourPlay"/>
    <s v="Four Directors.  Four One Acts.  Four Genres.  For You."/>
    <n v="4000"/>
    <n v="4040"/>
    <x v="0"/>
    <s v="US"/>
    <s v="USD"/>
    <n v="1405746000"/>
    <n v="1404932105"/>
    <b v="1"/>
    <x v="14"/>
    <b v="1"/>
    <s v="theater/plays"/>
    <n v="1.01"/>
    <n v="98.536585365853654"/>
    <x v="1"/>
    <s v="plays"/>
    <x v="3157"/>
    <x v="3151"/>
  </r>
  <r>
    <x v="3158"/>
    <s v="Nursery Crimes"/>
    <s v="A 40s crime-noir play using nursery rhyme characters."/>
    <n v="5000"/>
    <n v="5700"/>
    <x v="0"/>
    <s v="US"/>
    <s v="USD"/>
    <n v="1374523752"/>
    <n v="1371931752"/>
    <b v="1"/>
    <x v="50"/>
    <b v="1"/>
    <s v="theater/plays"/>
    <n v="1.1399999999999999"/>
    <n v="82.608695652173907"/>
    <x v="1"/>
    <s v="plays"/>
    <x v="3158"/>
    <x v="3152"/>
  </r>
  <r>
    <x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x v="3153"/>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x v="3154"/>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x v="3155"/>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x v="3156"/>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x v="3157"/>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x v="3158"/>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x v="73"/>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x v="3159"/>
  </r>
  <r>
    <x v="3167"/>
    <s v="Destiny is Judd Nelson: a new play at FringeNYC"/>
    <s v="What is destiny? Explore it with us this August at FringeNYC."/>
    <n v="3000"/>
    <n v="3485"/>
    <x v="0"/>
    <s v="US"/>
    <s v="USD"/>
    <n v="1406952781"/>
    <n v="1405743181"/>
    <b v="1"/>
    <x v="165"/>
    <b v="1"/>
    <s v="theater/plays"/>
    <n v="1.1616666666666666"/>
    <n v="63.363636363636367"/>
    <x v="1"/>
    <s v="plays"/>
    <x v="3167"/>
    <x v="3160"/>
  </r>
  <r>
    <x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x v="3161"/>
  </r>
  <r>
    <x v="3169"/>
    <s v="The Window"/>
    <s v="We're bringing The Window to the Cherry Lane Theater in January 2014."/>
    <n v="8000"/>
    <n v="8241"/>
    <x v="0"/>
    <s v="US"/>
    <s v="USD"/>
    <n v="1386910740"/>
    <n v="1384364561"/>
    <b v="1"/>
    <x v="141"/>
    <b v="1"/>
    <s v="theater/plays"/>
    <n v="1.030125"/>
    <n v="100.5"/>
    <x v="1"/>
    <s v="plays"/>
    <x v="3169"/>
    <x v="3162"/>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x v="3163"/>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x v="3164"/>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x v="3165"/>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x v="3166"/>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x v="3167"/>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x v="3168"/>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x v="3169"/>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x v="3170"/>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x v="3171"/>
  </r>
  <r>
    <x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x v="3172"/>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x v="3173"/>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x v="3174"/>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x v="3175"/>
  </r>
  <r>
    <x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x v="3176"/>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x v="3177"/>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x v="3178"/>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x v="3179"/>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x v="3180"/>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x v="3181"/>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x v="3182"/>
  </r>
  <r>
    <x v="3190"/>
    <s v="Call It A Day Productions - THE LIFE"/>
    <s v="Call It A Day Productions is putting on their first full production in December and every little bit helps!"/>
    <n v="4000"/>
    <n v="0"/>
    <x v="2"/>
    <s v="CA"/>
    <s v="CAD"/>
    <n v="1481258275"/>
    <n v="1478662675"/>
    <b v="0"/>
    <x v="78"/>
    <b v="0"/>
    <s v="theater/musical"/>
    <n v="0"/>
    <n v="0"/>
    <x v="1"/>
    <s v="musical"/>
    <x v="3190"/>
    <x v="3183"/>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x v="3184"/>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x v="3185"/>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x v="3186"/>
  </r>
  <r>
    <x v="3194"/>
    <s v="P.A.C.K (Performing Arts Camp for Kids)"/>
    <s v="P.A.C.K (Performing Arts Camp for Kids) Musical Theater, Instrumental Music, Vocal Music, Dance, Visual Arts, and Physical Education!"/>
    <n v="11000"/>
    <n v="0"/>
    <x v="2"/>
    <s v="US"/>
    <s v="USD"/>
    <n v="1437960598"/>
    <n v="1435368598"/>
    <b v="0"/>
    <x v="78"/>
    <b v="0"/>
    <s v="theater/musical"/>
    <n v="0"/>
    <n v="0"/>
    <x v="1"/>
    <s v="musical"/>
    <x v="3194"/>
    <x v="3187"/>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x v="3188"/>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x v="3189"/>
  </r>
  <r>
    <x v="3197"/>
    <s v="Mirror, mirror on the wall"/>
    <s v="This years most important stage project for young artists in our region. www.ungespor.no"/>
    <n v="10000"/>
    <n v="1145"/>
    <x v="2"/>
    <s v="NO"/>
    <s v="NOK"/>
    <n v="1423050618"/>
    <n v="1420458618"/>
    <b v="0"/>
    <x v="80"/>
    <b v="0"/>
    <s v="theater/musical"/>
    <n v="0.1145"/>
    <n v="286.25"/>
    <x v="1"/>
    <s v="musical"/>
    <x v="3197"/>
    <x v="3190"/>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x v="3191"/>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x v="3192"/>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x v="3193"/>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x v="3194"/>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x v="3195"/>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x v="3196"/>
  </r>
  <r>
    <x v="3204"/>
    <s v="FaÃ§ade: The Interactive Musical"/>
    <s v="Based on the hit game, Trip and Grace's marriage is falling apart. It's up to the audience to determine the fate of their relationship."/>
    <n v="500"/>
    <n v="0"/>
    <x v="2"/>
    <s v="US"/>
    <s v="USD"/>
    <n v="1437149640"/>
    <n v="1434558479"/>
    <b v="0"/>
    <x v="78"/>
    <b v="0"/>
    <s v="theater/musical"/>
    <n v="0"/>
    <n v="0"/>
    <x v="1"/>
    <s v="musical"/>
    <x v="3204"/>
    <x v="3197"/>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x v="3198"/>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n v="0"/>
    <x v="1"/>
    <s v="musical"/>
    <x v="3206"/>
    <x v="3199"/>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x v="3200"/>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x v="3201"/>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x v="3202"/>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x v="3203"/>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x v="3204"/>
  </r>
  <r>
    <x v="3212"/>
    <s v="Campo Maldito"/>
    <s v="Help us bring our production of Campo Maldito to New York AND San Francisco!"/>
    <n v="4000"/>
    <n v="5050"/>
    <x v="0"/>
    <s v="US"/>
    <s v="USD"/>
    <n v="1407524751"/>
    <n v="1404932751"/>
    <b v="1"/>
    <x v="225"/>
    <b v="1"/>
    <s v="theater/plays"/>
    <n v="1.2625"/>
    <n v="53.723404255319146"/>
    <x v="1"/>
    <s v="plays"/>
    <x v="3212"/>
    <x v="3205"/>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x v="3206"/>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x v="3207"/>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x v="3208"/>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x v="3209"/>
  </r>
  <r>
    <x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x v="3210"/>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x v="3211"/>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x v="3212"/>
  </r>
  <r>
    <x v="3220"/>
    <s v="Burners"/>
    <s v="A sci-fi thriller for the stage opening March 10 in Los Angeles."/>
    <n v="15000"/>
    <n v="15126"/>
    <x v="0"/>
    <s v="US"/>
    <s v="USD"/>
    <n v="1489352400"/>
    <n v="1486411204"/>
    <b v="1"/>
    <x v="211"/>
    <b v="1"/>
    <s v="theater/plays"/>
    <n v="1.0084"/>
    <n v="256.37288135593218"/>
    <x v="1"/>
    <s v="plays"/>
    <x v="3220"/>
    <x v="3213"/>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x v="3214"/>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x v="3215"/>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x v="3216"/>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x v="3217"/>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x v="3218"/>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x v="3219"/>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x v="3220"/>
  </r>
  <r>
    <x v="3228"/>
    <s v="Hear Me Roar: A Season of Powerful Women"/>
    <s v="A Season of Powerful Women. A Season of Defiance."/>
    <n v="7000"/>
    <n v="7164"/>
    <x v="0"/>
    <s v="US"/>
    <s v="USD"/>
    <n v="1450328340"/>
    <n v="1447606884"/>
    <b v="1"/>
    <x v="77"/>
    <b v="1"/>
    <s v="theater/plays"/>
    <n v="1.0234285714285714"/>
    <n v="193.62162162162161"/>
    <x v="1"/>
    <s v="plays"/>
    <x v="3228"/>
    <x v="3221"/>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x v="3222"/>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x v="341"/>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x v="3223"/>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x v="3224"/>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x v="3225"/>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x v="3226"/>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x v="3227"/>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x v="3228"/>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x v="3229"/>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x v="3230"/>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x v="3231"/>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x v="3232"/>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x v="3233"/>
  </r>
  <r>
    <x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x v="3234"/>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x v="3235"/>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x v="3236"/>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x v="3237"/>
  </r>
  <r>
    <x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x v="3238"/>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x v="3239"/>
  </r>
  <r>
    <x v="3248"/>
    <s v="Honest Accomplice Theatre 2015-16 Season"/>
    <s v="Honest Accomplice Theatre produces theatre for social change."/>
    <n v="12000"/>
    <n v="12095"/>
    <x v="0"/>
    <s v="US"/>
    <s v="USD"/>
    <n v="1428178757"/>
    <n v="1425590357"/>
    <b v="1"/>
    <x v="452"/>
    <b v="1"/>
    <s v="theater/plays"/>
    <n v="1.0079166666666666"/>
    <n v="60.475000000000001"/>
    <x v="1"/>
    <s v="plays"/>
    <x v="3248"/>
    <x v="3240"/>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x v="3241"/>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x v="3242"/>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x v="3243"/>
  </r>
  <r>
    <x v="3252"/>
    <s v="Modern Love"/>
    <s v="How do we navigate the boundaries between friendship, sexual intimacy and obsessive desire?"/>
    <n v="2250"/>
    <n v="2876"/>
    <x v="0"/>
    <s v="GB"/>
    <s v="GBP"/>
    <n v="1473247240"/>
    <n v="1470655240"/>
    <b v="1"/>
    <x v="133"/>
    <b v="1"/>
    <s v="theater/plays"/>
    <n v="1.2782222222222221"/>
    <n v="57.52"/>
    <x v="1"/>
    <s v="plays"/>
    <x v="3252"/>
    <x v="3244"/>
  </r>
  <r>
    <x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x v="3245"/>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x v="3246"/>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x v="3247"/>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x v="3248"/>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x v="3249"/>
  </r>
  <r>
    <x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x v="3250"/>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x v="3251"/>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x v="3252"/>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x v="3253"/>
  </r>
  <r>
    <x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x v="3254"/>
  </r>
  <r>
    <x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x v="3255"/>
  </r>
  <r>
    <x v="3264"/>
    <s v="Kapow-i GoGo at The PIT"/>
    <s v="The three part comedic saga of Kapow-i GoGo, who saves the world.  Again.  And again."/>
    <n v="2500"/>
    <n v="2575"/>
    <x v="0"/>
    <s v="US"/>
    <s v="USD"/>
    <n v="1422482400"/>
    <n v="1421089938"/>
    <b v="1"/>
    <x v="72"/>
    <b v="1"/>
    <s v="theater/plays"/>
    <n v="1.03"/>
    <n v="52.551020408163268"/>
    <x v="1"/>
    <s v="plays"/>
    <x v="3264"/>
    <x v="3256"/>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x v="3257"/>
  </r>
  <r>
    <x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x v="3258"/>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x v="3259"/>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x v="3260"/>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x v="3261"/>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x v="3262"/>
  </r>
  <r>
    <x v="3271"/>
    <s v="Saxon Court at Southwark Playhouse"/>
    <s v="A razor sharp satire to darken your Christmas."/>
    <n v="1500"/>
    <n v="1950"/>
    <x v="0"/>
    <s v="GB"/>
    <s v="GBP"/>
    <n v="1414927775"/>
    <n v="1412332175"/>
    <b v="1"/>
    <x v="13"/>
    <b v="1"/>
    <s v="theater/plays"/>
    <n v="1.3"/>
    <n v="38.235294117647058"/>
    <x v="1"/>
    <s v="plays"/>
    <x v="3271"/>
    <x v="3263"/>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x v="3264"/>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x v="3265"/>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x v="3266"/>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x v="3267"/>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x v="3268"/>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x v="3269"/>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x v="3270"/>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x v="3271"/>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x v="3272"/>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x v="3273"/>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x v="3274"/>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x v="3275"/>
  </r>
  <r>
    <x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x v="3276"/>
  </r>
  <r>
    <x v="3285"/>
    <s v="By Morning"/>
    <s v="A new play by Matthew Gasda"/>
    <n v="4999"/>
    <n v="5604"/>
    <x v="0"/>
    <s v="US"/>
    <s v="USD"/>
    <n v="1488258000"/>
    <n v="1485556626"/>
    <b v="0"/>
    <x v="75"/>
    <b v="1"/>
    <s v="theater/plays"/>
    <n v="1.1210242048409682"/>
    <n v="69.18518518518519"/>
    <x v="1"/>
    <s v="plays"/>
    <x v="3285"/>
    <x v="3277"/>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x v="3278"/>
  </r>
  <r>
    <x v="3287"/>
    <s v="Three Things: Stories About Life"/>
    <s v="An inspirational one-man play about crisis, community, and the search for wholeness."/>
    <n v="2500"/>
    <n v="2500"/>
    <x v="0"/>
    <s v="CA"/>
    <s v="CAD"/>
    <n v="1448733628"/>
    <n v="1446573628"/>
    <b v="0"/>
    <x v="69"/>
    <b v="1"/>
    <s v="theater/plays"/>
    <n v="1"/>
    <n v="73.529411764705884"/>
    <x v="1"/>
    <s v="plays"/>
    <x v="3287"/>
    <x v="3279"/>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x v="3280"/>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x v="3281"/>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x v="3282"/>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x v="3283"/>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x v="3284"/>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x v="3285"/>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x v="3286"/>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x v="3287"/>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x v="3288"/>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x v="3289"/>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x v="3290"/>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x v="3291"/>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x v="329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x v="3293"/>
  </r>
  <r>
    <x v="3302"/>
    <s v="El muro de BorÃ­s KiÃ©n"/>
    <s v="FilosofÃ­a de los anÃ³nimos"/>
    <n v="8400"/>
    <n v="8685"/>
    <x v="0"/>
    <s v="ES"/>
    <s v="EUR"/>
    <n v="1481099176"/>
    <n v="1478507176"/>
    <b v="0"/>
    <x v="133"/>
    <b v="1"/>
    <s v="theater/plays"/>
    <n v="1.0339285714285715"/>
    <n v="173.7"/>
    <x v="1"/>
    <s v="plays"/>
    <x v="3302"/>
    <x v="3294"/>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x v="3295"/>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x v="3296"/>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x v="3297"/>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x v="3298"/>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x v="3299"/>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x v="3300"/>
  </r>
  <r>
    <x v="3309"/>
    <s v="Collision Course"/>
    <s v="Two unlikely friends, a garage, tinned beans &amp; the end of the world."/>
    <n v="350"/>
    <n v="558"/>
    <x v="0"/>
    <s v="GB"/>
    <s v="GBP"/>
    <n v="1476632178"/>
    <n v="1473953778"/>
    <b v="0"/>
    <x v="162"/>
    <b v="1"/>
    <s v="theater/plays"/>
    <n v="1.5942857142857143"/>
    <n v="18"/>
    <x v="1"/>
    <s v="plays"/>
    <x v="3309"/>
    <x v="3301"/>
  </r>
  <r>
    <x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x v="3302"/>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x v="3303"/>
  </r>
  <r>
    <x v="3312"/>
    <s v="Richard III"/>
    <s v="Bare Theatre presents one of Shakespeare's most notorious characters in the final chapter of the War of the Roses saga."/>
    <n v="2500"/>
    <n v="2501"/>
    <x v="0"/>
    <s v="US"/>
    <s v="USD"/>
    <n v="1478901600"/>
    <n v="1477077946"/>
    <b v="0"/>
    <x v="14"/>
    <b v="1"/>
    <s v="theater/plays"/>
    <n v="1.0004"/>
    <n v="61"/>
    <x v="1"/>
    <s v="plays"/>
    <x v="3312"/>
    <x v="3304"/>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x v="3305"/>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x v="3306"/>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x v="3307"/>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x v="3308"/>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x v="3309"/>
  </r>
  <r>
    <x v="3318"/>
    <s v="ROOMIES - Atlantic Canada Tour 2016-17"/>
    <s v="Help us strengthen and inspire disability arts in Atlantic Canada"/>
    <n v="2000"/>
    <n v="2512"/>
    <x v="0"/>
    <s v="CA"/>
    <s v="CAD"/>
    <n v="1460341800"/>
    <n v="1456902893"/>
    <b v="0"/>
    <x v="58"/>
    <b v="1"/>
    <s v="theater/plays"/>
    <n v="1.256"/>
    <n v="78.5"/>
    <x v="1"/>
    <s v="plays"/>
    <x v="3318"/>
    <x v="3310"/>
  </r>
  <r>
    <x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x v="3311"/>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x v="3312"/>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x v="3313"/>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x v="3314"/>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x v="3315"/>
  </r>
  <r>
    <x v="3324"/>
    <s v="At Swim, Two Boys"/>
    <s v="The play tells the story of Jim and Doyler and their friendship on the brink of Irish independence."/>
    <n v="1500"/>
    <n v="1525"/>
    <x v="0"/>
    <s v="IE"/>
    <s v="EUR"/>
    <n v="1465135190"/>
    <n v="1463925590"/>
    <b v="0"/>
    <x v="73"/>
    <b v="1"/>
    <s v="theater/plays"/>
    <n v="1.0166666666666666"/>
    <n v="152.5"/>
    <x v="1"/>
    <s v="plays"/>
    <x v="3324"/>
    <x v="3316"/>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x v="3317"/>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x v="3318"/>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x v="3319"/>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x v="3320"/>
  </r>
  <r>
    <x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x v="3321"/>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x v="3322"/>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x v="3323"/>
  </r>
  <r>
    <x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x v="3324"/>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x v="3325"/>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x v="3326"/>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x v="3327"/>
  </r>
  <r>
    <x v="3336"/>
    <s v="WILDE TALES"/>
    <s v="A theatrical adaptation of Oscar Wilde's short stories, presented by Suitcase Civilians at The Space, April 5-10 2016."/>
    <n v="250"/>
    <n v="250"/>
    <x v="0"/>
    <s v="GB"/>
    <s v="GBP"/>
    <n v="1459845246"/>
    <n v="1457429646"/>
    <b v="0"/>
    <x v="82"/>
    <b v="1"/>
    <s v="theater/plays"/>
    <n v="1"/>
    <n v="27.777777777777779"/>
    <x v="1"/>
    <s v="plays"/>
    <x v="3336"/>
    <x v="3328"/>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x v="3329"/>
  </r>
  <r>
    <x v="3338"/>
    <s v="The Last Days of Judas Iscariot"/>
    <s v="Join Estelle Parsons in support of Theater That Looks and Sounds Like America"/>
    <n v="15000"/>
    <n v="15327"/>
    <x v="0"/>
    <s v="US"/>
    <s v="USD"/>
    <n v="1487944080"/>
    <n v="1486129680"/>
    <b v="0"/>
    <x v="300"/>
    <b v="1"/>
    <s v="theater/plays"/>
    <n v="1.0218"/>
    <n v="136.84821428571428"/>
    <x v="1"/>
    <s v="plays"/>
    <x v="3338"/>
    <x v="3330"/>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x v="3331"/>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x v="3332"/>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x v="3333"/>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x v="3334"/>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x v="3335"/>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x v="3336"/>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x v="3337"/>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x v="3338"/>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x v="3339"/>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x v="3340"/>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x v="3341"/>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x v="3342"/>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x v="3343"/>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x v="3344"/>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x v="3345"/>
  </r>
  <r>
    <x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x v="3346"/>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x v="3347"/>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x v="3348"/>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x v="3349"/>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x v="3350"/>
  </r>
  <r>
    <x v="3359"/>
    <s v="BEIRUT, LADY OF LEBANON"/>
    <s v="A Theatrical Production Celebrating the Lebanese Culture and the Human Spirit in Time of War."/>
    <n v="4000"/>
    <n v="4250"/>
    <x v="0"/>
    <s v="US"/>
    <s v="USD"/>
    <n v="1487985734"/>
    <n v="1484097734"/>
    <b v="0"/>
    <x v="23"/>
    <b v="1"/>
    <s v="theater/plays"/>
    <n v="1.0625"/>
    <n v="184.78260869565219"/>
    <x v="1"/>
    <s v="plays"/>
    <x v="3359"/>
    <x v="3351"/>
  </r>
  <r>
    <x v="3360"/>
    <s v="Pretty Butch"/>
    <s v="World Premiere, an M1 Singapore Fringe Festival 2017 commission."/>
    <n v="9000"/>
    <n v="9124"/>
    <x v="0"/>
    <s v="SG"/>
    <s v="SGD"/>
    <n v="1481731140"/>
    <n v="1479866343"/>
    <b v="0"/>
    <x v="250"/>
    <b v="1"/>
    <s v="theater/plays"/>
    <n v="1.0137777777777779"/>
    <n v="126.72222222222223"/>
    <x v="1"/>
    <s v="plays"/>
    <x v="3360"/>
    <x v="3352"/>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x v="3353"/>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x v="3354"/>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x v="3355"/>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x v="3266"/>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x v="3356"/>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x v="3357"/>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x v="3358"/>
  </r>
  <r>
    <x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x v="3359"/>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x v="3360"/>
  </r>
  <r>
    <x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x v="3361"/>
  </r>
  <r>
    <x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x v="3362"/>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x v="2835"/>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x v="3363"/>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x v="3364"/>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x v="3365"/>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x v="3366"/>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x v="3367"/>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x v="3368"/>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x v="3369"/>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x v="3370"/>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x v="3371"/>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x v="3372"/>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x v="3373"/>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x v="3374"/>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x v="3375"/>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x v="3376"/>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x v="3377"/>
  </r>
  <r>
    <x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x v="3378"/>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x v="3379"/>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x v="3380"/>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x v="3381"/>
  </r>
  <r>
    <x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x v="3382"/>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x v="3383"/>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x v="3384"/>
  </r>
  <r>
    <x v="3395"/>
    <s v="MIRAMAR"/>
    <s v="Miramar is a a darkly funny play exploring what it is we call â€˜homeâ€™."/>
    <n v="500"/>
    <n v="920"/>
    <x v="0"/>
    <s v="GB"/>
    <s v="GBP"/>
    <n v="1433009400"/>
    <n v="1431795944"/>
    <b v="0"/>
    <x v="44"/>
    <b v="1"/>
    <s v="theater/plays"/>
    <n v="1.84"/>
    <n v="24.210526315789473"/>
    <x v="1"/>
    <s v="plays"/>
    <x v="3395"/>
    <x v="3385"/>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x v="2806"/>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x v="3386"/>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x v="3387"/>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x v="3388"/>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x v="3389"/>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x v="3390"/>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x v="3391"/>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x v="3392"/>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x v="3393"/>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x v="3394"/>
  </r>
  <r>
    <x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x v="3395"/>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x v="3396"/>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x v="3397"/>
  </r>
  <r>
    <x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x v="3398"/>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x v="3399"/>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x v="3400"/>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x v="3401"/>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x v="3402"/>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x v="3403"/>
  </r>
  <r>
    <x v="3415"/>
    <s v="Balm in Gilead at Columbia"/>
    <s v="We are raising funds to allow for enhanced scenic, costume, and lighting design. Every dollar helps!"/>
    <n v="200"/>
    <n v="200"/>
    <x v="0"/>
    <s v="US"/>
    <s v="USD"/>
    <n v="1460935800"/>
    <n v="1459999656"/>
    <b v="0"/>
    <x v="82"/>
    <b v="1"/>
    <s v="theater/plays"/>
    <n v="1"/>
    <n v="22.222222222222221"/>
    <x v="1"/>
    <s v="plays"/>
    <x v="3415"/>
    <x v="3404"/>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x v="3405"/>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x v="3406"/>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x v="3407"/>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x v="3408"/>
  </r>
  <r>
    <x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x v="3409"/>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x v="3410"/>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x v="2232"/>
  </r>
  <r>
    <x v="3423"/>
    <s v="And That's How The Story Goes"/>
    <s v="Forest Hills Eastern's Student Run Show 2015. Our goal is to present a professional quality show on a budget."/>
    <n v="250"/>
    <n v="350"/>
    <x v="0"/>
    <s v="US"/>
    <s v="USD"/>
    <n v="1429912341"/>
    <n v="1427320341"/>
    <b v="0"/>
    <x v="73"/>
    <b v="1"/>
    <s v="theater/plays"/>
    <n v="1.4"/>
    <n v="35"/>
    <x v="1"/>
    <s v="plays"/>
    <x v="3423"/>
    <x v="341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x v="3412"/>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x v="3413"/>
  </r>
  <r>
    <x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x v="3414"/>
  </r>
  <r>
    <x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x v="3415"/>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x v="3416"/>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x v="3417"/>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x v="3418"/>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x v="3419"/>
  </r>
  <r>
    <x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x v="3420"/>
  </r>
  <r>
    <x v="3433"/>
    <s v="The Dybbuk"/>
    <s v="death&amp;pretzels presents their first Chicago based project:_x000a_The Dybbuk by S. Ansky"/>
    <n v="9500"/>
    <n v="9525"/>
    <x v="0"/>
    <s v="US"/>
    <s v="USD"/>
    <n v="1402974000"/>
    <n v="1400290255"/>
    <b v="0"/>
    <x v="26"/>
    <b v="1"/>
    <s v="theater/plays"/>
    <n v="1.0026315789473683"/>
    <n v="134.1549295774648"/>
    <x v="1"/>
    <s v="plays"/>
    <x v="3433"/>
    <x v="3421"/>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x v="3422"/>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x v="3423"/>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x v="3424"/>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x v="3425"/>
  </r>
  <r>
    <x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x v="3426"/>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x v="3427"/>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x v="3428"/>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x v="3429"/>
  </r>
  <r>
    <x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x v="3430"/>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x v="3431"/>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x v="3432"/>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x v="3433"/>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x v="3434"/>
  </r>
  <r>
    <x v="3447"/>
    <s v="The Vagabond Halfback"/>
    <s v="&quot;He was a poet, a vagrant, a philosopher, a lady's man and a hard drinker&quot;"/>
    <n v="1000"/>
    <n v="1078"/>
    <x v="0"/>
    <s v="US"/>
    <s v="USD"/>
    <n v="1458332412"/>
    <n v="1454448012"/>
    <b v="0"/>
    <x v="25"/>
    <b v="1"/>
    <s v="theater/plays"/>
    <n v="1.0780000000000001"/>
    <n v="77"/>
    <x v="1"/>
    <s v="plays"/>
    <x v="3447"/>
    <x v="3435"/>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x v="3436"/>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x v="3437"/>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x v="3438"/>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x v="3439"/>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x v="3440"/>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x v="3441"/>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x v="3442"/>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x v="3443"/>
  </r>
  <r>
    <x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x v="3444"/>
  </r>
  <r>
    <x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x v="3445"/>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x v="3446"/>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x v="3447"/>
  </r>
  <r>
    <x v="3460"/>
    <s v="Pushers"/>
    <s v="'Pushers' is an exciting new play and the first project for brand new theatre company, Ain't Got No Home Productions."/>
    <n v="500"/>
    <n v="950"/>
    <x v="0"/>
    <s v="GB"/>
    <s v="GBP"/>
    <n v="1408106352"/>
    <n v="1406896752"/>
    <b v="0"/>
    <x v="10"/>
    <b v="1"/>
    <s v="theater/plays"/>
    <n v="1.9"/>
    <n v="50"/>
    <x v="1"/>
    <s v="plays"/>
    <x v="3460"/>
    <x v="3448"/>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x v="3449"/>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x v="3450"/>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x v="3451"/>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x v="3452"/>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x v="3453"/>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x v="3454"/>
  </r>
  <r>
    <x v="3467"/>
    <s v="Venus in Fur, Los Angeles."/>
    <s v="Venus in Fur, By David Ives."/>
    <n v="3000"/>
    <n v="3030"/>
    <x v="0"/>
    <s v="US"/>
    <s v="USD"/>
    <n v="1426864032"/>
    <n v="1424275632"/>
    <b v="0"/>
    <x v="5"/>
    <b v="1"/>
    <s v="theater/plays"/>
    <n v="1.01"/>
    <n v="64.468085106382972"/>
    <x v="1"/>
    <s v="plays"/>
    <x v="3467"/>
    <x v="3455"/>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x v="3456"/>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x v="3457"/>
  </r>
  <r>
    <x v="3470"/>
    <s v="She Kills Monsters"/>
    <s v="The New Artist's Circle is a theatre company dedicated to bringing the arts to young people."/>
    <n v="250"/>
    <n v="375"/>
    <x v="0"/>
    <s v="US"/>
    <s v="USD"/>
    <n v="1468618680"/>
    <n v="1465345902"/>
    <b v="0"/>
    <x v="82"/>
    <b v="1"/>
    <s v="theater/plays"/>
    <n v="1.5"/>
    <n v="41.666666666666664"/>
    <x v="1"/>
    <s v="plays"/>
    <x v="3470"/>
    <x v="3458"/>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x v="3459"/>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x v="3460"/>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x v="3461"/>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x v="3462"/>
  </r>
  <r>
    <x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x v="3463"/>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x v="3464"/>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x v="3465"/>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x v="3466"/>
  </r>
  <r>
    <x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x v="3467"/>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x v="3468"/>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x v="3469"/>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x v="3470"/>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x v="3471"/>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x v="3472"/>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x v="3473"/>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x v="3474"/>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x v="3475"/>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x v="3476"/>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x v="3477"/>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x v="3478"/>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x v="3479"/>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x v="3480"/>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x v="3481"/>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x v="3482"/>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x v="3483"/>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x v="3484"/>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x v="3485"/>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x v="3486"/>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x v="3487"/>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x v="3488"/>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x v="3489"/>
  </r>
  <r>
    <x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x v="3490"/>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x v="3491"/>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x v="3492"/>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x v="3493"/>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x v="3494"/>
  </r>
  <r>
    <x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x v="3495"/>
  </r>
  <r>
    <x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x v="3496"/>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x v="3497"/>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x v="3498"/>
  </r>
  <r>
    <x v="3511"/>
    <s v="Silent Planet"/>
    <s v="The world premiere of the first full-length play by Eve Leigh, at the intimate Finborough Theatre in London."/>
    <n v="1500"/>
    <n v="1518"/>
    <x v="0"/>
    <s v="GB"/>
    <s v="GBP"/>
    <n v="1415385000"/>
    <n v="1413406695"/>
    <b v="0"/>
    <x v="10"/>
    <b v="1"/>
    <s v="theater/plays"/>
    <n v="1.012"/>
    <n v="79.89473684210526"/>
    <x v="1"/>
    <s v="plays"/>
    <x v="3511"/>
    <x v="3499"/>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x v="3500"/>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x v="3501"/>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x v="3502"/>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x v="3503"/>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x v="3504"/>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x v="3505"/>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x v="3506"/>
  </r>
  <r>
    <x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x v="3507"/>
  </r>
  <r>
    <x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x v="3508"/>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x v="3509"/>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x v="3510"/>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x v="3511"/>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x v="3512"/>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x v="3453"/>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x v="3513"/>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x v="3514"/>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x v="3515"/>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x v="3516"/>
  </r>
  <r>
    <x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x v="3517"/>
  </r>
  <r>
    <x v="3531"/>
    <s v="The Reinvention of Lily Johnson"/>
    <s v="A political comedy for a crazy election year"/>
    <n v="1000"/>
    <n v="1280"/>
    <x v="0"/>
    <s v="US"/>
    <s v="USD"/>
    <n v="1467301334"/>
    <n v="1464709334"/>
    <b v="0"/>
    <x v="55"/>
    <b v="1"/>
    <s v="theater/plays"/>
    <n v="1.28"/>
    <n v="49.230769230769234"/>
    <x v="1"/>
    <s v="plays"/>
    <x v="3531"/>
    <x v="3518"/>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x v="3519"/>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x v="3520"/>
  </r>
  <r>
    <x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x v="3521"/>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x v="1804"/>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x v="3522"/>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x v="3523"/>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x v="3524"/>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x v="3525"/>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x v="3526"/>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x v="3527"/>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x v="3528"/>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x v="3529"/>
  </r>
  <r>
    <x v="3544"/>
    <s v="Gruoch, or Lady Macbeth"/>
    <s v="Death &amp; Pretzels presents the world premiere of Paul Pasulka's Gruoch, or Lady Macbeth"/>
    <n v="2500"/>
    <n v="2500"/>
    <x v="0"/>
    <s v="US"/>
    <s v="USD"/>
    <n v="1425758257"/>
    <n v="1423166257"/>
    <b v="0"/>
    <x v="54"/>
    <b v="1"/>
    <s v="theater/plays"/>
    <n v="1"/>
    <n v="104.16666666666667"/>
    <x v="1"/>
    <s v="plays"/>
    <x v="3544"/>
    <x v="3530"/>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x v="3531"/>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x v="3532"/>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x v="3533"/>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x v="3534"/>
  </r>
  <r>
    <x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x v="3535"/>
  </r>
  <r>
    <x v="3550"/>
    <s v="MOONFACE"/>
    <s v="MOONFACE explores the formative f***k-ups of adolescence. Fresh, incisive new writing. Monologue, movement and striking naturalism."/>
    <n v="2500"/>
    <n v="2620"/>
    <x v="0"/>
    <s v="GB"/>
    <s v="GBP"/>
    <n v="1462224398"/>
    <n v="1459632398"/>
    <b v="0"/>
    <x v="31"/>
    <b v="1"/>
    <s v="theater/plays"/>
    <n v="1.048"/>
    <n v="40.9375"/>
    <x v="1"/>
    <s v="plays"/>
    <x v="3550"/>
    <x v="3536"/>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x v="3537"/>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x v="3538"/>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x v="3539"/>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x v="3540"/>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x v="3541"/>
  </r>
  <r>
    <x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x v="3542"/>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x v="3543"/>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x v="3544"/>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x v="3545"/>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x v="3546"/>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x v="3547"/>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x v="3548"/>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x v="3549"/>
  </r>
  <r>
    <x v="3564"/>
    <s v="The Pillowman Aberdeen"/>
    <s v="Multi Award-Winng play THE PILLOWMAN coming to the Arts Centre Theatre, Aberdeen"/>
    <n v="1000"/>
    <n v="1005"/>
    <x v="0"/>
    <s v="GB"/>
    <s v="GBP"/>
    <n v="1444060800"/>
    <n v="1440082649"/>
    <b v="0"/>
    <x v="57"/>
    <b v="1"/>
    <s v="theater/plays"/>
    <n v="1.0049999999999999"/>
    <n v="59.117647058823529"/>
    <x v="1"/>
    <s v="plays"/>
    <x v="3564"/>
    <x v="3550"/>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x v="3551"/>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x v="3552"/>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x v="3553"/>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x v="3554"/>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x v="3555"/>
  </r>
  <r>
    <x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x v="3556"/>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x v="3557"/>
  </r>
  <r>
    <x v="3572"/>
    <s v="Monster"/>
    <s v="A darkly comic one woman show by Abram Rooney as part of The Camden Fringe 2015."/>
    <n v="500"/>
    <n v="500"/>
    <x v="0"/>
    <s v="GB"/>
    <s v="GBP"/>
    <n v="1434894082"/>
    <n v="1432302082"/>
    <b v="0"/>
    <x v="82"/>
    <b v="1"/>
    <s v="theater/plays"/>
    <n v="1"/>
    <n v="55.555555555555557"/>
    <x v="1"/>
    <s v="plays"/>
    <x v="3572"/>
    <x v="3558"/>
  </r>
  <r>
    <x v="3573"/>
    <s v="Licensed To Ill"/>
    <s v="London based theatre makers collaborating to create a new show about the history of HipHop."/>
    <n v="3000"/>
    <n v="3084"/>
    <x v="0"/>
    <s v="GB"/>
    <s v="GBP"/>
    <n v="1415440846"/>
    <n v="1412845246"/>
    <b v="0"/>
    <x v="76"/>
    <b v="1"/>
    <s v="theater/plays"/>
    <n v="1.028"/>
    <n v="39.53846153846154"/>
    <x v="1"/>
    <s v="plays"/>
    <x v="3573"/>
    <x v="3559"/>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x v="3560"/>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x v="3561"/>
  </r>
  <r>
    <x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x v="3562"/>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x v="3563"/>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x v="3564"/>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x v="3565"/>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x v="3566"/>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x v="3567"/>
  </r>
  <r>
    <x v="3582"/>
    <s v="REALLY REALLY"/>
    <s v="A contemporary American play touching on the scorching realities of growing up in the Millennial generation."/>
    <n v="1000"/>
    <n v="2870"/>
    <x v="0"/>
    <s v="US"/>
    <s v="USD"/>
    <n v="1459822682"/>
    <n v="1458613082"/>
    <b v="0"/>
    <x v="72"/>
    <b v="1"/>
    <s v="theater/plays"/>
    <n v="2.87"/>
    <n v="58.571428571428569"/>
    <x v="1"/>
    <s v="plays"/>
    <x v="3582"/>
    <x v="3568"/>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x v="3569"/>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x v="3570"/>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x v="3571"/>
  </r>
  <r>
    <x v="3586"/>
    <s v="Actors &amp; Musicians who are Blind or Autistic"/>
    <s v="See Theatre In A New Light"/>
    <n v="7500"/>
    <n v="8207"/>
    <x v="0"/>
    <s v="US"/>
    <s v="USD"/>
    <n v="1474649070"/>
    <n v="1469465070"/>
    <b v="0"/>
    <x v="241"/>
    <b v="1"/>
    <s v="theater/plays"/>
    <n v="1.0942666666666667"/>
    <n v="151.9814814814815"/>
    <x v="1"/>
    <s v="plays"/>
    <x v="3586"/>
    <x v="3572"/>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x v="3573"/>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x v="3574"/>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x v="3575"/>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x v="3576"/>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x v="3577"/>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x v="3578"/>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x v="3579"/>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x v="3580"/>
  </r>
  <r>
    <x v="3595"/>
    <s v="The Flu Season"/>
    <s v="A new theatre company staging Will Eno's The Flu Season in Seattle"/>
    <n v="2600"/>
    <n v="3081"/>
    <x v="0"/>
    <s v="US"/>
    <s v="USD"/>
    <n v="1426229940"/>
    <n v="1423959123"/>
    <b v="0"/>
    <x v="95"/>
    <b v="1"/>
    <s v="theater/plays"/>
    <n v="1.1850000000000001"/>
    <n v="49.693548387096776"/>
    <x v="1"/>
    <s v="plays"/>
    <x v="3595"/>
    <x v="3581"/>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x v="358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x v="3583"/>
  </r>
  <r>
    <x v="3598"/>
    <s v="Cinderella"/>
    <s v="River City Theatre Company needs your support as we embark on our thirteenth production, CINDERELLA!"/>
    <n v="1000"/>
    <n v="1101"/>
    <x v="0"/>
    <s v="US"/>
    <s v="USD"/>
    <n v="1409720340"/>
    <n v="1408129822"/>
    <b v="0"/>
    <x v="74"/>
    <b v="1"/>
    <s v="theater/plays"/>
    <n v="1.101"/>
    <n v="40.777777777777779"/>
    <x v="1"/>
    <s v="plays"/>
    <x v="3598"/>
    <x v="3584"/>
  </r>
  <r>
    <x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x v="3585"/>
  </r>
  <r>
    <x v="3600"/>
    <s v="Pariah"/>
    <s v="The First Play From The Man Who Brought You The Black James Bond!"/>
    <n v="10"/>
    <n v="13"/>
    <x v="0"/>
    <s v="US"/>
    <s v="USD"/>
    <n v="1476390164"/>
    <n v="1473970964"/>
    <b v="0"/>
    <x v="80"/>
    <b v="1"/>
    <s v="theater/plays"/>
    <n v="1.3"/>
    <n v="3.25"/>
    <x v="1"/>
    <s v="plays"/>
    <x v="3600"/>
    <x v="3586"/>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x v="3587"/>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x v="3588"/>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x v="3589"/>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x v="3590"/>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x v="3591"/>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x v="3592"/>
  </r>
  <r>
    <x v="3607"/>
    <s v="E15 at The Pleasance and CPT"/>
    <s v="'E15' is a verbatim project that looks at the story of the Focus E15 Campaign"/>
    <n v="550"/>
    <n v="580"/>
    <x v="0"/>
    <s v="GB"/>
    <s v="GBP"/>
    <n v="1450137600"/>
    <n v="1448924882"/>
    <b v="0"/>
    <x v="9"/>
    <b v="1"/>
    <s v="theater/plays"/>
    <n v="1.0545454545454545"/>
    <n v="29"/>
    <x v="1"/>
    <s v="plays"/>
    <x v="3607"/>
    <x v="3593"/>
  </r>
  <r>
    <x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x v="3594"/>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x v="3595"/>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x v="3596"/>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x v="3597"/>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x v="3598"/>
  </r>
  <r>
    <x v="3613"/>
    <s v="HIS NAME IS ARTHUR HOLMBERG"/>
    <s v="a woman walks into a bar except she looks like a man and no one's serving drinks. one night only"/>
    <n v="1250"/>
    <n v="1250"/>
    <x v="0"/>
    <s v="US"/>
    <s v="USD"/>
    <n v="1403964574"/>
    <n v="1401372574"/>
    <b v="0"/>
    <x v="9"/>
    <b v="1"/>
    <s v="theater/plays"/>
    <n v="1"/>
    <n v="62.5"/>
    <x v="1"/>
    <s v="plays"/>
    <x v="3613"/>
    <x v="3599"/>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x v="3600"/>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x v="3601"/>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x v="3602"/>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x v="3603"/>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x v="3604"/>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x v="3605"/>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x v="3606"/>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x v="3607"/>
  </r>
  <r>
    <x v="3622"/>
    <s v="Shakespeare's Pericles, Prince of Tyre"/>
    <s v="5 actors. 39 characters. 1 epic adventure. Presented by the Cradle Theatre Company."/>
    <n v="1000"/>
    <n v="1000.99"/>
    <x v="0"/>
    <s v="US"/>
    <s v="USD"/>
    <n v="1411874580"/>
    <n v="1409030371"/>
    <b v="0"/>
    <x v="64"/>
    <b v="1"/>
    <s v="theater/plays"/>
    <n v="1.00099"/>
    <n v="47.666190476190479"/>
    <x v="1"/>
    <s v="plays"/>
    <x v="3622"/>
    <x v="3608"/>
  </r>
  <r>
    <x v="3623"/>
    <s v="Since I've Been Here"/>
    <s v="An original play exploring the complications of romantic relationships in all forms."/>
    <n v="2500"/>
    <n v="3000"/>
    <x v="0"/>
    <s v="US"/>
    <s v="USD"/>
    <n v="1406358000"/>
    <n v="1404841270"/>
    <b v="0"/>
    <x v="69"/>
    <b v="1"/>
    <s v="theater/plays"/>
    <n v="1.2"/>
    <n v="88.235294117647058"/>
    <x v="1"/>
    <s v="plays"/>
    <x v="3623"/>
    <x v="3609"/>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x v="3610"/>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x v="3611"/>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x v="3612"/>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x v="3613"/>
  </r>
  <r>
    <x v="3628"/>
    <s v="Blast From the Past"/>
    <s v="I am asking for public funding to help put together a musical tribute titled &quot;Blast From The Past&quot; reenacting famous HipHop, RnB acts."/>
    <n v="100000"/>
    <n v="0"/>
    <x v="2"/>
    <s v="US"/>
    <s v="USD"/>
    <n v="1450040396"/>
    <n v="1444852796"/>
    <b v="0"/>
    <x v="78"/>
    <b v="0"/>
    <s v="theater/musical"/>
    <n v="0"/>
    <n v="0"/>
    <x v="1"/>
    <s v="musical"/>
    <x v="3628"/>
    <x v="3614"/>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x v="3615"/>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x v="3616"/>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x v="3617"/>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x v="3618"/>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x v="3619"/>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x v="3620"/>
  </r>
  <r>
    <x v="3635"/>
    <s v="Mary's Son"/>
    <s v="Mary's Son is a pop opera about Jesus and the hope he brings to all people."/>
    <n v="3500"/>
    <n v="1276"/>
    <x v="2"/>
    <s v="US"/>
    <s v="USD"/>
    <n v="1461186676"/>
    <n v="1458594676"/>
    <b v="0"/>
    <x v="73"/>
    <b v="0"/>
    <s v="theater/musical"/>
    <n v="0.36457142857142855"/>
    <n v="127.6"/>
    <x v="1"/>
    <s v="musical"/>
    <x v="3635"/>
    <x v="3621"/>
  </r>
  <r>
    <x v="3636"/>
    <s v="The Brother's of B-Block"/>
    <s v="The Brotherâ€™s of B-block is a musical play. A new take on &quot;OZ&quot; _x000a_The Wizard of OZ meets HBO's OZ."/>
    <n v="150000"/>
    <n v="0"/>
    <x v="2"/>
    <s v="US"/>
    <s v="USD"/>
    <n v="1442248829"/>
    <n v="1439224829"/>
    <b v="0"/>
    <x v="78"/>
    <b v="0"/>
    <s v="theater/musical"/>
    <n v="0"/>
    <n v="0"/>
    <x v="1"/>
    <s v="musical"/>
    <x v="3636"/>
    <x v="3622"/>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x v="3623"/>
  </r>
  <r>
    <x v="3638"/>
    <s v="Project Hedwig and the Angry Inch"/>
    <s v="A rock and roll journey that explores love, loss, redemption, duality and ascension."/>
    <n v="3300"/>
    <n v="216"/>
    <x v="2"/>
    <s v="CA"/>
    <s v="CAD"/>
    <n v="1429456132"/>
    <n v="1424275732"/>
    <b v="0"/>
    <x v="84"/>
    <b v="0"/>
    <s v="theater/musical"/>
    <n v="6.545454545454546E-2"/>
    <n v="108"/>
    <x v="1"/>
    <s v="musical"/>
    <x v="3638"/>
    <x v="3624"/>
  </r>
  <r>
    <x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x v="3625"/>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x v="3626"/>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n v="0"/>
    <x v="1"/>
    <s v="musical"/>
    <x v="3641"/>
    <x v="3627"/>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x v="3628"/>
  </r>
  <r>
    <x v="3643"/>
    <s v="Puberty: The Musical"/>
    <s v="It feels like the first time. Like the very first time everyone's coming-of-age comes to the stage. Think 'Wicked', with bad acne."/>
    <n v="25000"/>
    <n v="0"/>
    <x v="2"/>
    <s v="US"/>
    <s v="USD"/>
    <n v="1447734439"/>
    <n v="1444274839"/>
    <b v="0"/>
    <x v="78"/>
    <b v="0"/>
    <s v="theater/musical"/>
    <n v="0"/>
    <n v="0"/>
    <x v="1"/>
    <s v="musical"/>
    <x v="3643"/>
    <x v="3629"/>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x v="3630"/>
  </r>
  <r>
    <x v="3645"/>
    <s v="If the Shoe Fits"/>
    <s v="This new musical comedy empowers women and girls of all ages to be themselves in their shoes, whatever shoes they choose."/>
    <n v="1000"/>
    <n v="1"/>
    <x v="2"/>
    <s v="CA"/>
    <s v="CAD"/>
    <n v="1479773838"/>
    <n v="1477178238"/>
    <b v="0"/>
    <x v="29"/>
    <b v="0"/>
    <s v="theater/musical"/>
    <n v="1E-3"/>
    <n v="1"/>
    <x v="1"/>
    <s v="musical"/>
    <x v="3645"/>
    <x v="3631"/>
  </r>
  <r>
    <x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x v="3632"/>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x v="3633"/>
  </r>
  <r>
    <x v="3648"/>
    <s v="Moth Theater Lives"/>
    <s v="Help Moth Live! Support Moth and its artist collective to achieve its 2014/15 season."/>
    <n v="40000"/>
    <n v="40153"/>
    <x v="0"/>
    <s v="US"/>
    <s v="USD"/>
    <n v="1412492445"/>
    <n v="1409900445"/>
    <b v="0"/>
    <x v="196"/>
    <b v="1"/>
    <s v="theater/plays"/>
    <n v="1.003825"/>
    <n v="550.04109589041093"/>
    <x v="1"/>
    <s v="plays"/>
    <x v="3648"/>
    <x v="3634"/>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x v="3635"/>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x v="3636"/>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x v="3637"/>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x v="3638"/>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x v="3639"/>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x v="3640"/>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x v="3641"/>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x v="3642"/>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x v="3643"/>
  </r>
  <r>
    <x v="3658"/>
    <s v="Mr. Marmalade"/>
    <s v="Life is hard when your own imaginary friend can't make time for you."/>
    <n v="1500"/>
    <n v="1510"/>
    <x v="0"/>
    <s v="US"/>
    <s v="USD"/>
    <n v="1404273540"/>
    <n v="1400272580"/>
    <b v="0"/>
    <x v="9"/>
    <b v="1"/>
    <s v="theater/plays"/>
    <n v="1.0066666666666666"/>
    <n v="75.5"/>
    <x v="1"/>
    <s v="plays"/>
    <x v="3658"/>
    <x v="3644"/>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x v="3645"/>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x v="3646"/>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x v="3647"/>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x v="3648"/>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x v="3649"/>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x v="3650"/>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x v="3651"/>
  </r>
  <r>
    <x v="3666"/>
    <s v="Israel LÃ³pez @ Ojai Playwrights Conference"/>
    <s v="Artistic Internship @ Ojai Playwrights Conference"/>
    <n v="1200"/>
    <n v="1200"/>
    <x v="0"/>
    <s v="US"/>
    <s v="USD"/>
    <n v="1406185200"/>
    <n v="1404337382"/>
    <b v="0"/>
    <x v="44"/>
    <b v="1"/>
    <s v="theater/plays"/>
    <n v="1"/>
    <n v="31.578947368421051"/>
    <x v="1"/>
    <s v="plays"/>
    <x v="3666"/>
    <x v="3652"/>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x v="3653"/>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x v="3654"/>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x v="3655"/>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x v="3656"/>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x v="3657"/>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x v="3658"/>
  </r>
  <r>
    <x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x v="3659"/>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x v="3660"/>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x v="3661"/>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x v="3662"/>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x v="3663"/>
  </r>
  <r>
    <x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x v="3664"/>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x v="3665"/>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x v="3666"/>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x v="3667"/>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x v="3668"/>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x v="3669"/>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x v="3670"/>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x v="3671"/>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x v="3672"/>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x v="3673"/>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x v="3674"/>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x v="3675"/>
  </r>
  <r>
    <x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x v="3676"/>
  </r>
  <r>
    <x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x v="3677"/>
  </r>
  <r>
    <x v="3692"/>
    <s v="An Evening With Durang"/>
    <s v="Help us independently produce two great comedies by Christopher Durang."/>
    <n v="1000"/>
    <n v="1260"/>
    <x v="0"/>
    <s v="US"/>
    <s v="USD"/>
    <n v="1411084800"/>
    <n v="1410304179"/>
    <b v="0"/>
    <x v="57"/>
    <b v="1"/>
    <s v="theater/plays"/>
    <n v="1.26"/>
    <n v="74.117647058823536"/>
    <x v="1"/>
    <s v="plays"/>
    <x v="3692"/>
    <x v="3678"/>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x v="3679"/>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x v="3680"/>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x v="3681"/>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x v="3682"/>
  </r>
  <r>
    <x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x v="3683"/>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x v="3684"/>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x v="3685"/>
  </r>
  <r>
    <x v="3700"/>
    <s v="Generations (Senior Project)"/>
    <s v="Help me produce the play I have written for my senior project!"/>
    <n v="500"/>
    <n v="606"/>
    <x v="0"/>
    <s v="US"/>
    <s v="USD"/>
    <n v="1412092800"/>
    <n v="1409493800"/>
    <b v="0"/>
    <x v="59"/>
    <b v="1"/>
    <s v="theater/plays"/>
    <n v="1.212"/>
    <n v="33.666666666666664"/>
    <x v="1"/>
    <s v="plays"/>
    <x v="3700"/>
    <x v="3686"/>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x v="3687"/>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x v="3688"/>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x v="3689"/>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x v="3690"/>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x v="3691"/>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x v="3692"/>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x v="3693"/>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x v="3694"/>
  </r>
  <r>
    <x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x v="3695"/>
  </r>
  <r>
    <x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x v="3696"/>
  </r>
  <r>
    <x v="3711"/>
    <s v="The Youth Shakespeare Project 2014"/>
    <s v="Two teachers and twenty kids bring one of Shakespeare's plays to life!"/>
    <n v="500"/>
    <n v="570"/>
    <x v="0"/>
    <s v="US"/>
    <s v="USD"/>
    <n v="1402848000"/>
    <n v="1400606573"/>
    <b v="0"/>
    <x v="64"/>
    <b v="1"/>
    <s v="theater/plays"/>
    <n v="1.1399999999999999"/>
    <n v="27.142857142857142"/>
    <x v="1"/>
    <s v="plays"/>
    <x v="3711"/>
    <x v="3174"/>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x v="3697"/>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x v="3698"/>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x v="3699"/>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x v="3700"/>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x v="3701"/>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x v="3702"/>
  </r>
  <r>
    <x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x v="3703"/>
  </r>
  <r>
    <x v="3719"/>
    <s v="Corium"/>
    <s v="A new piece of physical theatre about love, regret and longing."/>
    <n v="200"/>
    <n v="420"/>
    <x v="0"/>
    <s v="GB"/>
    <s v="GBP"/>
    <n v="1434994266"/>
    <n v="1432402266"/>
    <b v="0"/>
    <x v="80"/>
    <b v="1"/>
    <s v="theater/plays"/>
    <n v="2.1"/>
    <n v="105"/>
    <x v="1"/>
    <s v="plays"/>
    <x v="3719"/>
    <x v="3704"/>
  </r>
  <r>
    <x v="3720"/>
    <s v="Lakotas and the American Theatre"/>
    <s v="Breaking the American Indian stereotype in the American Theatre."/>
    <n v="3300"/>
    <n v="3449"/>
    <x v="0"/>
    <s v="US"/>
    <s v="USD"/>
    <n v="1435881006"/>
    <n v="1433980206"/>
    <b v="0"/>
    <x v="244"/>
    <b v="1"/>
    <s v="theater/plays"/>
    <n v="1.0451515151515152"/>
    <n v="86.224999999999994"/>
    <x v="1"/>
    <s v="plays"/>
    <x v="3720"/>
    <x v="3705"/>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x v="3706"/>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x v="3707"/>
  </r>
  <r>
    <x v="3723"/>
    <s v="Beauty and the Beast"/>
    <s v="Saltmine Theatre Company present Beauty and the Beast:"/>
    <n v="4500"/>
    <n v="4592"/>
    <x v="0"/>
    <s v="GB"/>
    <s v="GBP"/>
    <n v="1417374262"/>
    <n v="1414778662"/>
    <b v="0"/>
    <x v="287"/>
    <b v="1"/>
    <s v="theater/plays"/>
    <n v="1.0204444444444445"/>
    <n v="72.888888888888886"/>
    <x v="1"/>
    <s v="plays"/>
    <x v="3723"/>
    <x v="3708"/>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x v="3709"/>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x v="3710"/>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x v="3711"/>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x v="3712"/>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x v="3713"/>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x v="3714"/>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x v="3715"/>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x v="3716"/>
  </r>
  <r>
    <x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x v="3717"/>
  </r>
  <r>
    <x v="3733"/>
    <s v="laughter in the hood"/>
    <s v="want to donate tickets to residents who live in the community that cant afford the 35.00 price of ticket"/>
    <n v="1500"/>
    <n v="0"/>
    <x v="2"/>
    <s v="US"/>
    <s v="USD"/>
    <n v="1429396200"/>
    <n v="1428539708"/>
    <b v="0"/>
    <x v="78"/>
    <b v="0"/>
    <s v="theater/plays"/>
    <n v="0"/>
    <n v="0"/>
    <x v="1"/>
    <s v="plays"/>
    <x v="3733"/>
    <x v="3718"/>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x v="3719"/>
  </r>
  <r>
    <x v="3735"/>
    <s v="Women Beware Women"/>
    <s v="Young Actor's taking on a Jacobean tragedy. Family, betrayal, love, lust, sex and death."/>
    <n v="150"/>
    <n v="20"/>
    <x v="2"/>
    <s v="GB"/>
    <s v="GBP"/>
    <n v="1432831089"/>
    <n v="1430239089"/>
    <b v="0"/>
    <x v="84"/>
    <b v="0"/>
    <s v="theater/plays"/>
    <n v="0.13333333333333333"/>
    <n v="10"/>
    <x v="1"/>
    <s v="plays"/>
    <x v="3735"/>
    <x v="3720"/>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x v="3721"/>
  </r>
  <r>
    <x v="3737"/>
    <s v="Measure For Measure"/>
    <s v="The ASU Theatre and Shakespeare Club presents Measure For Measure directed by Jordyn Ochser."/>
    <n v="700"/>
    <n v="150"/>
    <x v="2"/>
    <s v="US"/>
    <s v="USD"/>
    <n v="1447311540"/>
    <n v="1445358903"/>
    <b v="0"/>
    <x v="80"/>
    <b v="0"/>
    <s v="theater/plays"/>
    <n v="0.21428571428571427"/>
    <n v="37.5"/>
    <x v="1"/>
    <s v="plays"/>
    <x v="3737"/>
    <x v="3722"/>
  </r>
  <r>
    <x v="3738"/>
    <s v="'GULF' - a new play by PIVOT THEATRE"/>
    <s v="A filmic, fast-paced exploration of trust, making its debut at Camden People's Theatre this July."/>
    <n v="1500"/>
    <n v="270"/>
    <x v="2"/>
    <s v="GB"/>
    <s v="GBP"/>
    <n v="1405461600"/>
    <n v="1403562705"/>
    <b v="0"/>
    <x v="79"/>
    <b v="0"/>
    <s v="theater/plays"/>
    <n v="0.18"/>
    <n v="45"/>
    <x v="1"/>
    <s v="plays"/>
    <x v="3738"/>
    <x v="3723"/>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x v="3724"/>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x v="3725"/>
  </r>
  <r>
    <x v="3741"/>
    <s v="Open House Theater"/>
    <s v="A small community with a love for theater would like to continue. Help the children of this community continue."/>
    <n v="20000"/>
    <n v="0"/>
    <x v="2"/>
    <s v="US"/>
    <s v="USD"/>
    <n v="1450389950"/>
    <n v="1447797950"/>
    <b v="0"/>
    <x v="78"/>
    <b v="0"/>
    <s v="theater/plays"/>
    <n v="0"/>
    <n v="0"/>
    <x v="1"/>
    <s v="plays"/>
    <x v="3741"/>
    <x v="3726"/>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x v="3727"/>
  </r>
  <r>
    <x v="3743"/>
    <s v="Down the Mississippi"/>
    <s v="I'm taking the Adventures of Huckleberry Finn puppet show down the Mississippi River!"/>
    <n v="2200"/>
    <n v="0"/>
    <x v="2"/>
    <s v="US"/>
    <s v="USD"/>
    <n v="1404406964"/>
    <n v="1401814964"/>
    <b v="0"/>
    <x v="78"/>
    <b v="0"/>
    <s v="theater/plays"/>
    <n v="0"/>
    <n v="0"/>
    <x v="1"/>
    <s v="plays"/>
    <x v="3743"/>
    <x v="3728"/>
  </r>
  <r>
    <x v="3744"/>
    <s v="The Game's Afoot - Spotlight"/>
    <s v="This summer, The Spotlight Players are celebrating Christmas in July with a presentation of Ken Ludwig's side splitting comedy."/>
    <n v="1200"/>
    <n v="0"/>
    <x v="2"/>
    <s v="US"/>
    <s v="USD"/>
    <n v="1404532740"/>
    <n v="1401823952"/>
    <b v="0"/>
    <x v="78"/>
    <b v="0"/>
    <s v="theater/plays"/>
    <n v="0"/>
    <n v="0"/>
    <x v="1"/>
    <s v="plays"/>
    <x v="3744"/>
    <x v="3729"/>
  </r>
  <r>
    <x v="3745"/>
    <s v="Tyke Theatre Web Show"/>
    <s v="Tyke wants to expand her puppet theater show to weekly online web shows and is looking for backers."/>
    <n v="100"/>
    <n v="10"/>
    <x v="2"/>
    <s v="US"/>
    <s v="USD"/>
    <n v="1407689102"/>
    <n v="1405097102"/>
    <b v="0"/>
    <x v="29"/>
    <b v="0"/>
    <s v="theater/plays"/>
    <n v="0.1"/>
    <n v="10"/>
    <x v="1"/>
    <s v="plays"/>
    <x v="3745"/>
    <x v="3730"/>
  </r>
  <r>
    <x v="3746"/>
    <s v="Stage Play Production - &quot;I Love You to Death&quot;"/>
    <s v="Generational curses CAN be broken...right?"/>
    <n v="8500"/>
    <n v="202"/>
    <x v="2"/>
    <s v="US"/>
    <s v="USD"/>
    <n v="1475918439"/>
    <n v="1473326439"/>
    <b v="0"/>
    <x v="29"/>
    <b v="0"/>
    <s v="theater/plays"/>
    <n v="2.3764705882352941E-2"/>
    <n v="202"/>
    <x v="1"/>
    <s v="plays"/>
    <x v="3746"/>
    <x v="3731"/>
  </r>
  <r>
    <x v="3747"/>
    <s v="Counting Stars"/>
    <s v="The world premiere of an astonishing new play by acclaimed writer Atiha Sen Gupta."/>
    <n v="2500"/>
    <n v="25"/>
    <x v="2"/>
    <s v="GB"/>
    <s v="GBP"/>
    <n v="1436137140"/>
    <n v="1433833896"/>
    <b v="0"/>
    <x v="29"/>
    <b v="0"/>
    <s v="theater/plays"/>
    <n v="0.01"/>
    <n v="25"/>
    <x v="1"/>
    <s v="plays"/>
    <x v="3747"/>
    <x v="3732"/>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x v="3733"/>
  </r>
  <r>
    <x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x v="3734"/>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x v="3735"/>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x v="3736"/>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x v="3737"/>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x v="3738"/>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x v="3739"/>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x v="3740"/>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x v="3741"/>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x v="3742"/>
  </r>
  <r>
    <x v="3758"/>
    <s v="Luigi's Ladies"/>
    <s v="LUIGI'S LADIES: an original one-woman musical comedy"/>
    <n v="1500"/>
    <n v="1535"/>
    <x v="0"/>
    <s v="US"/>
    <s v="USD"/>
    <n v="1400475600"/>
    <n v="1397819938"/>
    <b v="0"/>
    <x v="55"/>
    <b v="1"/>
    <s v="theater/musical"/>
    <n v="1.0233333333333334"/>
    <n v="59.03846153846154"/>
    <x v="1"/>
    <s v="musical"/>
    <x v="3758"/>
    <x v="3743"/>
  </r>
  <r>
    <x v="3759"/>
    <s v="Pared Down Productions"/>
    <s v="A production company specializing in small-scale musicals"/>
    <n v="4000"/>
    <n v="4409.7700000000004"/>
    <x v="0"/>
    <s v="US"/>
    <s v="USD"/>
    <n v="1440556553"/>
    <n v="1435372553"/>
    <b v="0"/>
    <x v="106"/>
    <b v="1"/>
    <s v="theater/musical"/>
    <n v="1.1024425000000002"/>
    <n v="50.111022727272733"/>
    <x v="1"/>
    <s v="musical"/>
    <x v="3759"/>
    <x v="3744"/>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x v="3745"/>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x v="3746"/>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x v="3747"/>
  </r>
  <r>
    <x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x v="3748"/>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x v="3749"/>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x v="3750"/>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x v="3751"/>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x v="3566"/>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x v="3752"/>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x v="3753"/>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x v="3754"/>
  </r>
  <r>
    <x v="3771"/>
    <s v="COME OUT SWINGIN'!"/>
    <s v="I would like to make a demo recording of six songs from COME OUT SWINGIN'!"/>
    <n v="1000"/>
    <n v="1460"/>
    <x v="0"/>
    <s v="US"/>
    <s v="USD"/>
    <n v="1463529600"/>
    <n v="1462307652"/>
    <b v="0"/>
    <x v="44"/>
    <b v="1"/>
    <s v="theater/musical"/>
    <n v="1.46"/>
    <n v="38.421052631578945"/>
    <x v="1"/>
    <s v="musical"/>
    <x v="3771"/>
    <x v="3755"/>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x v="3756"/>
  </r>
  <r>
    <x v="3773"/>
    <s v="Dundee: A Hip-Hopera"/>
    <s v="A dramatic hip-hopera, inspired from monologues written by the performers."/>
    <n v="5000"/>
    <n v="5410"/>
    <x v="0"/>
    <s v="US"/>
    <s v="USD"/>
    <n v="1479175680"/>
    <n v="1476317247"/>
    <b v="0"/>
    <x v="7"/>
    <b v="1"/>
    <s v="theater/musical"/>
    <n v="1.0820000000000001"/>
    <n v="94.912280701754383"/>
    <x v="1"/>
    <s v="musical"/>
    <x v="3773"/>
    <x v="3757"/>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x v="3758"/>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x v="3759"/>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x v="3760"/>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x v="3761"/>
  </r>
  <r>
    <x v="3778"/>
    <s v="Give a Puppet a Hand"/>
    <s v="Sponsor an AVENUE Q puppet for The Barn Players April 2015 production."/>
    <n v="2400"/>
    <n v="2521"/>
    <x v="0"/>
    <s v="US"/>
    <s v="USD"/>
    <n v="1423942780"/>
    <n v="1418758780"/>
    <b v="0"/>
    <x v="17"/>
    <b v="1"/>
    <s v="theater/musical"/>
    <n v="1.0504166666666668"/>
    <n v="70.027777777777771"/>
    <x v="1"/>
    <s v="musical"/>
    <x v="3778"/>
    <x v="3762"/>
  </r>
  <r>
    <x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x v="3763"/>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x v="3764"/>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x v="3765"/>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x v="3766"/>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x v="3767"/>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x v="3768"/>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x v="3769"/>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x v="3770"/>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x v="3514"/>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x v="3771"/>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x v="3772"/>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n v="0"/>
    <x v="1"/>
    <s v="musical"/>
    <x v="3790"/>
    <x v="3773"/>
  </r>
  <r>
    <x v="3791"/>
    <s v="Spin! at The Cumming Playhouse"/>
    <s v="Spin! is an original musical comedy-drama presented by Blue Palm Productions."/>
    <n v="1500"/>
    <n v="0"/>
    <x v="2"/>
    <s v="US"/>
    <s v="USD"/>
    <n v="1404664592"/>
    <n v="1399480592"/>
    <b v="0"/>
    <x v="78"/>
    <b v="0"/>
    <s v="theater/musical"/>
    <n v="0"/>
    <n v="0"/>
    <x v="1"/>
    <s v="musical"/>
    <x v="3791"/>
    <x v="3774"/>
  </r>
  <r>
    <x v="3792"/>
    <s v="BorikÃ©n: The Show"/>
    <s v="A cultural and historic journey through Puerto Rico's music and dance!"/>
    <n v="12500"/>
    <n v="35"/>
    <x v="2"/>
    <s v="US"/>
    <s v="USD"/>
    <n v="1436957022"/>
    <n v="1434365022"/>
    <b v="0"/>
    <x v="84"/>
    <b v="0"/>
    <s v="theater/musical"/>
    <n v="2.8E-3"/>
    <n v="17.5"/>
    <x v="1"/>
    <s v="musical"/>
    <x v="3792"/>
    <x v="3775"/>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x v="3776"/>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x v="3777"/>
  </r>
  <r>
    <x v="3795"/>
    <s v="Duodeca"/>
    <s v="Poppin Productions are currently entering the development stage of their very first production -  &quot;Duodeca&quot;."/>
    <n v="600"/>
    <n v="10"/>
    <x v="2"/>
    <s v="GB"/>
    <s v="GBP"/>
    <n v="1440801000"/>
    <n v="1437042490"/>
    <b v="0"/>
    <x v="84"/>
    <b v="0"/>
    <s v="theater/musical"/>
    <n v="1.6666666666666666E-2"/>
    <n v="5"/>
    <x v="1"/>
    <s v="musical"/>
    <x v="3795"/>
    <x v="3778"/>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x v="3779"/>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x v="3780"/>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x v="3781"/>
  </r>
  <r>
    <x v="3799"/>
    <s v="A Story Once Told"/>
    <s v="An original musical on it's way to the stage in Minneapolis, MN. Feel free to ask any questions."/>
    <n v="10000"/>
    <n v="402"/>
    <x v="2"/>
    <s v="US"/>
    <s v="USD"/>
    <n v="1457734843"/>
    <n v="1455142843"/>
    <b v="0"/>
    <x v="80"/>
    <b v="0"/>
    <s v="theater/musical"/>
    <n v="4.02E-2"/>
    <n v="100.5"/>
    <x v="1"/>
    <s v="musical"/>
    <x v="3799"/>
    <x v="3782"/>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x v="3783"/>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x v="3784"/>
  </r>
  <r>
    <x v="3802"/>
    <s v="The Lost Play of William Shakespeare"/>
    <s v="A musical about how Shakespeare was inspired to write only his own plays after the co-authored play Henry VI was taken."/>
    <n v="3000"/>
    <n v="0"/>
    <x v="2"/>
    <s v="US"/>
    <s v="USD"/>
    <n v="1445482906"/>
    <n v="1442890906"/>
    <b v="0"/>
    <x v="78"/>
    <b v="0"/>
    <s v="theater/musical"/>
    <n v="0"/>
    <n v="0"/>
    <x v="1"/>
    <s v="musical"/>
    <x v="3802"/>
    <x v="3785"/>
  </r>
  <r>
    <x v="3803"/>
    <s v="Benjamin Button the Musical Concept Album"/>
    <s v="A fully orchestrated concept album of Benjamin Button the Musical!"/>
    <n v="12000"/>
    <n v="2358"/>
    <x v="2"/>
    <s v="US"/>
    <s v="USD"/>
    <n v="1457133568"/>
    <n v="1454541568"/>
    <b v="0"/>
    <x v="244"/>
    <b v="0"/>
    <s v="theater/musical"/>
    <n v="0.19650000000000001"/>
    <n v="58.95"/>
    <x v="1"/>
    <s v="musical"/>
    <x v="3803"/>
    <x v="3786"/>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n v="0"/>
    <x v="1"/>
    <s v="musical"/>
    <x v="3804"/>
    <x v="3787"/>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x v="3788"/>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x v="3789"/>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x v="3790"/>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x v="3791"/>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x v="3792"/>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x v="3793"/>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x v="3794"/>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x v="2551"/>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x v="3795"/>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x v="3532"/>
  </r>
  <r>
    <x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x v="3796"/>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x v="3797"/>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x v="3798"/>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x v="3799"/>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x v="3800"/>
  </r>
  <r>
    <x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x v="3801"/>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x v="3802"/>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x v="3803"/>
  </r>
  <r>
    <x v="3823"/>
    <s v="FEED"/>
    <s v="Feed, a new play by Garrett Markgraf (based on the novel by M.T. Anderson), Directed by Anna Marck at Oakland University."/>
    <n v="2500"/>
    <n v="2650"/>
    <x v="0"/>
    <s v="US"/>
    <s v="USD"/>
    <n v="1437364740"/>
    <n v="1434405044"/>
    <b v="0"/>
    <x v="14"/>
    <b v="1"/>
    <s v="theater/plays"/>
    <n v="1.06"/>
    <n v="64.634146341463421"/>
    <x v="1"/>
    <s v="plays"/>
    <x v="3823"/>
    <x v="3804"/>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x v="3805"/>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x v="3806"/>
  </r>
  <r>
    <x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x v="3807"/>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x v="3808"/>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x v="3809"/>
  </r>
  <r>
    <x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x v="3810"/>
  </r>
  <r>
    <x v="3830"/>
    <s v="Run Away"/>
    <s v="The Aeon Theatre company is producing another original play by Parker Hale at the Manhattan Reportory Theatre"/>
    <n v="100"/>
    <n v="225"/>
    <x v="0"/>
    <s v="US"/>
    <s v="USD"/>
    <n v="1464371211"/>
    <n v="1463161611"/>
    <b v="0"/>
    <x v="83"/>
    <b v="1"/>
    <s v="theater/plays"/>
    <n v="2.25"/>
    <n v="75"/>
    <x v="1"/>
    <s v="plays"/>
    <x v="3830"/>
    <x v="381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x v="3812"/>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x v="3813"/>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x v="3814"/>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x v="3815"/>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x v="3816"/>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x v="3817"/>
  </r>
  <r>
    <x v="3837"/>
    <s v="Farcical Elements Presents Boeing-Boeing"/>
    <s v="A high-flying French farce with the thrust of a well-tuned jet engine"/>
    <n v="2000"/>
    <n v="2042"/>
    <x v="0"/>
    <s v="GB"/>
    <s v="GBP"/>
    <n v="1435947758"/>
    <n v="1432837358"/>
    <b v="0"/>
    <x v="57"/>
    <b v="1"/>
    <s v="theater/plays"/>
    <n v="1.0209999999999999"/>
    <n v="120.11764705882354"/>
    <x v="1"/>
    <s v="plays"/>
    <x v="3837"/>
    <x v="3818"/>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x v="3819"/>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x v="3820"/>
  </r>
  <r>
    <x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x v="3821"/>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x v="3822"/>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x v="3823"/>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x v="3824"/>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x v="3825"/>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x v="3826"/>
  </r>
  <r>
    <x v="3846"/>
    <s v="My Insane Shakespeare"/>
    <s v="My Insane Shakespeare. An original play by Arthur Elbakyan premiering October 13th at United Solo, New York City."/>
    <n v="7000"/>
    <n v="189"/>
    <x v="2"/>
    <s v="US"/>
    <s v="USD"/>
    <n v="1412405940"/>
    <n v="1409721542"/>
    <b v="1"/>
    <x v="22"/>
    <b v="0"/>
    <s v="theater/plays"/>
    <n v="2.7E-2"/>
    <n v="23.625"/>
    <x v="1"/>
    <s v="plays"/>
    <x v="3846"/>
    <x v="3827"/>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x v="3828"/>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x v="3829"/>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x v="3830"/>
  </r>
  <r>
    <x v="3850"/>
    <s v="The Vagina Monologues 2015"/>
    <s v="V-Day is a global activist movement to end violence against women and girls."/>
    <n v="1000"/>
    <n v="38"/>
    <x v="2"/>
    <s v="US"/>
    <s v="USD"/>
    <n v="1420081143"/>
    <n v="1417489143"/>
    <b v="1"/>
    <x v="80"/>
    <b v="0"/>
    <s v="theater/plays"/>
    <n v="3.7999999999999999E-2"/>
    <n v="9.5"/>
    <x v="1"/>
    <s v="plays"/>
    <x v="3850"/>
    <x v="3831"/>
  </r>
  <r>
    <x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x v="3832"/>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x v="3833"/>
  </r>
  <r>
    <x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x v="3834"/>
  </r>
  <r>
    <x v="3854"/>
    <s v="The Case Of Soghomon Tehlirian"/>
    <s v="A play dedicated to the 100th anniversary of the Armenian Genocide."/>
    <n v="11000"/>
    <n v="1788"/>
    <x v="2"/>
    <s v="US"/>
    <s v="USD"/>
    <n v="1431206058"/>
    <n v="1428614058"/>
    <b v="0"/>
    <x v="9"/>
    <b v="0"/>
    <s v="theater/plays"/>
    <n v="0.16254545454545455"/>
    <n v="89.4"/>
    <x v="1"/>
    <s v="plays"/>
    <x v="3854"/>
    <x v="3835"/>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x v="3836"/>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x v="3837"/>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x v="3838"/>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x v="3839"/>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x v="3840"/>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x v="3841"/>
  </r>
  <r>
    <x v="3861"/>
    <s v="READY OR NOT HERE I COME"/>
    <s v="THE COMING OF THE LORD!"/>
    <n v="2000"/>
    <n v="100"/>
    <x v="2"/>
    <s v="US"/>
    <s v="USD"/>
    <n v="1415828820"/>
    <n v="1412258977"/>
    <b v="0"/>
    <x v="29"/>
    <b v="0"/>
    <s v="theater/plays"/>
    <n v="0.05"/>
    <n v="100"/>
    <x v="1"/>
    <s v="plays"/>
    <x v="3861"/>
    <x v="3842"/>
  </r>
  <r>
    <x v="3862"/>
    <s v="The Container Play"/>
    <s v="The hit immersive theatre experience of England comes to Corpus Christi!"/>
    <n v="7500"/>
    <n v="1"/>
    <x v="2"/>
    <s v="US"/>
    <s v="USD"/>
    <n v="1473699540"/>
    <n v="1472451356"/>
    <b v="0"/>
    <x v="29"/>
    <b v="0"/>
    <s v="theater/plays"/>
    <n v="1.3333333333333334E-4"/>
    <n v="1"/>
    <x v="1"/>
    <s v="plays"/>
    <x v="3862"/>
    <x v="3843"/>
  </r>
  <r>
    <x v="3863"/>
    <s v="Umma Yemaya"/>
    <s v="Umma Yemaya is  a play that examines the challenges of unconventional love. The Lady  and the Artist create their own world for love."/>
    <n v="6000"/>
    <n v="0"/>
    <x v="2"/>
    <s v="US"/>
    <s v="USD"/>
    <n v="1446739905"/>
    <n v="1441552305"/>
    <b v="0"/>
    <x v="78"/>
    <b v="0"/>
    <s v="theater/plays"/>
    <n v="0"/>
    <n v="0"/>
    <x v="1"/>
    <s v="plays"/>
    <x v="3863"/>
    <x v="3844"/>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x v="3845"/>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x v="3846"/>
  </r>
  <r>
    <x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x v="3847"/>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x v="3848"/>
  </r>
  <r>
    <x v="3868"/>
    <s v="1000 words (Canceled)"/>
    <s v="New collection of music by Scott Evan Davis!"/>
    <n v="5000"/>
    <n v="10"/>
    <x v="1"/>
    <s v="GB"/>
    <s v="GBP"/>
    <n v="1410191405"/>
    <n v="1408031405"/>
    <b v="0"/>
    <x v="29"/>
    <b v="0"/>
    <s v="theater/musical"/>
    <n v="2E-3"/>
    <n v="10"/>
    <x v="1"/>
    <s v="musical"/>
    <x v="3868"/>
    <x v="3849"/>
  </r>
  <r>
    <x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x v="3850"/>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x v="3851"/>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x v="3852"/>
  </r>
  <r>
    <x v="3872"/>
    <s v="Shining Star Players (Canceled)"/>
    <s v="We are a brand new theatrical teen production company, and we need enough money to put on our first musical production."/>
    <n v="15000"/>
    <n v="0"/>
    <x v="1"/>
    <s v="US"/>
    <s v="USD"/>
    <n v="1439522996"/>
    <n v="1435202996"/>
    <b v="0"/>
    <x v="78"/>
    <b v="0"/>
    <s v="theater/musical"/>
    <n v="0"/>
    <n v="0"/>
    <x v="1"/>
    <s v="musical"/>
    <x v="3872"/>
    <x v="3853"/>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n v="0"/>
    <x v="1"/>
    <s v="musical"/>
    <x v="3873"/>
    <x v="3854"/>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n v="0"/>
    <x v="1"/>
    <s v="musical"/>
    <x v="3874"/>
    <x v="3855"/>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n v="0"/>
    <x v="1"/>
    <s v="musical"/>
    <x v="3875"/>
    <x v="3856"/>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x v="3857"/>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x v="3858"/>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x v="3859"/>
  </r>
  <r>
    <x v="3879"/>
    <s v="Theatre 'Portable' Royal (Canceled)"/>
    <s v="Theatre â€˜Portableâ€™ Royal is a portable, fully working, 40 seater theatre which will tour the UK and beyond!"/>
    <n v="15000"/>
    <n v="0"/>
    <x v="1"/>
    <s v="GB"/>
    <s v="GBP"/>
    <n v="1422218396"/>
    <n v="1419626396"/>
    <b v="0"/>
    <x v="78"/>
    <b v="0"/>
    <s v="theater/musical"/>
    <n v="0"/>
    <n v="0"/>
    <x v="1"/>
    <s v="musical"/>
    <x v="3879"/>
    <x v="3860"/>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x v="3792"/>
  </r>
  <r>
    <x v="3881"/>
    <s v="My Real Mother's Name is... (Canceled)"/>
    <s v="A musical journey coming to the Blue Venue at the 2017 Orlando Fringe Festival!"/>
    <n v="500"/>
    <n v="25"/>
    <x v="1"/>
    <s v="US"/>
    <s v="USD"/>
    <n v="1487550399"/>
    <n v="1484958399"/>
    <b v="0"/>
    <x v="29"/>
    <b v="0"/>
    <s v="theater/musical"/>
    <n v="0.05"/>
    <n v="25"/>
    <x v="1"/>
    <s v="musical"/>
    <x v="3881"/>
    <x v="3861"/>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n v="0"/>
    <x v="1"/>
    <s v="musical"/>
    <x v="3882"/>
    <x v="3862"/>
  </r>
  <r>
    <x v="3883"/>
    <s v="CAGED - A New Musical (Canceled)"/>
    <s v="CAGED - A New Musical is the story of One Passion, One Voice, One Dream. - One man's quest to become the woman he always wanted to be."/>
    <n v="15000"/>
    <n v="0"/>
    <x v="1"/>
    <s v="GB"/>
    <s v="GBP"/>
    <n v="1409668069"/>
    <n v="1407076069"/>
    <b v="0"/>
    <x v="78"/>
    <b v="0"/>
    <s v="theater/musical"/>
    <n v="0"/>
    <n v="0"/>
    <x v="1"/>
    <s v="musical"/>
    <x v="3883"/>
    <x v="3863"/>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n v="0"/>
    <x v="1"/>
    <s v="musical"/>
    <x v="3884"/>
    <x v="3864"/>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n v="0"/>
    <x v="1"/>
    <s v="musical"/>
    <x v="3885"/>
    <x v="3865"/>
  </r>
  <r>
    <x v="3886"/>
    <s v="a (Canceled)"/>
    <n v="1"/>
    <n v="10000"/>
    <n v="0"/>
    <x v="1"/>
    <s v="AU"/>
    <s v="AUD"/>
    <n v="1418275702"/>
    <n v="1415683702"/>
    <b v="0"/>
    <x v="78"/>
    <b v="0"/>
    <s v="theater/musical"/>
    <n v="0"/>
    <n v="0"/>
    <x v="1"/>
    <s v="musical"/>
    <x v="3886"/>
    <x v="3866"/>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x v="3867"/>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x v="3868"/>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x v="3869"/>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x v="3870"/>
  </r>
  <r>
    <x v="3891"/>
    <s v="Out of the Box: A Mime Story"/>
    <s v="A comedy about a mime who dreams of becoming a stand up comedian."/>
    <n v="800"/>
    <n v="260"/>
    <x v="2"/>
    <s v="US"/>
    <s v="USD"/>
    <n v="1427086740"/>
    <n v="1424488244"/>
    <b v="0"/>
    <x v="63"/>
    <b v="0"/>
    <s v="theater/plays"/>
    <n v="0.32500000000000001"/>
    <n v="37.142857142857146"/>
    <x v="1"/>
    <s v="plays"/>
    <x v="3891"/>
    <x v="3871"/>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n v="0"/>
    <x v="1"/>
    <s v="plays"/>
    <x v="3892"/>
    <x v="3872"/>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x v="3873"/>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x v="3874"/>
  </r>
  <r>
    <x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x v="3875"/>
  </r>
  <r>
    <x v="3896"/>
    <s v="Yorick and Company"/>
    <s v="Yorick and Co. is a comedy about a struggling theatre company whose mysterious benefactor starts haunting the show!"/>
    <n v="1600"/>
    <n v="170"/>
    <x v="2"/>
    <s v="US"/>
    <s v="USD"/>
    <n v="1402979778"/>
    <n v="1401770178"/>
    <b v="0"/>
    <x v="80"/>
    <b v="0"/>
    <s v="theater/plays"/>
    <n v="0.10625"/>
    <n v="42.5"/>
    <x v="1"/>
    <s v="plays"/>
    <x v="3896"/>
    <x v="3876"/>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x v="3877"/>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x v="3878"/>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x v="3879"/>
  </r>
  <r>
    <x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x v="3880"/>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x v="3881"/>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x v="3882"/>
  </r>
  <r>
    <x v="3903"/>
    <s v="Know Thy Law"/>
    <s v="Based on the novel â€œKnow Thy Lawâ€, this powerful play gives the insight and understanding of the power of knowing the law of the land."/>
    <n v="1500"/>
    <n v="0"/>
    <x v="2"/>
    <s v="US"/>
    <s v="USD"/>
    <n v="1439581080"/>
    <n v="1435709765"/>
    <b v="0"/>
    <x v="78"/>
    <b v="0"/>
    <s v="theater/plays"/>
    <n v="0"/>
    <n v="0"/>
    <x v="1"/>
    <s v="plays"/>
    <x v="3903"/>
    <x v="3883"/>
  </r>
  <r>
    <x v="3904"/>
    <s v="Black America from Prophets to Pimps"/>
    <s v="A play that will cover 4000 years of black history."/>
    <n v="10000"/>
    <n v="3"/>
    <x v="2"/>
    <s v="US"/>
    <s v="USD"/>
    <n v="1429074240"/>
    <n v="1427866200"/>
    <b v="0"/>
    <x v="84"/>
    <b v="0"/>
    <s v="theater/plays"/>
    <n v="2.9999999999999997E-4"/>
    <n v="1.5"/>
    <x v="1"/>
    <s v="plays"/>
    <x v="3904"/>
    <x v="3884"/>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x v="3885"/>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x v="3886"/>
  </r>
  <r>
    <x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x v="3887"/>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x v="3888"/>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x v="3889"/>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x v="3890"/>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x v="3891"/>
  </r>
  <r>
    <x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x v="3892"/>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x v="3893"/>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x v="3894"/>
  </r>
  <r>
    <x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x v="3895"/>
  </r>
  <r>
    <x v="3916"/>
    <s v="Final exam"/>
    <s v="We're a small group of University students who need a little help making our final exam production the best product possible."/>
    <n v="2000"/>
    <n v="0"/>
    <x v="2"/>
    <s v="DK"/>
    <s v="DKK"/>
    <n v="1464952752"/>
    <n v="1462360752"/>
    <b v="0"/>
    <x v="78"/>
    <b v="0"/>
    <s v="theater/plays"/>
    <n v="0"/>
    <n v="0"/>
    <x v="1"/>
    <s v="plays"/>
    <x v="3916"/>
    <x v="3896"/>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x v="3897"/>
  </r>
  <r>
    <x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x v="3898"/>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x v="3899"/>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x v="3900"/>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n v="0"/>
    <x v="1"/>
    <s v="plays"/>
    <x v="3921"/>
    <x v="3901"/>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x v="3902"/>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x v="3903"/>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x v="3904"/>
  </r>
  <r>
    <x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x v="3905"/>
  </r>
  <r>
    <x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x v="3906"/>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x v="3907"/>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x v="3908"/>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x v="3909"/>
  </r>
  <r>
    <x v="3930"/>
    <s v="Foundry Theatre Brisbane"/>
    <s v="We are a new and exciting semi-pro  theatre company who will support &amp; hire local actors &amp; writers in Brisbane &amp; Queensland."/>
    <n v="10000"/>
    <n v="0"/>
    <x v="2"/>
    <s v="AU"/>
    <s v="AUD"/>
    <n v="1459490400"/>
    <n v="1457078868"/>
    <b v="0"/>
    <x v="78"/>
    <b v="0"/>
    <s v="theater/plays"/>
    <n v="0"/>
    <n v="0"/>
    <x v="1"/>
    <s v="plays"/>
    <x v="3930"/>
    <x v="3910"/>
  </r>
  <r>
    <x v="3931"/>
    <s v="Still I Weep"/>
    <s v="An original stage play designed to bring to light the long-term effects on adult survivors of childhood sexual abuse. We do survive!"/>
    <n v="8000"/>
    <n v="0"/>
    <x v="2"/>
    <s v="US"/>
    <s v="USD"/>
    <n v="1441510707"/>
    <n v="1439350707"/>
    <b v="0"/>
    <x v="78"/>
    <b v="0"/>
    <s v="theater/plays"/>
    <n v="0"/>
    <n v="0"/>
    <x v="1"/>
    <s v="plays"/>
    <x v="3931"/>
    <x v="3911"/>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x v="3912"/>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x v="3913"/>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x v="3914"/>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x v="3915"/>
  </r>
  <r>
    <x v="3936"/>
    <s v="End Breast Cancer"/>
    <s v="This stage play is a true story about one woman's fight against breast cancer while still having to deal with the adversities of life."/>
    <n v="20000"/>
    <n v="0"/>
    <x v="2"/>
    <s v="US"/>
    <s v="USD"/>
    <n v="1480576720"/>
    <n v="1477981120"/>
    <b v="0"/>
    <x v="78"/>
    <b v="0"/>
    <s v="theater/plays"/>
    <n v="0"/>
    <n v="0"/>
    <x v="1"/>
    <s v="plays"/>
    <x v="3936"/>
    <x v="3916"/>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x v="3917"/>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x v="3918"/>
  </r>
  <r>
    <x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x v="3919"/>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x v="3920"/>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x v="3921"/>
  </r>
  <r>
    <x v="3942"/>
    <s v="Epic Proportions"/>
    <s v="In the 30's, two brothers, Benny and Phil, who go to the Arizona desert to be extras in a huge Biblical epic. Riotous comedy!"/>
    <n v="1200"/>
    <n v="0"/>
    <x v="2"/>
    <s v="US"/>
    <s v="USD"/>
    <n v="1434490914"/>
    <n v="1429306914"/>
    <b v="0"/>
    <x v="78"/>
    <b v="0"/>
    <s v="theater/plays"/>
    <n v="0"/>
    <n v="0"/>
    <x v="1"/>
    <s v="plays"/>
    <x v="3942"/>
    <x v="3922"/>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x v="3923"/>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n v="0"/>
    <x v="1"/>
    <s v="plays"/>
    <x v="3944"/>
    <x v="3924"/>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x v="3925"/>
  </r>
  <r>
    <x v="3946"/>
    <s v="DR. Mecurio's Mythical Marvels &amp; Beastiry"/>
    <s v="Dr. Mecurio's is an original work of fantasy designed and written for the stage."/>
    <n v="6000"/>
    <n v="195"/>
    <x v="2"/>
    <s v="US"/>
    <s v="USD"/>
    <n v="1425110400"/>
    <n v="1422388822"/>
    <b v="0"/>
    <x v="81"/>
    <b v="0"/>
    <s v="theater/plays"/>
    <n v="3.2500000000000001E-2"/>
    <n v="39"/>
    <x v="1"/>
    <s v="plays"/>
    <x v="3946"/>
    <x v="3926"/>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x v="3927"/>
  </r>
  <r>
    <x v="3948"/>
    <s v="The Barbican Photography Trip 2015"/>
    <s v="A group of 12 friends, separated by time, space, state borders and oceans want to head to London for the adventure of a lifetime."/>
    <n v="30000"/>
    <n v="0"/>
    <x v="2"/>
    <s v="AU"/>
    <s v="AUD"/>
    <n v="1410076123"/>
    <n v="1404892123"/>
    <b v="0"/>
    <x v="78"/>
    <b v="0"/>
    <s v="theater/plays"/>
    <n v="0"/>
    <n v="0"/>
    <x v="1"/>
    <s v="plays"/>
    <x v="3948"/>
    <x v="3928"/>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x v="3929"/>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x v="3930"/>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x v="3931"/>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x v="3932"/>
  </r>
  <r>
    <x v="3953"/>
    <s v="A Time Pirate's Love"/>
    <s v="Actors and actresses are needed to help me create a stage play. A stage play needs to be adapted from the book I wrote."/>
    <n v="17600"/>
    <n v="0"/>
    <x v="2"/>
    <s v="US"/>
    <s v="USD"/>
    <n v="1469834940"/>
    <n v="1467162586"/>
    <b v="0"/>
    <x v="78"/>
    <b v="0"/>
    <s v="theater/plays"/>
    <n v="0"/>
    <n v="0"/>
    <x v="1"/>
    <s v="plays"/>
    <x v="3953"/>
    <x v="3933"/>
  </r>
  <r>
    <x v="3954"/>
    <s v="City of Joy"/>
    <s v="Despite hunger and conditions of a Calcutta slum, the people there know that life is precious. They have named it â€˜City of Joy.â€™"/>
    <n v="25000"/>
    <n v="0"/>
    <x v="2"/>
    <s v="CA"/>
    <s v="CAD"/>
    <n v="1405352264"/>
    <n v="1400168264"/>
    <b v="0"/>
    <x v="78"/>
    <b v="0"/>
    <s v="theater/plays"/>
    <n v="0"/>
    <n v="0"/>
    <x v="1"/>
    <s v="plays"/>
    <x v="3954"/>
    <x v="3934"/>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x v="3935"/>
  </r>
  <r>
    <x v="3956"/>
    <s v="The Woman in Me"/>
    <s v="This saucy stage play chronicles the highs and lows of my life involving gangs, drugs and prison. The story is a transforming ministry."/>
    <n v="5500"/>
    <n v="0"/>
    <x v="2"/>
    <s v="US"/>
    <s v="USD"/>
    <n v="1461543600"/>
    <n v="1459203727"/>
    <b v="0"/>
    <x v="78"/>
    <b v="0"/>
    <s v="theater/plays"/>
    <n v="0"/>
    <n v="0"/>
    <x v="1"/>
    <s v="plays"/>
    <x v="3956"/>
    <x v="3936"/>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x v="3937"/>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x v="3938"/>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x v="3939"/>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x v="3940"/>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x v="3941"/>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x v="3942"/>
  </r>
  <r>
    <x v="3963"/>
    <s v="Une minute de silence"/>
    <s v="les effets de censeur sur l'immigration.Ã§a c'est une piÃ¨ce de l'histoire de la rÃ©volution en Iran jusqu'Ã  des meurtres en sÃ©rie en 1999"/>
    <n v="10000"/>
    <n v="0"/>
    <x v="2"/>
    <s v="CA"/>
    <s v="CAD"/>
    <n v="1447821717"/>
    <n v="1445226117"/>
    <b v="0"/>
    <x v="78"/>
    <b v="0"/>
    <s v="theater/plays"/>
    <n v="0"/>
    <n v="0"/>
    <x v="1"/>
    <s v="plays"/>
    <x v="3963"/>
    <x v="3943"/>
  </r>
  <r>
    <x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x v="3944"/>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x v="3945"/>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x v="3946"/>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x v="3947"/>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x v="3948"/>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x v="3949"/>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x v="3950"/>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x v="3951"/>
  </r>
  <r>
    <x v="3972"/>
    <s v="Valkyrie Theatre Company"/>
    <s v="We're a horror based theatre company in Oklahoma City beginning our first season of shows."/>
    <n v="1000"/>
    <n v="211"/>
    <x v="2"/>
    <s v="US"/>
    <s v="USD"/>
    <n v="1423186634"/>
    <n v="1418002634"/>
    <b v="0"/>
    <x v="22"/>
    <b v="0"/>
    <s v="theater/plays"/>
    <n v="0.21099999999999999"/>
    <n v="26.375"/>
    <x v="1"/>
    <s v="plays"/>
    <x v="3972"/>
    <x v="3952"/>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x v="3953"/>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x v="3954"/>
  </r>
  <r>
    <x v="3975"/>
    <s v="Moon Over Mangroves"/>
    <s v="Four homeless Key West men are to be given a boat, but fates twist until only the moon and mangroves witness their earthly demise."/>
    <n v="678"/>
    <n v="0"/>
    <x v="2"/>
    <s v="US"/>
    <s v="USD"/>
    <n v="1468442898"/>
    <n v="1465850898"/>
    <b v="0"/>
    <x v="78"/>
    <b v="0"/>
    <s v="theater/plays"/>
    <n v="0"/>
    <n v="0"/>
    <x v="1"/>
    <s v="plays"/>
    <x v="3975"/>
    <x v="3955"/>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x v="3956"/>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x v="3957"/>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x v="3958"/>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x v="3959"/>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x v="3960"/>
  </r>
  <r>
    <x v="3981"/>
    <s v="BEIRUT, LADY OF LEBANON"/>
    <s v="A Theatrical Production Celebrating the Lebanese Culture and the Human Spirit in Time of War."/>
    <n v="30000"/>
    <n v="1225"/>
    <x v="2"/>
    <s v="US"/>
    <s v="USD"/>
    <n v="1468729149"/>
    <n v="1463545149"/>
    <b v="0"/>
    <x v="63"/>
    <b v="0"/>
    <s v="theater/plays"/>
    <n v="4.0833333333333333E-2"/>
    <n v="175"/>
    <x v="1"/>
    <s v="plays"/>
    <x v="3981"/>
    <x v="3961"/>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x v="3962"/>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x v="3963"/>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x v="3964"/>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x v="3965"/>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x v="3966"/>
  </r>
  <r>
    <x v="3987"/>
    <s v="Write Now 5"/>
    <s v="Write Now 5 is a new writing festival in south east London promoting new work from emerging playwrights."/>
    <n v="400"/>
    <n v="151"/>
    <x v="2"/>
    <s v="GB"/>
    <s v="GBP"/>
    <n v="1400278290"/>
    <n v="1399414290"/>
    <b v="0"/>
    <x v="62"/>
    <b v="0"/>
    <s v="theater/plays"/>
    <n v="0.3775"/>
    <n v="11.615384615384615"/>
    <x v="1"/>
    <s v="plays"/>
    <x v="3987"/>
    <x v="3967"/>
  </r>
  <r>
    <x v="3988"/>
    <s v="Folk-Tales: What Stories Do Your Folks Tell?"/>
    <s v="An evening of of stories based both in myth and truth."/>
    <n v="1500"/>
    <n v="32"/>
    <x v="2"/>
    <s v="US"/>
    <s v="USD"/>
    <n v="1440813413"/>
    <n v="1439517413"/>
    <b v="0"/>
    <x v="80"/>
    <b v="0"/>
    <s v="theater/plays"/>
    <n v="2.1333333333333333E-2"/>
    <n v="8"/>
    <x v="1"/>
    <s v="plays"/>
    <x v="3988"/>
    <x v="3968"/>
  </r>
  <r>
    <x v="3989"/>
    <s v="A Gentleman, A Lady and A Thug"/>
    <s v="I love to write. I have written and published my first book and everyone that read it enjoyed it. My dream is to one day write movies"/>
    <n v="3000"/>
    <n v="0"/>
    <x v="2"/>
    <s v="US"/>
    <s v="USD"/>
    <n v="1447009181"/>
    <n v="1444413581"/>
    <b v="0"/>
    <x v="78"/>
    <b v="0"/>
    <s v="theater/plays"/>
    <n v="0"/>
    <n v="0"/>
    <x v="1"/>
    <s v="plays"/>
    <x v="3989"/>
    <x v="3969"/>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x v="3970"/>
  </r>
  <r>
    <x v="3991"/>
    <s v="NTACTheatre - North Texas Actor's Collaborative Theatre"/>
    <s v="North Texas first actor-driven theatre company needs your help"/>
    <n v="500"/>
    <n v="100"/>
    <x v="2"/>
    <s v="US"/>
    <s v="USD"/>
    <n v="1433086082"/>
    <n v="1430494082"/>
    <b v="0"/>
    <x v="29"/>
    <b v="0"/>
    <s v="theater/plays"/>
    <n v="0.2"/>
    <n v="100"/>
    <x v="1"/>
    <s v="plays"/>
    <x v="3991"/>
    <x v="3971"/>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x v="3972"/>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x v="3973"/>
  </r>
  <r>
    <x v="3994"/>
    <s v="Poles Apart - A Play in 2 Acts"/>
    <s v="Is Henson willing to dare risk a theatrical speaking tour of his North Pole adventures...and more?"/>
    <n v="2000"/>
    <n v="5"/>
    <x v="2"/>
    <s v="US"/>
    <s v="USD"/>
    <n v="1405761690"/>
    <n v="1403169690"/>
    <b v="0"/>
    <x v="29"/>
    <b v="0"/>
    <s v="theater/plays"/>
    <n v="2.5000000000000001E-3"/>
    <n v="5"/>
    <x v="1"/>
    <s v="plays"/>
    <x v="3994"/>
    <x v="3974"/>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x v="3975"/>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x v="3976"/>
  </r>
  <r>
    <x v="3997"/>
    <s v="'Working Play Title'"/>
    <s v="We aim to produce a Professional Published Play for two days in October 2015 on Fri 30th &amp; Sat 31st with three performances in total."/>
    <n v="3000"/>
    <n v="0"/>
    <x v="2"/>
    <s v="GB"/>
    <s v="GBP"/>
    <n v="1428222221"/>
    <n v="1425633821"/>
    <b v="0"/>
    <x v="78"/>
    <b v="0"/>
    <s v="theater/plays"/>
    <n v="0"/>
    <n v="0"/>
    <x v="1"/>
    <s v="plays"/>
    <x v="3997"/>
    <x v="3977"/>
  </r>
  <r>
    <x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x v="3978"/>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x v="3979"/>
  </r>
  <r>
    <x v="4000"/>
    <s v="The Escorts"/>
    <s v="An Enticing Trip into the World of Assisted Dying"/>
    <n v="8000"/>
    <n v="10"/>
    <x v="2"/>
    <s v="US"/>
    <s v="USD"/>
    <n v="1462631358"/>
    <n v="1457450958"/>
    <b v="0"/>
    <x v="29"/>
    <b v="0"/>
    <s v="theater/plays"/>
    <n v="1.25E-3"/>
    <n v="10"/>
    <x v="1"/>
    <s v="plays"/>
    <x v="4000"/>
    <x v="3980"/>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x v="1748"/>
  </r>
  <r>
    <x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x v="3981"/>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x v="3982"/>
  </r>
  <r>
    <x v="4004"/>
    <s v="South Florida Tours"/>
    <s v="Help Launch The Queen Into South Florida!"/>
    <n v="500"/>
    <n v="1"/>
    <x v="2"/>
    <s v="US"/>
    <s v="USD"/>
    <n v="1412740457"/>
    <n v="1410148457"/>
    <b v="0"/>
    <x v="29"/>
    <b v="0"/>
    <s v="theater/plays"/>
    <n v="2E-3"/>
    <n v="1"/>
    <x v="1"/>
    <s v="plays"/>
    <x v="4004"/>
    <x v="3983"/>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x v="3984"/>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x v="3985"/>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x v="3986"/>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x v="3987"/>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x v="3988"/>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x v="3989"/>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x v="3990"/>
  </r>
  <r>
    <x v="4012"/>
    <s v="The Butterfly Catcher"/>
    <s v="LEELA IS A 14 YEAR OLD GIRL. JONAH IS A 56 YEAR OLD MAN. IT'S BEEN GOING ON FOR 3 YEARS. HERE COMES THE NIGHT OF VIOLENT RECKONING."/>
    <n v="575"/>
    <n v="0"/>
    <x v="2"/>
    <s v="GB"/>
    <s v="GBP"/>
    <n v="1430571849"/>
    <n v="1427979849"/>
    <b v="0"/>
    <x v="78"/>
    <b v="0"/>
    <s v="theater/plays"/>
    <n v="0"/>
    <n v="0"/>
    <x v="1"/>
    <s v="plays"/>
    <x v="4012"/>
    <x v="3991"/>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x v="3992"/>
  </r>
  <r>
    <x v="4014"/>
    <s v="Ministry theater"/>
    <s v="I am trying to put together a ministry theater company for junior / high schoolers that which puts on free shows in the SoCal area."/>
    <n v="9000"/>
    <n v="0"/>
    <x v="2"/>
    <s v="US"/>
    <s v="USD"/>
    <n v="1457157269"/>
    <n v="1455861269"/>
    <b v="0"/>
    <x v="78"/>
    <b v="0"/>
    <s v="theater/plays"/>
    <n v="0"/>
    <n v="0"/>
    <x v="1"/>
    <s v="plays"/>
    <x v="4014"/>
    <x v="3993"/>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x v="3994"/>
  </r>
  <r>
    <x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x v="3995"/>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x v="3996"/>
  </r>
  <r>
    <x v="4018"/>
    <s v="Time Please Fringe"/>
    <s v="Funding for a production of Time Please at the Brighton Fringe 2017... and beyond."/>
    <n v="1500"/>
    <n v="130"/>
    <x v="2"/>
    <s v="GB"/>
    <s v="GBP"/>
    <n v="1475877108"/>
    <n v="1473285108"/>
    <b v="0"/>
    <x v="80"/>
    <b v="0"/>
    <s v="theater/plays"/>
    <n v="8.666666666666667E-2"/>
    <n v="32.5"/>
    <x v="1"/>
    <s v="plays"/>
    <x v="4018"/>
    <x v="3997"/>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x v="3998"/>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x v="3999"/>
  </r>
  <r>
    <x v="4021"/>
    <s v="Angels in Houston"/>
    <s v="Help a group of actors end bigotry in Houston, TX by supporting a  full production of Angels in America."/>
    <n v="15000"/>
    <n v="125"/>
    <x v="2"/>
    <s v="US"/>
    <s v="USD"/>
    <n v="1414360358"/>
    <n v="1409176358"/>
    <b v="0"/>
    <x v="84"/>
    <b v="0"/>
    <s v="theater/plays"/>
    <n v="8.3333333333333332E-3"/>
    <n v="62.5"/>
    <x v="1"/>
    <s v="plays"/>
    <x v="4021"/>
    <x v="4000"/>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x v="4001"/>
  </r>
  <r>
    <x v="4023"/>
    <s v="Forgive &amp; Forget"/>
    <s v="An original gospel stage play that explores the pain and hurt caused by those who struggle to forgive others!"/>
    <n v="7000"/>
    <n v="0"/>
    <x v="2"/>
    <s v="US"/>
    <s v="USD"/>
    <n v="1458860363"/>
    <n v="1454975963"/>
    <b v="0"/>
    <x v="78"/>
    <b v="0"/>
    <s v="theater/plays"/>
    <n v="0"/>
    <n v="0"/>
    <x v="1"/>
    <s v="plays"/>
    <x v="4023"/>
    <x v="4002"/>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x v="4003"/>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x v="4004"/>
  </r>
  <r>
    <x v="4026"/>
    <s v="Speak to my Soul: A Montage of Voices"/>
    <s v="This is a play that voices that stories of the black experience in America using spoken word, song and dance."/>
    <n v="4000"/>
    <n v="0"/>
    <x v="2"/>
    <s v="US"/>
    <s v="USD"/>
    <n v="1449247439"/>
    <n v="1444059839"/>
    <b v="0"/>
    <x v="78"/>
    <b v="0"/>
    <s v="theater/plays"/>
    <n v="0"/>
    <n v="0"/>
    <x v="1"/>
    <s v="plays"/>
    <x v="4026"/>
    <x v="4005"/>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x v="4006"/>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x v="4007"/>
  </r>
  <r>
    <x v="4029"/>
    <s v="Next 2 the Stage"/>
    <s v="A theater complex that educates as we entertain.  We will provide shows that inspire and theater classes that motivate."/>
    <n v="20000"/>
    <n v="0"/>
    <x v="2"/>
    <s v="US"/>
    <s v="USD"/>
    <n v="1450053370"/>
    <n v="1447461370"/>
    <b v="0"/>
    <x v="78"/>
    <b v="0"/>
    <s v="theater/plays"/>
    <n v="0"/>
    <n v="0"/>
    <x v="1"/>
    <s v="plays"/>
    <x v="4029"/>
    <x v="4008"/>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x v="4009"/>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n v="0"/>
    <x v="1"/>
    <s v="plays"/>
    <x v="4031"/>
    <x v="4010"/>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x v="4011"/>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x v="4012"/>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x v="4013"/>
  </r>
  <r>
    <x v="4035"/>
    <s v="The Lost Boy"/>
    <s v="&quot;Stories are where you go to look for the truth of your own life.&quot; (Frank Delaney)"/>
    <n v="10000"/>
    <n v="3685"/>
    <x v="2"/>
    <s v="US"/>
    <s v="USD"/>
    <n v="1413925887"/>
    <n v="1411333887"/>
    <b v="0"/>
    <x v="20"/>
    <b v="0"/>
    <s v="theater/plays"/>
    <n v="0.36849999999999999"/>
    <n v="147.4"/>
    <x v="1"/>
    <s v="plays"/>
    <x v="4035"/>
    <x v="4014"/>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x v="4015"/>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x v="4016"/>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x v="4017"/>
  </r>
  <r>
    <x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x v="4018"/>
  </r>
  <r>
    <x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x v="4019"/>
  </r>
  <r>
    <x v="4041"/>
    <s v="In the Land of Gold"/>
    <s v="A bold, colouful, vibrant play centred around the last remaining monarchy of Africa."/>
    <n v="5000"/>
    <n v="21"/>
    <x v="2"/>
    <s v="GB"/>
    <s v="GBP"/>
    <n v="1473160954"/>
    <n v="1467976954"/>
    <b v="0"/>
    <x v="84"/>
    <b v="0"/>
    <s v="theater/plays"/>
    <n v="4.1999999999999997E-3"/>
    <n v="10.5"/>
    <x v="1"/>
    <s v="plays"/>
    <x v="4041"/>
    <x v="4020"/>
  </r>
  <r>
    <x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x v="4021"/>
  </r>
  <r>
    <x v="4043"/>
    <s v="Not making potato salad here!"/>
    <s v="This could be my last play, need to bring my son out to see it before it's over.  Need to fly him here from BC"/>
    <n v="300"/>
    <n v="0"/>
    <x v="2"/>
    <s v="CA"/>
    <s v="CAD"/>
    <n v="1416524325"/>
    <n v="1415228325"/>
    <b v="0"/>
    <x v="78"/>
    <b v="0"/>
    <s v="theater/plays"/>
    <n v="0"/>
    <n v="0"/>
    <x v="1"/>
    <s v="plays"/>
    <x v="4043"/>
    <x v="4022"/>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x v="4023"/>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x v="4024"/>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x v="4025"/>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x v="4026"/>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x v="4027"/>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x v="4028"/>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x v="4029"/>
  </r>
  <r>
    <x v="4051"/>
    <s v="Phantom of the Kun Opera"/>
    <s v="It is a heart-breaking life story of Wu family who tries to preserve the gem of Chinese Kun Opera through generations."/>
    <n v="500"/>
    <n v="0"/>
    <x v="2"/>
    <s v="US"/>
    <s v="USD"/>
    <n v="1399618380"/>
    <n v="1399058797"/>
    <b v="0"/>
    <x v="78"/>
    <b v="0"/>
    <s v="theater/plays"/>
    <n v="0"/>
    <n v="0"/>
    <x v="1"/>
    <s v="plays"/>
    <x v="4051"/>
    <x v="4030"/>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x v="4031"/>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x v="4032"/>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n v="0"/>
    <x v="1"/>
    <s v="plays"/>
    <x v="4054"/>
    <x v="4033"/>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x v="4034"/>
  </r>
  <r>
    <x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x v="4035"/>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x v="4036"/>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x v="3268"/>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x v="4037"/>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x v="4038"/>
  </r>
  <r>
    <x v="4061"/>
    <s v="PRODUCE the Stage Play SKYLAR'S SYNDROME by Gavin Kayner"/>
    <s v="SKYLAR'S SYNDROME is a tremendous psychodrama by master playwright Gavin Kayner!"/>
    <n v="525"/>
    <n v="0"/>
    <x v="2"/>
    <s v="US"/>
    <s v="USD"/>
    <n v="1461205423"/>
    <n v="1456025023"/>
    <b v="0"/>
    <x v="78"/>
    <b v="0"/>
    <s v="theater/plays"/>
    <n v="0"/>
    <n v="0"/>
    <x v="1"/>
    <s v="plays"/>
    <x v="4061"/>
    <x v="4039"/>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x v="4040"/>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x v="4041"/>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x v="4042"/>
  </r>
  <r>
    <x v="4065"/>
    <s v="A Midsummer's Night's Dream"/>
    <s v="A classical/ fantasy version of midsummers done by professionally trained actors in Tulsa!"/>
    <n v="4000"/>
    <n v="27"/>
    <x v="2"/>
    <s v="US"/>
    <s v="USD"/>
    <n v="1407883811"/>
    <n v="1405291811"/>
    <b v="0"/>
    <x v="80"/>
    <b v="0"/>
    <s v="theater/plays"/>
    <n v="6.7499999999999999E-3"/>
    <n v="6.75"/>
    <x v="1"/>
    <s v="plays"/>
    <x v="4065"/>
    <x v="4043"/>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x v="4044"/>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x v="4045"/>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x v="4046"/>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x v="4047"/>
  </r>
  <r>
    <x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x v="4048"/>
  </r>
  <r>
    <x v="4071"/>
    <s v="ATEMPORAL"/>
    <s v="ExÃ¡men final de alumnos del Centro de CapacitaciÃ³n de la ANDA. Son extractos de obras: El JardÃ­n de los CerezoS, Madre Coraje y Casa"/>
    <n v="20000"/>
    <n v="0"/>
    <x v="2"/>
    <s v="MX"/>
    <s v="MXN"/>
    <n v="1482779931"/>
    <n v="1480187931"/>
    <b v="0"/>
    <x v="78"/>
    <b v="0"/>
    <s v="theater/plays"/>
    <n v="0"/>
    <n v="0"/>
    <x v="1"/>
    <s v="plays"/>
    <x v="4071"/>
    <x v="4049"/>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x v="4050"/>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x v="4051"/>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x v="4052"/>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x v="4053"/>
  </r>
  <r>
    <x v="4076"/>
    <s v="The Walls of Jericho ( A Voice for Warrior Families)"/>
    <s v="A play to raise awareness about the effects of mental illness on a military family in the Cold War area."/>
    <n v="700"/>
    <n v="0"/>
    <x v="2"/>
    <s v="US"/>
    <s v="USD"/>
    <n v="1413921060"/>
    <n v="1411499149"/>
    <b v="0"/>
    <x v="78"/>
    <b v="0"/>
    <s v="theater/plays"/>
    <n v="0"/>
    <n v="0"/>
    <x v="1"/>
    <s v="plays"/>
    <x v="4076"/>
    <x v="4054"/>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x v="4055"/>
  </r>
  <r>
    <x v="4078"/>
    <s v="Theatre Memoire"/>
    <s v="Theatre Memoire are a High Wycombe based theatre company. Performing plays about multi-culturalism and interconectedness."/>
    <n v="250"/>
    <n v="0"/>
    <x v="2"/>
    <s v="GB"/>
    <s v="GBP"/>
    <n v="1485543242"/>
    <n v="1482951242"/>
    <b v="0"/>
    <x v="78"/>
    <b v="0"/>
    <s v="theater/plays"/>
    <n v="0"/>
    <n v="0"/>
    <x v="1"/>
    <s v="plays"/>
    <x v="4078"/>
    <x v="4056"/>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x v="4057"/>
  </r>
  <r>
    <x v="4080"/>
    <s v="Uncommonnotions"/>
    <s v="&quot;Uncommonnotion&quot;. is a collections of short humors stories, I want to develop into plays, interest has been shown in this idea."/>
    <n v="3000"/>
    <n v="0"/>
    <x v="2"/>
    <s v="US"/>
    <s v="USD"/>
    <n v="1465930440"/>
    <n v="1463849116"/>
    <b v="0"/>
    <x v="78"/>
    <b v="0"/>
    <s v="theater/plays"/>
    <n v="0"/>
    <n v="0"/>
    <x v="1"/>
    <s v="plays"/>
    <x v="4080"/>
    <x v="4058"/>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x v="4059"/>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x v="4060"/>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x v="4061"/>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x v="4062"/>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x v="4063"/>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x v="4064"/>
  </r>
  <r>
    <x v="4087"/>
    <s v="Stage Production &quot;The Nail Shop&quot;"/>
    <s v="Comedy Stage Play"/>
    <n v="9600"/>
    <n v="0"/>
    <x v="2"/>
    <s v="US"/>
    <s v="USD"/>
    <n v="1468777786"/>
    <n v="1466185786"/>
    <b v="0"/>
    <x v="78"/>
    <b v="0"/>
    <s v="theater/plays"/>
    <n v="0"/>
    <n v="0"/>
    <x v="1"/>
    <s v="plays"/>
    <x v="4087"/>
    <x v="4065"/>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x v="4066"/>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x v="4067"/>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x v="4068"/>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x v="4069"/>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x v="4070"/>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x v="4071"/>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x v="4072"/>
  </r>
  <r>
    <x v="4095"/>
    <s v="LOPE ENAMORADO"/>
    <s v="Proyecto teatral dirigido por MartÃ­n Acosta que habla y reflexiona sobre el amor y su naturaleza."/>
    <n v="30000"/>
    <n v="800"/>
    <x v="2"/>
    <s v="MX"/>
    <s v="MXN"/>
    <n v="1482108350"/>
    <n v="1479516350"/>
    <b v="0"/>
    <x v="29"/>
    <b v="0"/>
    <s v="theater/plays"/>
    <n v="2.6666666666666668E-2"/>
    <n v="800"/>
    <x v="1"/>
    <s v="plays"/>
    <x v="4095"/>
    <x v="4073"/>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x v="4074"/>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n v="0"/>
    <x v="1"/>
    <s v="plays"/>
    <x v="4097"/>
    <x v="4075"/>
  </r>
  <r>
    <x v="4098"/>
    <s v="Life is simple"/>
    <s v="Community Youth play, written by and performed by the youth about finding joy in the simple things in life"/>
    <n v="75000"/>
    <n v="0"/>
    <x v="2"/>
    <s v="US"/>
    <s v="USD"/>
    <n v="1465060797"/>
    <n v="1462468797"/>
    <b v="0"/>
    <x v="78"/>
    <b v="0"/>
    <s v="theater/plays"/>
    <n v="0"/>
    <n v="0"/>
    <x v="1"/>
    <s v="plays"/>
    <x v="4098"/>
    <x v="4076"/>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x v="4077"/>
  </r>
  <r>
    <x v="4100"/>
    <s v="America is at the Mall: A Play in Three Acts"/>
    <s v="How does war change a family?  A peek into one family's kitchen as their soldier fights in Iraq."/>
    <n v="270"/>
    <n v="0"/>
    <x v="2"/>
    <s v="US"/>
    <s v="USD"/>
    <n v="1414205990"/>
    <n v="1413341990"/>
    <b v="0"/>
    <x v="78"/>
    <b v="0"/>
    <s v="theater/plays"/>
    <n v="0"/>
    <n v="0"/>
    <x v="1"/>
    <s v="plays"/>
    <x v="4100"/>
    <x v="4078"/>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n v="0"/>
    <x v="1"/>
    <s v="plays"/>
    <x v="4101"/>
    <x v="4079"/>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x v="4080"/>
  </r>
  <r>
    <x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x v="4081"/>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x v="4082"/>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x v="4083"/>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x v="4084"/>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x v="4085"/>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x v="4086"/>
  </r>
  <r>
    <x v="4109"/>
    <s v="Jack the Lad"/>
    <s v="Jack the Lad - a new play that explores how far the boundaries of friendship will stretch when morality and loyalties clash."/>
    <n v="500"/>
    <n v="0"/>
    <x v="2"/>
    <s v="GB"/>
    <s v="GBP"/>
    <n v="1448805404"/>
    <n v="1446209804"/>
    <b v="0"/>
    <x v="78"/>
    <b v="0"/>
    <s v="theater/plays"/>
    <n v="0"/>
    <n v="0"/>
    <x v="1"/>
    <s v="plays"/>
    <x v="4109"/>
    <x v="4087"/>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x v="4088"/>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x v="4089"/>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x v="4090"/>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383D8A-EDD6-4DBE-BD40-F1B2B8E7802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15"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items count="4108">
        <item sd="0" x="2095"/>
        <item sd="0" x="4083"/>
        <item sd="0" x="1529"/>
        <item sd="0" x="209"/>
        <item sd="0" x="3929"/>
        <item sd="0" x="465"/>
        <item sd="0" x="1202"/>
        <item sd="0" x="937"/>
        <item sd="0" x="792"/>
        <item sd="0" x="3153"/>
        <item sd="0" x="3118"/>
        <item sd="0" x="2508"/>
        <item sd="0" x="865"/>
        <item sd="0" x="3541"/>
        <item sd="0" x="75"/>
        <item sd="0" x="2750"/>
        <item sd="0" x="2488"/>
        <item sd="0" x="1771"/>
        <item sd="0" x="1726"/>
        <item sd="0" x="3793"/>
        <item sd="0" x="2872"/>
        <item sd="0" x="842"/>
        <item sd="0" x="347"/>
        <item sd="0" x="2880"/>
        <item sd="0" x="821"/>
        <item sd="0" x="1721"/>
        <item sd="0" x="2007"/>
        <item sd="0" x="3310"/>
        <item sd="0" x="1701"/>
        <item sd="0" x="1827"/>
        <item sd="0" x="1422"/>
        <item sd="0" x="2293"/>
        <item sd="0" x="254"/>
        <item sd="0" x="1224"/>
        <item sd="0" x="3530"/>
        <item sd="0" x="1503"/>
        <item sd="0" x="3836"/>
        <item sd="0" x="430"/>
        <item sd="0" x="3368"/>
        <item sd="0" x="861"/>
        <item sd="0" x="3802"/>
        <item sd="0" x="1394"/>
        <item sd="0" x="437"/>
        <item sd="0" x="1281"/>
        <item sd="0" x="241"/>
        <item sd="0" x="3692"/>
        <item sd="0" x="3706"/>
        <item sd="0" x="3591"/>
        <item sd="0" x="1381"/>
        <item sd="0" x="2895"/>
        <item sd="0" x="59"/>
        <item sd="0" x="3416"/>
        <item sd="0" x="742"/>
        <item sd="0" x="925"/>
        <item sd="0" x="3271"/>
        <item sd="0" x="3487"/>
        <item sd="0" x="94"/>
        <item sd="0" x="2407"/>
        <item sd="0" x="921"/>
        <item sd="0" x="2477"/>
        <item sd="0" x="2691"/>
        <item sd="0" x="3068"/>
        <item sd="0" x="192"/>
        <item sd="0" x="3406"/>
        <item sd="0" x="3905"/>
        <item sd="0" x="363"/>
        <item sd="0" x="2882"/>
        <item sd="0" x="3677"/>
        <item sd="0" x="93"/>
        <item sd="0" x="2215"/>
        <item sd="0" x="1628"/>
        <item sd="0" x="3800"/>
        <item sd="0" x="54"/>
        <item sd="0" x="135"/>
        <item sd="0" x="1187"/>
        <item sd="0" x="3870"/>
        <item sd="0" x="82"/>
        <item sd="0" x="2838"/>
        <item sd="0" x="2835"/>
        <item sd="0" x="3984"/>
        <item sd="0" x="3946"/>
        <item sd="0" x="1562"/>
        <item sd="0" x="113"/>
        <item sd="0" x="2257"/>
        <item sd="0" x="3150"/>
        <item sd="0" x="467"/>
        <item sd="0" x="3774"/>
        <item sd="0" x="1762"/>
        <item sd="0" x="3621"/>
        <item sd="0" x="4000"/>
        <item sd="0" x="3209"/>
        <item sd="0" x="1364"/>
        <item sd="0" x="1288"/>
        <item sd="0" x="2783"/>
        <item sd="0" x="3504"/>
        <item sd="0" x="523"/>
        <item sd="0" x="539"/>
        <item sd="0" x="2316"/>
        <item sd="0" x="2162"/>
        <item sd="0" x="2907"/>
        <item sd="0" x="3851"/>
        <item sd="0" x="3085"/>
        <item sd="0" x="1713"/>
        <item sd="0" x="3678"/>
        <item sd="0" x="3453"/>
        <item sd="0" x="2110"/>
        <item sd="0" x="1236"/>
        <item sd="0" x="582"/>
        <item sd="0" x="3264"/>
        <item sd="0" x="2397"/>
        <item sd="0" x="146"/>
        <item sd="0" x="3229"/>
        <item sd="0" x="34"/>
        <item sd="0" x="1048"/>
        <item sd="0" x="232"/>
        <item sd="0" x="2619"/>
        <item sd="0" x="2877"/>
        <item sd="0" x="302"/>
        <item sd="0" x="2309"/>
        <item sd="0" x="764"/>
        <item sd="0" x="1025"/>
        <item sd="0" x="3758"/>
        <item sd="0" x="3390"/>
        <item sd="0" x="3056"/>
        <item sd="0" x="1429"/>
        <item sd="0" x="2525"/>
        <item sd="0" x="3075"/>
        <item sd="0" x="913"/>
        <item sd="0" x="2848"/>
        <item sd="0" x="3863"/>
        <item sd="0" x="3320"/>
        <item sd="0" x="3804"/>
        <item sd="0" x="1573"/>
        <item sd="0" x="2646"/>
        <item sd="0" x="1109"/>
        <item sd="0" x="2575"/>
        <item sd="0" x="2605"/>
        <item sd="0" x="3549"/>
        <item sd="0" x="3544"/>
        <item sd="0" x="1549"/>
        <item sd="0" x="3488"/>
        <item sd="0" x="11"/>
        <item sd="0" x="1184"/>
        <item sd="0" x="4026"/>
        <item sd="0" x="1756"/>
        <item sd="0" x="906"/>
        <item sd="0" x="2238"/>
        <item sd="0" x="4029"/>
        <item sd="0" x="3327"/>
        <item sd="0" x="1404"/>
        <item sd="0" x="790"/>
        <item sd="0" x="14"/>
        <item sd="0" x="1475"/>
        <item sd="0" x="195"/>
        <item sd="0" x="472"/>
        <item sd="0" x="2123"/>
        <item sd="0" x="698"/>
        <item sd="0" x="2014"/>
        <item sd="0" x="1142"/>
        <item sd="0" x="356"/>
        <item sd="0" x="2077"/>
        <item sd="0" x="4095"/>
        <item sd="0" x="1900"/>
        <item sd="0" x="1211"/>
        <item sd="0" x="726"/>
        <item sd="0" x="3232"/>
        <item sd="0" x="173"/>
        <item sd="0" x="1471"/>
        <item sd="0" x="382"/>
        <item sd="0" x="3881"/>
        <item sd="0" x="1530"/>
        <item sd="0" x="2971"/>
        <item sd="0" x="1605"/>
        <item sd="0" x="2997"/>
        <item sd="0" x="3131"/>
        <item sd="0" x="1363"/>
        <item sd="0" x="1484"/>
        <item sd="0" x="750"/>
        <item sd="0" x="3187"/>
        <item sd="0" x="3515"/>
        <item sd="0" x="2353"/>
        <item sd="0" x="366"/>
        <item sd="0" x="3226"/>
        <item sd="0" x="1572"/>
        <item sd="0" x="4085"/>
        <item sd="0" x="1053"/>
        <item sd="0" x="768"/>
        <item sd="0" x="2571"/>
        <item sd="0" x="2800"/>
        <item sd="0" x="3979"/>
        <item sd="0" x="1362"/>
        <item sd="0" x="3861"/>
        <item sd="0" x="3823"/>
        <item sd="0" x="918"/>
        <item sd="0" x="2580"/>
        <item sd="0" x="1145"/>
        <item sd="0" x="3983"/>
        <item sd="0" x="189"/>
        <item sd="0" x="4105"/>
        <item sd="0" x="2914"/>
        <item sd="0" x="2763"/>
        <item sd="0" x="3307"/>
        <item sd="0" x="2955"/>
        <item sd="0" x="3378"/>
        <item sd="0" x="3561"/>
        <item sd="0" x="2716"/>
        <item sd="0" x="3091"/>
        <item sd="0" x="3027"/>
        <item sd="0" x="3814"/>
        <item sd="0" x="3703"/>
        <item sd="0" x="3679"/>
        <item sd="0" x="1495"/>
        <item sd="0" x="339"/>
        <item sd="0" x="1344"/>
        <item sd="0" x="2866"/>
        <item sd="0" x="2944"/>
        <item sd="0" x="4058"/>
        <item sd="0" x="2335"/>
        <item sd="0" x="264"/>
        <item sd="0" x="1338"/>
        <item sd="0" x="2662"/>
        <item sd="0" x="1468"/>
        <item sd="0" x="3021"/>
        <item sd="0" x="2790"/>
        <item sd="0" x="4002"/>
        <item sd="0" x="581"/>
        <item sd="0" x="365"/>
        <item sd="0" x="3173"/>
        <item sd="0" x="857"/>
        <item sd="0" x="744"/>
        <item sd="0" x="877"/>
        <item sd="0" x="3977"/>
        <item sd="0" x="1589"/>
        <item sd="0" x="3014"/>
        <item sd="0" x="1860"/>
        <item sd="0" x="2954"/>
        <item sd="0" x="3791"/>
        <item sd="0" x="66"/>
        <item sd="0" x="2764"/>
        <item sd="0" x="3794"/>
        <item sd="0" x="2258"/>
        <item sd="0" x="2313"/>
        <item sd="0" x="743"/>
        <item sd="0" x="515"/>
        <item sd="0" x="3181"/>
        <item sd="0" x="3948"/>
        <item sd="0" x="2748"/>
        <item sd="0" x="1230"/>
        <item sd="0" x="1232"/>
        <item sd="0" x="1320"/>
        <item sd="0" x="954"/>
        <item sd="0" x="1113"/>
        <item sd="0" x="4098"/>
        <item sd="0" x="3434"/>
        <item sd="0" x="2106"/>
        <item sd="0" x="276"/>
        <item sd="0" x="2303"/>
        <item sd="0" x="2073"/>
        <item sd="0" x="1127"/>
        <item sd="0" x="1577"/>
        <item sd="0" x="182"/>
        <item sd="0" x="2022"/>
        <item sd="0" x="3762"/>
        <item sd="0" x="2107"/>
        <item sd="0" x="2804"/>
        <item sd="0" x="2787"/>
        <item sd="0" x="3046"/>
        <item sd="0" x="2614"/>
        <item sd="0" x="3349"/>
        <item sd="0" x="3584"/>
        <item sd="0" x="3016"/>
        <item sd="0" x="3223"/>
        <item sd="0" x="2086"/>
        <item sd="0" x="892"/>
        <item sd="0" x="1242"/>
        <item sd="0" x="1752"/>
        <item sd="0" x="3826"/>
        <item sd="0" x="2074"/>
        <item sd="0" x="1100"/>
        <item sd="0" x="3657"/>
        <item sd="0" x="1587"/>
        <item sd="0" x="1883"/>
        <item sd="0" x="924"/>
        <item sd="0" x="1205"/>
        <item sd="0" x="3811"/>
        <item sd="0" x="3914"/>
        <item sd="0" x="2816"/>
        <item sd="0" x="1235"/>
        <item sd="0" x="3652"/>
        <item sd="0" x="3759"/>
        <item sd="0" x="506"/>
        <item sd="0" x="4078"/>
        <item sd="0" x="1229"/>
        <item sd="0" x="2718"/>
        <item sd="0" x="700"/>
        <item sd="0" x="2683"/>
        <item sd="0" x="3169"/>
        <item sd="0" x="1963"/>
        <item sd="0" x="694"/>
        <item sd="0" x="496"/>
        <item sd="0" x="661"/>
        <item sd="0" x="3595"/>
        <item sd="0" x="1311"/>
        <item sd="0" x="1254"/>
        <item sd="0" x="2374"/>
        <item sd="0" x="1879"/>
        <item sd="0" x="3938"/>
        <item sd="0" x="1498"/>
        <item sd="0" x="551"/>
        <item sd="0" x="3631"/>
        <item sd="0" x="2894"/>
        <item sd="0" x="2236"/>
        <item sd="0" x="3879"/>
        <item sd="0" x="1716"/>
        <item sd="0" x="3295"/>
        <item sd="0" x="1777"/>
        <item sd="0" x="3237"/>
        <item sd="0" x="606"/>
        <item sd="0" x="3110"/>
        <item sd="0" x="3370"/>
        <item sd="0" x="1220"/>
        <item sd="0" x="1046"/>
        <item sd="0" x="1004"/>
        <item sd="0" x="543"/>
        <item sd="0" x="3649"/>
        <item sd="0" x="1787"/>
        <item sd="0" x="369"/>
        <item sd="0" x="1442"/>
        <item sd="0" x="1616"/>
        <item sd="0" x="3435"/>
        <item sd="0" x="2542"/>
        <item sd="0" x="3603"/>
        <item sd="0" x="1518"/>
        <item sd="0" x="4093"/>
        <item sd="0" x="2869"/>
        <item sd="0" x="1882"/>
        <item sd="0" x="1034"/>
        <item sd="0" x="1806"/>
        <item sd="0" x="4049"/>
        <item sd="0" x="2290"/>
        <item sd="0" x="263"/>
        <item sd="0" x="344"/>
        <item sd="0" x="1798"/>
        <item sd="0" x="2092"/>
        <item sd="0" x="2459"/>
        <item sd="0" x="933"/>
        <item sd="0" x="3467"/>
        <item sd="0" x="3440"/>
        <item sd="0" x="3688"/>
        <item sd="0" x="3483"/>
        <item sd="0" x="321"/>
        <item sd="0" x="2915"/>
        <item sd="0" x="1808"/>
        <item sd="0" x="1590"/>
        <item sd="0" x="607"/>
        <item sd="0" x="2751"/>
        <item sd="0" x="2886"/>
        <item sd="0" x="600"/>
        <item sd="0" x="3573"/>
        <item sd="0" x="3990"/>
        <item sd="0" x="2930"/>
        <item sd="0" x="2805"/>
        <item sd="0" x="3421"/>
        <item sd="0" x="4090"/>
        <item sd="0" x="1677"/>
        <item sd="0" x="972"/>
        <item sd="0" x="2203"/>
        <item sd="0" x="498"/>
        <item sd="0" x="2707"/>
        <item sd="0" x="1696"/>
        <item sd="0" x="164"/>
        <item sd="0" x="4014"/>
        <item sd="0" x="43"/>
        <item sd="0" x="1129"/>
        <item sd="0" x="884"/>
        <item sd="0" x="482"/>
        <item sd="0" x="2304"/>
        <item sd="0" x="3578"/>
        <item sd="0" x="216"/>
        <item sd="0" x="388"/>
        <item sd="0" x="3120"/>
        <item sd="0" x="1346"/>
        <item sd="0" x="711"/>
        <item sd="0" x="3752"/>
        <item sd="0" x="2622"/>
        <item sd="0" x="3900"/>
        <item sd="0" x="1807"/>
        <item sd="0" x="1970"/>
        <item sd="0" x="774"/>
        <item sd="0" x="2206"/>
        <item sd="0" x="1893"/>
        <item sd="0" x="1648"/>
        <item sd="0" x="221"/>
        <item sd="0" x="684"/>
        <item sd="0" x="2608"/>
        <item sd="0" x="233"/>
        <item sd="0" x="1141"/>
        <item sd="0" x="315"/>
        <item sd="0" x="1977"/>
        <item sd="0" x="3144"/>
        <item sd="0" x="2160"/>
        <item sd="0" x="2406"/>
        <item sd="0" x="2286"/>
        <item sd="0" x="2978"/>
        <item sd="0" x="352"/>
        <item sd="0" x="2885"/>
        <item sd="0" x="16"/>
        <item sd="0" x="2476"/>
        <item sd="0" x="3191"/>
        <item sd="0" x="2887"/>
        <item sd="0" x="3519"/>
        <item sd="0" x="4024"/>
        <item sd="0" x="2782"/>
        <item sd="0" x="1981"/>
        <item sd="0" x="1274"/>
        <item sd="0" x="3409"/>
        <item sd="0" x="2629"/>
        <item sd="0" x="2193"/>
        <item sd="0" x="535"/>
        <item sd="0" x="3323"/>
        <item sd="0" x="4064"/>
        <item sd="0" x="1194"/>
        <item sd="0" x="2023"/>
        <item sd="0" x="746"/>
        <item sd="0" x="855"/>
        <item sd="0" x="1962"/>
        <item sd="0" x="3935"/>
        <item sd="0" x="4074"/>
        <item sd="0" x="2358"/>
        <item sd="0" x="289"/>
        <item sd="0" x="648"/>
        <item sd="0" x="952"/>
        <item sd="0" x="3844"/>
        <item sd="0" x="1878"/>
        <item sd="0" x="3784"/>
        <item sd="0" x="1652"/>
        <item sd="0" x="2900"/>
        <item sd="0" x="1553"/>
        <item sd="0" x="1638"/>
        <item sd="0" x="495"/>
        <item sd="0" x="999"/>
        <item sd="0" x="153"/>
        <item sd="0" x="3443"/>
        <item sd="0" x="2124"/>
        <item sd="0" x="1978"/>
        <item sd="0" x="2983"/>
        <item sd="0" x="478"/>
        <item sd="0" x="3007"/>
        <item sd="0" x="3565"/>
        <item sd="0" x="3962"/>
        <item sd="0" x="225"/>
        <item sd="0" x="2232"/>
        <item sd="0" x="1106"/>
        <item sd="0" x="23"/>
        <item sd="0" x="443"/>
        <item sd="0" x="1175"/>
        <item sd="0" x="2697"/>
        <item sd="0" x="1147"/>
        <item sd="0" x="2654"/>
        <item sd="0" x="3413"/>
        <item sd="0" x="2956"/>
        <item sd="0" x="1554"/>
        <item sd="0" x="2717"/>
        <item sd="0" x="3724"/>
        <item sd="0" x="3012"/>
        <item sd="0" x="2567"/>
        <item sd="0" x="1380"/>
        <item sd="0" x="2005"/>
        <item sd="0" x="2225"/>
        <item sd="0" x="1118"/>
        <item sd="0" x="1164"/>
        <item sd="0" x="2112"/>
        <item sd="0" x="537"/>
        <item sd="0" x="2292"/>
        <item sd="0" x="838"/>
        <item sd="0" x="3121"/>
        <item sd="0" x="2220"/>
        <item sd="0" x="3472"/>
        <item sd="0" x="3795"/>
        <item sd="0" x="1826"/>
        <item sd="0" x="1264"/>
        <item sd="0" x="1227"/>
        <item sd="0" x="3516"/>
        <item sd="0" x="99"/>
        <item sd="0" x="1570"/>
        <item sd="0" x="3719"/>
        <item sd="0" x="1188"/>
        <item sd="0" x="2535"/>
        <item sd="0" x="2125"/>
        <item sd="0" x="1357"/>
        <item sd="0" x="1039"/>
        <item sd="0" x="2867"/>
        <item sd="0" x="2360"/>
        <item sd="0" x="249"/>
        <item sd="0" x="2456"/>
        <item sd="0" x="2323"/>
        <item sd="0" x="3020"/>
        <item sd="0" x="3760"/>
        <item sd="0" x="1300"/>
        <item sd="0" x="308"/>
        <item sd="0" x="1115"/>
        <item sd="0" x="1454"/>
        <item sd="0" x="794"/>
        <item sd="0" x="3428"/>
        <item sd="0" x="3357"/>
        <item sd="0" x="296"/>
        <item sd="0" x="2879"/>
        <item sd="0" x="1332"/>
        <item sd="0" x="415"/>
        <item sd="0" x="3143"/>
        <item sd="0" x="3798"/>
        <item sd="0" x="1042"/>
        <item sd="0" x="1792"/>
        <item sd="0" x="2715"/>
        <item sd="0" x="3006"/>
        <item sd="0" x="967"/>
        <item sd="0" x="2781"/>
        <item sd="0" x="3163"/>
        <item sd="0" x="3829"/>
        <item sd="0" x="1908"/>
        <item sd="0" x="2156"/>
        <item sd="0" x="304"/>
        <item sd="0" x="419"/>
        <item sd="0" x="1788"/>
        <item sd="0" x="1853"/>
        <item sd="0" x="2061"/>
        <item sd="0" x="1052"/>
        <item sd="0" x="619"/>
        <item sd="0" x="10"/>
        <item sd="0" x="2119"/>
        <item sd="0" x="44"/>
        <item sd="0" x="958"/>
        <item sd="0" x="1157"/>
        <item sd="0" x="2454"/>
        <item sd="0" x="1333"/>
        <item sd="0" x="718"/>
        <item sd="0" x="374"/>
        <item sd="0" x="3354"/>
        <item sd="0" x="2702"/>
        <item sd="0" x="217"/>
        <item sd="0" x="2256"/>
        <item sd="0" x="3899"/>
        <item sd="0" x="1482"/>
        <item sd="0" x="1832"/>
        <item sd="0" x="2942"/>
        <item sd="0" x="124"/>
        <item sd="0" x="185"/>
        <item sd="0" x="3625"/>
        <item sd="0" x="4075"/>
        <item sd="0" x="1151"/>
        <item sd="0" x="361"/>
        <item sd="0" x="2265"/>
        <item sd="0" x="2289"/>
        <item sd="0" x="436"/>
        <item sd="0" x="1574"/>
        <item sd="0" x="3833"/>
        <item sd="0" x="206"/>
        <item sd="0" x="1764"/>
        <item sd="0" x="1275"/>
        <item sd="0" x="690"/>
        <item sd="0" x="130"/>
        <item sd="0" x="2285"/>
        <item sd="0" x="3585"/>
        <item sd="0" x="3030"/>
        <item sd="0" x="3257"/>
        <item sd="0" x="1965"/>
        <item sd="0" x="646"/>
        <item sd="0" x="1526"/>
        <item sd="0" x="2307"/>
        <item sd="0" x="1805"/>
        <item sd="0" x="3558"/>
        <item sd="0" x="1419"/>
        <item sd="0" x="3517"/>
        <item sd="0" x="3590"/>
        <item sd="0" x="250"/>
        <item sd="0" x="1308"/>
        <item sd="0" x="3787"/>
        <item sd="0" x="2449"/>
        <item sd="0" x="2759"/>
        <item sd="0" x="2451"/>
        <item sd="0" x="2453"/>
        <item sd="0" x="2505"/>
        <item sd="0" x="3873"/>
        <item sd="0" x="27"/>
        <item sd="0" x="791"/>
        <item sd="0" x="556"/>
        <item sd="0" x="1247"/>
        <item sd="0" x="2171"/>
        <item sd="0" x="1028"/>
        <item sd="0" x="2475"/>
        <item sd="0" x="2976"/>
        <item sd="0" x="2328"/>
        <item sd="0" x="342"/>
        <item sd="0" x="2950"/>
        <item sd="0" x="1396"/>
        <item sd="0" x="631"/>
        <item sd="0" x="2033"/>
        <item sd="0" x="1197"/>
        <item sd="0" x="38"/>
        <item sd="0" x="1676"/>
        <item sd="0" x="3350"/>
        <item sd="0" x="2731"/>
        <item sd="0" x="1920"/>
        <item sd="0" x="1341"/>
        <item sd="0" x="2924"/>
        <item sd="0" x="3162"/>
        <item sd="0" x="2441"/>
        <item sd="0" x="2809"/>
        <item sd="0" x="879"/>
        <item sd="0" x="1036"/>
        <item sd="0" x="3249"/>
        <item sd="0" x="3709"/>
        <item sd="0" x="2899"/>
        <item sd="0" x="24"/>
        <item sd="0" x="2901"/>
        <item sd="0" x="1474"/>
        <item sd="0" x="3155"/>
        <item sd="0" x="3999"/>
        <item sd="0" x="2526"/>
        <item sd="0" x="1040"/>
        <item sd="0" x="499"/>
        <item sd="0" x="1373"/>
        <item sd="0" x="3933"/>
        <item sd="0" x="3822"/>
        <item sd="0" x="2181"/>
        <item sd="0" x="2182"/>
        <item sd="0" x="2446"/>
        <item sd="0" x="3816"/>
        <item sd="0" x="42"/>
        <item sd="0" x="2173"/>
        <item sd="0" x="3076"/>
        <item sd="0" x="739"/>
        <item sd="0" x="19"/>
        <item sd="0" x="3215"/>
        <item sd="0" x="2025"/>
        <item sd="0" x="3392"/>
        <item sd="0" x="1975"/>
        <item sd="0" x="1096"/>
        <item sd="0" x="1918"/>
        <item sd="0" x="1306"/>
        <item sd="0" x="3023"/>
        <item sd="0" x="590"/>
        <item sd="0" x="2640"/>
        <item sd="0" x="3099"/>
        <item sd="0" x="2579"/>
        <item sd="0" x="2982"/>
        <item sd="0" x="2387"/>
        <item sd="0" x="2028"/>
        <item sd="0" x="2673"/>
        <item sd="0" x="1942"/>
        <item sd="0" x="390"/>
        <item sd="0" x="1955"/>
        <item sd="0" x="2811"/>
        <item sd="0" x="431"/>
        <item sd="0" x="3054"/>
        <item sd="0" x="2758"/>
        <item sd="0" x="2566"/>
        <item sd="0" x="3219"/>
        <item sd="0" x="3902"/>
        <item sd="0" x="2348"/>
        <item sd="0" x="550"/>
        <item sd="0" x="3090"/>
        <item sd="0" x="1636"/>
        <item sd="0" x="984"/>
        <item sd="0" x="3284"/>
        <item sd="0" x="2756"/>
        <item sd="0" x="1870"/>
        <item sd="0" x="2057"/>
        <item sd="0" x="2339"/>
        <item sd="0" x="2233"/>
        <item sd="0" x="2624"/>
        <item sd="0" x="2596"/>
        <item sd="0" x="3878"/>
        <item sd="0" x="1195"/>
        <item sd="0" x="866"/>
        <item sd="0" x="3189"/>
        <item sd="0" x="2484"/>
        <item sd="0" x="2161"/>
        <item sd="0" x="2647"/>
        <item sd="0" x="3940"/>
        <item sd="0" x="1700"/>
        <item sd="0" x="3211"/>
        <item sd="0" x="3362"/>
        <item sd="0" x="3287"/>
        <item sd="0" x="1674"/>
        <item sd="0" x="1246"/>
        <item sd="0" x="2381"/>
        <item sd="0" x="3569"/>
        <item sd="0" x="13"/>
        <item sd="0" x="2122"/>
        <item sd="0" x="3626"/>
        <item sd="0" x="645"/>
        <item sd="0" x="640"/>
        <item sd="0" x="1902"/>
        <item sd="0" x="985"/>
        <item sd="0" x="2502"/>
        <item sd="0" x="840"/>
        <item sd="0" x="3788"/>
        <item sd="0" x="4079"/>
        <item sd="0" x="81"/>
        <item sd="0" x="3921"/>
        <item sd="0" x="3138"/>
        <item sd="0" x="3127"/>
        <item sd="0" x="1678"/>
        <item sd="0" x="3680"/>
        <item sd="0" x="1971"/>
        <item sd="0" x="1869"/>
        <item sd="0" x="1619"/>
        <item sd="0" x="3234"/>
        <item sd="0" x="141"/>
        <item sd="0" x="422"/>
        <item sd="0" x="143"/>
        <item sd="0" x="1571"/>
        <item sd="0" x="3743"/>
        <item sd="0" x="1741"/>
        <item sd="0" x="2097"/>
        <item sd="0" x="2896"/>
        <item sd="0" x="3236"/>
        <item sd="0" x="938"/>
        <item sd="0" x="721"/>
        <item sd="0" x="757"/>
        <item sd="0" x="1667"/>
        <item sd="0" x="336"/>
        <item sd="0" x="3954"/>
        <item sd="0" x="2659"/>
        <item sd="0" x="847"/>
        <item sd="0" x="2249"/>
        <item sd="0" x="1225"/>
        <item sd="0" x="1548"/>
        <item sd="0" x="332"/>
        <item sd="0" x="1026"/>
        <item sd="0" x="1614"/>
        <item sd="0" x="2268"/>
        <item sd="0" x="1911"/>
        <item sd="0" x="2"/>
        <item sd="0" x="3923"/>
        <item sd="0" x="218"/>
        <item sd="0" x="749"/>
        <item sd="0" x="1061"/>
        <item sd="0" x="561"/>
        <item sd="0" x="3615"/>
        <item sd="0" x="1150"/>
        <item sd="0" x="1014"/>
        <item sd="0" x="732"/>
        <item sd="0" x="1385"/>
        <item sd="0" x="3669"/>
        <item sd="0" x="3204"/>
        <item sd="0" x="1186"/>
        <item sd="0" x="2754"/>
        <item sd="0" x="2692"/>
        <item sd="0" x="3387"/>
        <item sd="0" x="1877"/>
        <item sd="0" x="2174"/>
        <item sd="0" x="3405"/>
        <item sd="0" x="3537"/>
        <item sd="0" x="2088"/>
        <item sd="0" x="2461"/>
        <item sd="0" x="669"/>
        <item sd="0" x="1732"/>
        <item sd="0" x="727"/>
        <item sd="0" x="3201"/>
        <item sd="0" x="1688"/>
        <item sd="0" x="542"/>
        <item sd="0" x="1917"/>
        <item sd="0" x="2865"/>
        <item sd="0" x="3268"/>
        <item sd="0" x="4037"/>
        <item sd="0" x="15"/>
        <item sd="0" x="3596"/>
        <item sd="0" x="976"/>
        <item sd="0" x="2708"/>
        <item sd="0" x="3437"/>
        <item sd="0" x="4070"/>
        <item sd="0" x="488"/>
        <item sd="0" x="3949"/>
        <item sd="0" x="804"/>
        <item sd="0" x="1840"/>
        <item sd="0" x="3477"/>
        <item sd="0" x="1595"/>
        <item sd="0" x="1819"/>
        <item sd="0" x="1964"/>
        <item sd="0" x="1742"/>
        <item sd="0" x="2546"/>
        <item sd="0" x="2541"/>
        <item sd="0" x="1509"/>
        <item sd="0" x="1875"/>
        <item sd="0" x="1505"/>
        <item sd="0" x="381"/>
        <item sd="0" x="1838"/>
        <item sd="0" x="2027"/>
        <item sd="0" x="2046"/>
        <item sd="0" x="2570"/>
        <item sd="0" x="507"/>
        <item sd="0" x="1555"/>
        <item sd="0" x="1763"/>
        <item sd="0" x="197"/>
        <item sd="0" x="2876"/>
        <item sd="0" x="3308"/>
        <item sd="0" x="2846"/>
        <item sd="0" x="3044"/>
        <item sd="0" x="3214"/>
        <item sd="0" x="3766"/>
        <item sd="0" x="1801"/>
        <item sd="0" x="3924"/>
        <item sd="0" x="1564"/>
        <item sd="0" x="3551"/>
        <item sd="0" x="4081"/>
        <item sd="0" x="2297"/>
        <item sd="0" x="522"/>
        <item sd="0" x="531"/>
        <item sd="0" x="2499"/>
        <item sd="0" x="2540"/>
        <item sd="0" x="160"/>
        <item sd="0" x="2200"/>
        <item sd="0" x="1348"/>
        <item sd="0" x="2471"/>
        <item sd="0" x="1951"/>
        <item sd="0" x="3700"/>
        <item sd="0" x="440"/>
        <item sd="0" x="147"/>
        <item sd="0" x="1523"/>
        <item sd="0" x="1143"/>
        <item sd="0" x="2908"/>
        <item sd="0" x="2690"/>
        <item sd="0" x="2306"/>
        <item sd="0" x="717"/>
        <item sd="0" x="2486"/>
        <item sd="0" x="2545"/>
        <item sd="0" x="1309"/>
        <item sd="0" x="3115"/>
        <item sd="0" x="3694"/>
        <item sd="0" x="3715"/>
        <item sd="0" x="3269"/>
        <item sd="0" x="530"/>
        <item sd="0" x="3331"/>
        <item sd="0" x="2263"/>
        <item sd="0" x="3380"/>
        <item sd="0" x="1502"/>
        <item sd="0" x="3167"/>
        <item sd="0" x="926"/>
        <item sd="0" x="3819"/>
        <item sd="0" x="3742"/>
        <item sd="0" x="2347"/>
        <item sd="0" x="579"/>
        <item sd="0" x="2559"/>
        <item sd="0" x="1485"/>
        <item sd="0" x="852"/>
        <item sd="0" x="3116"/>
        <item sd="0" x="3103"/>
        <item sd="0" x="2582"/>
        <item sd="0" x="2291"/>
        <item sd="0" x="2945"/>
        <item sd="0" x="1241"/>
        <item sd="0" x="3106"/>
        <item sd="0" x="2980"/>
        <item sd="0" x="22"/>
        <item sd="0" x="3426"/>
        <item sd="0" x="3604"/>
        <item sd="0" x="3463"/>
        <item sd="0" x="3071"/>
        <item sd="0" x="2359"/>
        <item sd="0" x="2287"/>
        <item sd="0" x="2260"/>
        <item sd="0" x="3082"/>
        <item sd="0" x="2972"/>
        <item sd="0" x="945"/>
        <item sd="0" x="1260"/>
        <item sd="0" x="333"/>
        <item sd="0" x="3660"/>
        <item sd="0" x="1314"/>
        <item sd="0" x="665"/>
        <item sd="0" x="2583"/>
        <item sd="0" x="1632"/>
        <item sd="0" x="2501"/>
        <item sd="0" x="2402"/>
        <item sd="0" x="1165"/>
        <item sd="0" x="2437"/>
        <item sd="0" x="2986"/>
        <item sd="0" x="1858"/>
        <item sd="0" x="2987"/>
        <item sd="0" x="846"/>
        <item sd="0" x="98"/>
        <item sd="0" x="2341"/>
        <item sd="0" x="3177"/>
        <item sd="0" x="2730"/>
        <item sd="0" x="1086"/>
        <item sd="0" x="417"/>
        <item sd="0" x="1327"/>
        <item sd="0" x="2373"/>
        <item sd="0" x="3457"/>
        <item sd="0" x="2183"/>
        <item sd="0" x="2573"/>
        <item sd="0" x="1905"/>
        <item sd="0" x="1497"/>
        <item sd="0" x="78"/>
        <item sd="0" x="1751"/>
        <item sd="0" x="2070"/>
        <item sd="0" x="883"/>
        <item sd="0" x="3470"/>
        <item sd="0" x="3744"/>
        <item sd="0" x="109"/>
        <item sd="0" x="830"/>
        <item sd="0" x="2136"/>
        <item sd="0" x="520"/>
        <item sd="0" x="1831"/>
        <item sd="0" x="3525"/>
        <item sd="0" x="460"/>
        <item sd="0" x="3336"/>
        <item sd="0" x="3735"/>
        <item sd="0" x="1414"/>
        <item sd="0" x="1033"/>
        <item sd="0" x="4099"/>
        <item sd="0" x="2551"/>
        <item sd="0" x="3821"/>
        <item sd="0" x="995"/>
        <item sd="0" x="3896"/>
        <item sd="0" x="458"/>
        <item sd="0" x="817"/>
        <item sd="0" x="1376"/>
        <item sd="0" x="793"/>
        <item sd="0" x="2159"/>
        <item sd="0" x="102"/>
        <item sd="0" x="3683"/>
        <item sd="0" x="1759"/>
        <item sd="0" x="1847"/>
        <item sd="0" x="823"/>
        <item sd="0" x="1693"/>
        <item sd="0" x="2199"/>
        <item sd="0" x="3047"/>
        <item sd="0" x="682"/>
        <item sd="0" x="3190"/>
        <item sd="0" x="39"/>
        <item sd="0" x="4076"/>
        <item sd="0" x="4032"/>
        <item sd="0" x="1898"/>
        <item sd="0" x="247"/>
        <item sd="0" x="2154"/>
        <item sd="0" x="133"/>
        <item sd="0" x="891"/>
        <item sd="0" x="118"/>
        <item sd="0" x="836"/>
        <item sd="0" x="194"/>
        <item sd="0" x="3087"/>
        <item sd="0" x="1508"/>
        <item sd="0" x="3166"/>
        <item sd="0" x="1210"/>
        <item sd="0" x="528"/>
        <item sd="0" x="541"/>
        <item sd="0" x="313"/>
        <item sd="0" x="1566"/>
        <item sd="0" x="426"/>
        <item sd="0" x="55"/>
        <item sd="0" x="2904"/>
        <item sd="0" x="2240"/>
        <item sd="0" x="2221"/>
        <item sd="0" x="149"/>
        <item sd="0" x="3291"/>
        <item sd="0" x="3500"/>
        <item sd="0" x="1724"/>
        <item sd="0" x="1426"/>
        <item sd="0" x="3469"/>
        <item sd="0" x="1065"/>
        <item sd="0" x="71"/>
        <item sd="0" x="2724"/>
        <item sd="0" x="596"/>
        <item sd="0" x="1417"/>
        <item sd="0" x="1298"/>
        <item sd="0" x="2312"/>
        <item sd="0" x="753"/>
        <item sd="0" x="1835"/>
        <item sd="0" x="765"/>
        <item sd="0" x="1124"/>
        <item sd="0" x="446"/>
        <item sd="0" x="1791"/>
        <item sd="0" x="444"/>
        <item sd="0" x="298"/>
        <item sd="0" x="2354"/>
        <item sd="0" x="4059"/>
        <item sd="0" x="2678"/>
        <item sd="0" x="1071"/>
        <item sd="0" x="272"/>
        <item sd="0" x="281"/>
        <item sd="0" x="1679"/>
        <item sd="0" x="2126"/>
        <item sd="0" x="3872"/>
        <item sd="0" x="2968"/>
        <item sd="0" x="3682"/>
        <item sd="0" x="3675"/>
        <item sd="0" x="3697"/>
        <item sd="0" x="812"/>
        <item sd="0" x="771"/>
        <item sd="0" x="761"/>
        <item sd="0" x="1528"/>
        <item sd="0" x="604"/>
        <item sd="0" x="2696"/>
        <item sd="0" x="2340"/>
        <item sd="0" x="3738"/>
        <item sd="0" x="3318"/>
        <item sd="0" x="560"/>
        <item sd="0" x="1481"/>
        <item sd="0" x="681"/>
        <item sd="0" x="3941"/>
        <item sd="0" x="2212"/>
        <item sd="0" x="3868"/>
        <item sd="0" x="2652"/>
        <item sd="0" x="1598"/>
        <item sd="0" x="450"/>
        <item sd="0" x="2938"/>
        <item sd="0" x="469"/>
        <item sd="0" x="3871"/>
        <item sd="0" x="706"/>
        <item sd="0" x="49"/>
        <item sd="0" x="1123"/>
        <item sd="0" x="424"/>
        <item sd="0" x="2581"/>
        <item sd="0" x="957"/>
        <item sd="0" x="1776"/>
        <item sd="0" x="666"/>
        <item sd="0" x="2509"/>
        <item sd="0" x="3768"/>
        <item sd="0" x="3790"/>
        <item sd="0" x="2793"/>
        <item sd="0" x="2752"/>
        <item sd="0" x="402"/>
        <item sd="0" x="1256"/>
        <item sd="0" x="1749"/>
        <item sd="0" x="3605"/>
        <item sd="0" x="2076"/>
        <item sd="0" x="110"/>
        <item sd="0" x="2612"/>
        <item sd="0" x="2071"/>
        <item sd="0" x="565"/>
        <item sd="0" x="737"/>
        <item sd="0" x="630"/>
        <item sd="0" x="3184"/>
        <item sd="0" x="328"/>
        <item sd="0" x="1746"/>
        <item sd="0" x="319"/>
        <item sd="0" x="3411"/>
        <item sd="0" x="3267"/>
        <item sd="0" x="2852"/>
        <item sd="0" x="2085"/>
        <item sd="0" x="1217"/>
        <item sd="0" x="2479"/>
        <item sd="0" x="1179"/>
        <item sd="0" x="3834"/>
        <item sd="0" x="2591"/>
        <item sd="0" x="3301"/>
        <item sd="0" x="703"/>
        <item sd="0" x="178"/>
        <item sd="0" x="1017"/>
        <item sd="0" x="752"/>
        <item sd="0" x="3728"/>
        <item sd="0" x="2916"/>
        <item sd="0" x="2314"/>
        <item sd="0" x="1633"/>
        <item sd="0" x="986"/>
        <item sd="0" x="1946"/>
        <item sd="0" x="3194"/>
        <item sd="0" x="1854"/>
        <item sd="0" x="2463"/>
        <item sd="0" x="1167"/>
        <item sd="0" x="3252"/>
        <item sd="0" x="2185"/>
        <item sd="0" x="261"/>
        <item sd="0" x="586"/>
        <item sd="0" x="2598"/>
        <item sd="0" x="730"/>
        <item sd="0" x="3931"/>
        <item sd="0" x="3180"/>
        <item sd="0" x="1421"/>
        <item sd="0" x="1291"/>
        <item sd="0" x="3937"/>
        <item sd="0" x="2862"/>
        <item sd="0" x="2616"/>
        <item sd="0" x="3183"/>
        <item sd="0" x="481"/>
        <item sd="0" x="798"/>
        <item sd="0" x="3202"/>
        <item sd="0" x="306"/>
        <item sd="0" x="260"/>
        <item sd="0" x="1430"/>
        <item sd="0" x="2389"/>
        <item sd="0" x="2278"/>
        <item sd="0" x="1987"/>
        <item sd="0" x="92"/>
        <item sd="0" x="525"/>
        <item sd="0" x="1825"/>
        <item sd="0" x="2556"/>
        <item sd="0" x="2799"/>
        <item sd="0" x="60"/>
        <item sd="0" x="3618"/>
        <item sd="0" x="577"/>
        <item sd="0" x="2584"/>
        <item sd="0" x="3628"/>
        <item sd="0" x="1410"/>
        <item sd="0" x="1444"/>
        <item sd="0" x="773"/>
        <item sd="0" x="3710"/>
        <item sd="0" x="1563"/>
        <item sd="0" x="929"/>
        <item sd="0" x="2015"/>
        <item sd="0" x="1515"/>
        <item sd="0" x="3218"/>
        <item sd="0" x="3809"/>
        <item sd="0" x="2346"/>
        <item sd="0" x="950"/>
        <item sd="0" x="602"/>
        <item sd="0" x="3203"/>
        <item sd="0" x="3066"/>
        <item sd="0" x="3527"/>
        <item sd="0" x="1537"/>
        <item sd="0" x="1580"/>
        <item sd="0" x="1212"/>
        <item sd="0" x="228"/>
        <item sd="0" x="3792"/>
        <item sd="0" x="2911"/>
        <item sd="0" x="572"/>
        <item sd="0" x="360"/>
        <item sd="0" x="2521"/>
        <item sd="0" x="3321"/>
        <item sd="0" x="169"/>
        <item sd="0" x="1387"/>
        <item sd="0" x="1"/>
        <item sd="0" x="3978"/>
        <item sd="0" x="3528"/>
        <item sd="0" x="248"/>
        <item sd="0" x="1089"/>
        <item sd="0" x="3832"/>
        <item sd="0" x="231"/>
        <item sd="0" x="1321"/>
        <item sd="0" x="1003"/>
        <item sd="0" x="1864"/>
        <item sd="0" x="2694"/>
        <item sd="0" x="2965"/>
        <item sd="0" x="447"/>
        <item sd="0" x="1067"/>
        <item sd="0" x="3401"/>
        <item sd="0" x="3670"/>
        <item sd="0" x="3160"/>
        <item sd="0" x="544"/>
        <item sd="0" x="2423"/>
        <item sd="0" x="3577"/>
        <item sd="0" x="186"/>
        <item sd="0" x="3818"/>
        <item sd="0" x="1369"/>
        <item sd="0" x="310"/>
        <item sd="0" x="3497"/>
        <item sd="0" x="3860"/>
        <item sd="0" x="1438"/>
        <item sd="0" x="2216"/>
        <item sd="0" x="3932"/>
        <item sd="0" x="3950"/>
        <item sd="0" x="2785"/>
        <item sd="0" x="1687"/>
        <item sd="0" x="235"/>
        <item sd="0" x="1810"/>
        <item sd="0" x="2520"/>
        <item sd="0" x="239"/>
        <item sd="0" x="1063"/>
        <item sd="0" x="3911"/>
        <item sd="0" x="4018"/>
        <item sd="0" x="670"/>
        <item sd="0" x="327"/>
        <item sd="0" x="20"/>
        <item sd="0" x="2372"/>
        <item sd="0" x="275"/>
        <item sd="0" x="1560"/>
        <item sd="0" x="1353"/>
        <item sd="0" x="2380"/>
        <item sd="0" x="1445"/>
        <item sd="0" x="416"/>
        <item sd="0" x="1166"/>
        <item sd="0" x="2650"/>
        <item sd="0" x="3241"/>
        <item sd="0" x="3901"/>
        <item sd="0" x="931"/>
        <item sd="0" x="923"/>
        <item sd="0" x="2704"/>
        <item sd="0" x="2012"/>
        <item sd="0" x="2795"/>
        <item sd="0" x="1326"/>
        <item sd="0" x="3479"/>
        <item sd="0" x="1271"/>
        <item sd="0" x="3976"/>
        <item sd="0" x="2377"/>
        <item sd="0" x="2011"/>
        <item sd="0" x="1689"/>
        <item sd="0" x="1128"/>
        <item sd="0" x="871"/>
        <item sd="0" x="1448"/>
        <item sd="0" x="3982"/>
        <item sd="0" x="1583"/>
        <item sd="0" x="243"/>
        <item sd="0" x="2425"/>
        <item sd="0" x="1370"/>
        <item sd="0" x="2594"/>
        <item sd="0" x="1154"/>
        <item sd="0" x="2438"/>
        <item sd="0" x="2412"/>
        <item sd="0" x="3459"/>
        <item sd="0" x="2920"/>
        <item sd="0" x="3973"/>
        <item sd="0" x="1412"/>
        <item sd="0" x="2247"/>
        <item sd="0" x="2929"/>
        <item sd="0" x="1005"/>
        <item sd="0" x="533"/>
        <item sd="0" x="157"/>
        <item sd="0" x="320"/>
        <item sd="0" x="4016"/>
        <item sd="0" x="3992"/>
        <item sd="0" x="1303"/>
        <item sd="0" x="898"/>
        <item sd="0" x="3925"/>
        <item sd="0" x="1267"/>
        <item sd="0" x="2180"/>
        <item sd="0" x="1214"/>
        <item sd="0" x="1284"/>
        <item sd="0" x="1169"/>
        <item sd="0" x="3553"/>
        <item sd="0" x="2851"/>
        <item sd="0" x="1957"/>
        <item sd="0" x="2934"/>
        <item sd="0" x="2434"/>
        <item sd="0" x="3338"/>
        <item sd="0" x="1183"/>
        <item sd="0" x="318"/>
        <item sd="0" x="2864"/>
        <item sd="0" x="3960"/>
        <item sd="0" x="1820"/>
        <item sd="0" x="1851"/>
        <item sd="0" x="2753"/>
        <item sd="0" x="3332"/>
        <item sd="0" x="1542"/>
        <item sd="0" x="3363"/>
        <item sd="0" x="400"/>
        <item sd="0" x="844"/>
        <item sd="0" x="2576"/>
        <item sd="0" x="2478"/>
        <item sd="0" x="1268"/>
        <item sd="0" x="783"/>
        <item sd="0" x="3107"/>
        <item sd="0" x="3785"/>
        <item sd="0" x="3051"/>
        <item sd="0" x="2432"/>
        <item sd="0" x="3650"/>
        <item sd="0" x="117"/>
        <item sd="0" x="1111"/>
        <item sd="0" x="881"/>
        <item sd="0" x="1177"/>
        <item sd="0" x="1122"/>
        <item sd="0" x="3415"/>
        <item sd="0" x="1947"/>
        <item sd="0" x="1316"/>
        <item sd="0" x="1861"/>
        <item sd="0" x="2897"/>
        <item sd="0" x="497"/>
        <item sd="0" x="3572"/>
        <item sd="0" x="367"/>
        <item sd="0" x="2393"/>
        <item sd="0" x="1126"/>
        <item sd="0" x="2066"/>
        <item sd="0" x="3117"/>
        <item sd="0" x="975"/>
        <item sd="0" x="642"/>
        <item sd="0" x="2857"/>
        <item sd="0" x="1927"/>
        <item sd="0" x="1937"/>
        <item sd="0" x="2096"/>
        <item sd="0" x="2100"/>
        <item sd="0" x="3965"/>
        <item sd="0" x="858"/>
        <item sd="0" x="1532"/>
        <item sd="0" x="1706"/>
        <item sd="0" x="1408"/>
        <item sd="0" x="3696"/>
        <item sd="0" x="2470"/>
        <item sd="0" x="286"/>
        <item sd="0" x="3478"/>
        <item sd="0" x="3817"/>
        <item sd="0" x="3839"/>
        <item sd="0" x="2273"/>
        <item sd="0" x="617"/>
        <item sd="0" x="3579"/>
        <item sd="0" x="2087"/>
        <item sd="0" x="3289"/>
        <item sd="0" x="589"/>
        <item sd="0" x="1609"/>
        <item sd="0" x="1844"/>
        <item sd="0" x="3225"/>
        <item sd="0" x="1692"/>
        <item sd="0" x="2861"/>
        <item sd="0" x="3297"/>
        <item sd="0" x="2902"/>
        <item sd="0" x="3746"/>
        <item sd="0" x="1663"/>
        <item sd="0" x="3964"/>
        <item sd="0" x="1388"/>
        <item sd="0" x="2607"/>
        <item sd="0" x="3540"/>
        <item sd="0" x="2276"/>
        <item sd="0" x="3151"/>
        <item sd="0" x="2664"/>
        <item sd="0" x="2990"/>
        <item sd="0" x="888"/>
        <item sd="0" x="0"/>
        <item sd="0" x="2878"/>
        <item sd="0" x="3773"/>
        <item sd="0" x="1845"/>
        <item sd="0" x="1818"/>
        <item sd="0" x="1174"/>
        <item sd="0" x="1884"/>
        <item sd="0" x="1821"/>
        <item sd="0" x="1340"/>
        <item sd="0" x="3179"/>
        <item sd="0" x="108"/>
        <item sd="0" x="4039"/>
        <item sd="0" x="1416"/>
        <item sd="0" x="470"/>
        <item sd="0" x="58"/>
        <item sd="0" x="3079"/>
        <item sd="0" x="740"/>
        <item sd="0" x="708"/>
        <item sd="0" x="411"/>
        <item sd="0" x="3276"/>
        <item sd="0" x="592"/>
        <item sd="0" x="598"/>
        <item sd="0" x="2266"/>
        <item sd="0" x="848"/>
        <item sd="0" x="3587"/>
        <item sd="0" x="3384"/>
        <item sd="0" x="3065"/>
        <item sd="0" x="806"/>
        <item sd="0" x="1630"/>
        <item sd="0" x="3673"/>
        <item sd="0" x="964"/>
        <item sd="0" x="3555"/>
        <item sd="0" x="4053"/>
        <item sd="0" x="2714"/>
        <item sd="0" x="252"/>
        <item sd="0" x="2794"/>
        <item sd="0" x="317"/>
        <item sd="0" x="1191"/>
        <item sd="0" x="104"/>
        <item sd="0" x="3278"/>
        <item sd="0" x="3222"/>
        <item sd="0" x="1684"/>
        <item sd="0" x="175"/>
        <item sd="0" x="3381"/>
        <item sd="0" x="3486"/>
        <item sd="0" x="1312"/>
        <item sd="0" x="95"/>
        <item sd="0" x="2326"/>
        <item sd="0" x="2669"/>
        <item sd="0" x="1664"/>
        <item sd="0" x="3859"/>
        <item sd="0" x="307"/>
        <item sd="0" x="1941"/>
        <item sd="0" x="1936"/>
        <item sd="0" x="2460"/>
        <item sd="0" x="2961"/>
        <item sd="0" x="2419"/>
        <item sd="0" x="2254"/>
        <item sd="0" x="3567"/>
        <item sd="0" x="399"/>
        <item sd="0" x="282"/>
        <item sd="0" x="3279"/>
        <item sd="0" x="907"/>
        <item sd="0" x="1403"/>
        <item sd="0" x="3282"/>
        <item sd="0" x="2555"/>
        <item sd="0" x="1181"/>
        <item sd="0" x="3028"/>
        <item sd="0" x="2858"/>
        <item sd="0" x="554"/>
        <item sd="0" x="3438"/>
        <item sd="0" x="3542"/>
        <item sd="0" x="2943"/>
        <item sd="0" x="491"/>
        <item sd="0" x="3029"/>
        <item sd="0" x="3733"/>
        <item sd="0" x="3140"/>
        <item sd="0" x="3360"/>
        <item sd="0" x="2844"/>
        <item sd="0" x="240"/>
        <item sd="0" x="583"/>
        <item sd="0" x="2663"/>
        <item sd="0" x="1833"/>
        <item sd="0" x="2503"/>
        <item sd="0" x="2329"/>
        <item sd="0" x="2888"/>
        <item sd="0" x="1012"/>
        <item sd="0" x="1397"/>
        <item sd="0" x="2296"/>
        <item sd="0" x="1809"/>
        <item sd="0" x="3853"/>
        <item sd="0" x="3417"/>
        <item sd="0" x="719"/>
        <item sd="0" x="2151"/>
        <item sd="0" x="2305"/>
        <item sd="0" x="1785"/>
        <item sd="0" x="3782"/>
        <item sd="0" x="2797"/>
        <item sd="0" x="540"/>
        <item sd="0" x="427"/>
        <item sd="0" x="3910"/>
        <item sd="0" x="896"/>
        <item sd="0" x="2356"/>
        <item sd="0" x="242"/>
        <item sd="0" x="1156"/>
        <item sd="0" x="4006"/>
        <item sd="0" x="213"/>
        <item sd="0" x="479"/>
        <item sd="0" x="1160"/>
        <item sd="0" x="710"/>
        <item sd="0" x="910"/>
        <item sd="0" x="2863"/>
        <item sd="0" x="407"/>
        <item sd="0" x="2143"/>
        <item sd="0" x="942"/>
        <item sd="0" x="3989"/>
        <item sd="0" x="917"/>
        <item sd="0" x="3869"/>
        <item sd="0" x="1737"/>
        <item sd="0" x="3227"/>
        <item sd="0" x="1455"/>
        <item sd="0" x="2120"/>
        <item sd="0" x="1959"/>
        <item sd="0" x="1524"/>
        <item sd="0" x="1304"/>
        <item sd="0" x="3592"/>
        <item sd="0" x="3188"/>
        <item sd="0" x="3761"/>
        <item sd="0" x="2643"/>
        <item sd="0" x="3132"/>
        <item sd="0" x="3256"/>
        <item sd="0" x="2770"/>
        <item sd="0" x="65"/>
        <item sd="0" x="1425"/>
        <item sd="0" x="1294"/>
        <item sd="0" x="2689"/>
        <item sd="0" x="2414"/>
        <item sd="0" x="2994"/>
        <item sd="0" x="2472"/>
        <item sd="0" x="1302"/>
        <item sd="0" x="3372"/>
        <item sd="0" x="1868"/>
        <item sd="0" x="2599"/>
        <item sd="0" x="2506"/>
        <item sd="0" x="1239"/>
        <item sd="0" x="2462"/>
        <item sd="0" x="2362"/>
        <item sd="0" x="3778"/>
        <item sd="0" x="1259"/>
        <item sd="0" x="2299"/>
        <item sd="0" x="816"/>
        <item sd="0" x="864"/>
        <item sd="0" x="3283"/>
        <item sd="0" x="863"/>
        <item sd="0" x="641"/>
        <item sd="0" x="890"/>
        <item sd="0" x="2208"/>
        <item sd="0" x="2552"/>
        <item sd="0" x="3001"/>
        <item sd="0" x="1093"/>
        <item sd="0" x="90"/>
        <item sd="0" x="1939"/>
        <item sd="0" x="1829"/>
        <item sd="0" x="1090"/>
        <item sd="0" x="3820"/>
        <item sd="0" x="1670"/>
        <item sd="0" x="3995"/>
        <item sd="0" x="3096"/>
        <item sd="0" x="745"/>
        <item sd="0" x="1923"/>
        <item sd="0" x="1158"/>
        <item sd="0" x="1894"/>
        <item sd="0" x="2485"/>
        <item sd="0" x="3198"/>
        <item sd="0" x="2163"/>
        <item sd="0" x="1383"/>
        <item sd="0" x="1277"/>
        <item sd="0" x="814"/>
        <item sd="0" x="3026"/>
        <item sd="0" x="3920"/>
        <item sd="0" x="3060"/>
        <item sd="0" x="4060"/>
        <item sd="0" x="3036"/>
        <item sd="0" x="1245"/>
        <item sd="0" x="2422"/>
        <item sd="0" x="1685"/>
        <item sd="0" x="3288"/>
        <item sd="0" x="1839"/>
        <item sd="0" x="1828"/>
        <item sd="0" x="908"/>
        <item sd="0" x="193"/>
        <item sd="0" x="788"/>
        <item sd="0" x="2789"/>
        <item sd="0" x="810"/>
        <item sd="0" x="2940"/>
        <item sd="0" x="3126"/>
        <item sd="0" x="4057"/>
        <item sd="0" x="2367"/>
        <item sd="0" x="2672"/>
        <item sd="0" x="2634"/>
        <item sd="0" x="1830"/>
        <item sd="0" x="3080"/>
        <item sd="0" x="1546"/>
        <item sd="0" x="3254"/>
        <item sd="0" x="2784"/>
        <item sd="0" x="2072"/>
        <item sd="0" x="2913"/>
        <item sd="0" x="1895"/>
        <item sd="0" x="2603"/>
        <item sd="0" x="2261"/>
        <item sd="0" x="508"/>
        <item sd="0" x="3135"/>
        <item sd="0" x="1269"/>
        <item sd="0" x="1457"/>
        <item sd="0" x="824"/>
        <item sd="0" x="2812"/>
        <item sd="0" x="1511"/>
        <item sd="0" x="2841"/>
        <item sd="0" x="978"/>
        <item sd="0" x="1672"/>
        <item sd="0" x="2985"/>
        <item sd="0" x="763"/>
        <item sd="0" x="3109"/>
        <item sd="0" x="3980"/>
        <item sd="0" x="3611"/>
        <item sd="0" x="2601"/>
        <item sd="0" x="2606"/>
        <item sd="0" x="1940"/>
        <item sd="0" x="1180"/>
        <item sd="0" x="370"/>
        <item sd="0" x="1506"/>
        <item sd="0" x="2172"/>
        <item sd="0" x="2699"/>
        <item sd="0" x="3424"/>
        <item sd="0" x="2532"/>
        <item sd="0" x="1857"/>
        <item sd="0" x="3576"/>
        <item sd="0" x="3831"/>
        <item sd="0" x="3185"/>
        <item sd="0" x="3247"/>
        <item sd="0" x="3646"/>
        <item sd="0" x="2743"/>
        <item sd="0" x="517"/>
        <item sd="0" x="3231"/>
        <item sd="0" x="3041"/>
        <item sd="0" x="1848"/>
        <item sd="0" x="2557"/>
        <item sd="0" x="673"/>
        <item sd="0" x="2421"/>
        <item sd="0" x="3732"/>
        <item sd="0" x="911"/>
        <item sd="0" x="1131"/>
        <item sd="0" x="701"/>
        <item sd="0" x="2078"/>
        <item sd="0" x="1350"/>
        <item sd="0" x="1367"/>
        <item sd="0" x="2709"/>
        <item sd="0" x="2893"/>
        <item sd="0" x="2745"/>
        <item sd="0" x="2761"/>
        <item sd="0" x="675"/>
        <item sd="0" x="258"/>
        <item sd="0" x="3559"/>
        <item sd="0" x="4050"/>
        <item sd="0" x="3722"/>
        <item sd="0" x="2350"/>
        <item sd="0" x="3895"/>
        <item sd="0" x="2050"/>
        <item sd="0" x="1783"/>
        <item sd="0" x="2140"/>
        <item sd="0" x="127"/>
        <item sd="0" x="3524"/>
        <item sd="0" x="17"/>
        <item sd="0" x="2217"/>
        <item sd="0" x="2847"/>
        <item sd="0" x="1707"/>
        <item sd="0" x="707"/>
        <item sd="0" x="1841"/>
        <item sd="0" x="2016"/>
        <item sd="0" x="1328"/>
        <item sd="0" x="2701"/>
        <item sd="0" x="477"/>
        <item sd="0" x="131"/>
        <item sd="0" x="174"/>
        <item sd="0" x="3414"/>
        <item sd="0" x="3303"/>
        <item sd="0" x="1486"/>
        <item sd="0" x="1290"/>
        <item sd="0" x="3178"/>
        <item sd="0" x="3776"/>
        <item sd="0" x="3852"/>
        <item sd="0" x="2417"/>
        <item sd="0" x="1761"/>
        <item sd="0" x="2317"/>
        <item sd="0" x="96"/>
        <item sd="0" x="966"/>
        <item sd="0" x="1213"/>
        <item sd="0" x="3386"/>
        <item sd="0" x="962"/>
        <item sd="0" x="2366"/>
        <item sd="0" x="2218"/>
        <item sd="0" x="1087"/>
        <item sd="0" x="1465"/>
        <item sd="0" x="3642"/>
        <item sd="0" x="3659"/>
        <item sd="0" x="2679"/>
        <item sd="0" x="2390"/>
        <item sd="0" x="993"/>
        <item sd="0" x="1698"/>
        <item sd="0" x="514"/>
        <item sd="0" x="103"/>
        <item sd="0" x="2881"/>
        <item sd="0" x="33"/>
        <item sd="0" x="2964"/>
        <item sd="0" x="2365"/>
        <item sd="0" x="181"/>
        <item sd="0" x="3554"/>
        <item sd="0" x="2034"/>
        <item sd="0" x="3927"/>
        <item sd="0" x="3045"/>
        <item sd="0" x="928"/>
        <item sd="0" x="1045"/>
        <item sd="0" x="287"/>
        <item sd="0" x="438"/>
        <item sd="0" x="85"/>
        <item sd="0" x="1736"/>
        <item sd="0" x="230"/>
        <item sd="0" x="2815"/>
        <item sd="0" x="274"/>
        <item sd="0" x="754"/>
        <item sd="0" x="158"/>
        <item sd="0" x="3512"/>
        <item sd="0" x="4034"/>
        <item sd="0" x="2104"/>
        <item sd="0" x="3955"/>
        <item sd="0" x="101"/>
        <item sd="0" x="1216"/>
        <item sd="0" x="949"/>
        <item sd="0" x="2979"/>
        <item sd="0" x="199"/>
        <item sd="0" x="2558"/>
        <item sd="0" x="18"/>
        <item sd="0" x="509"/>
        <item sd="0" x="1447"/>
        <item sd="0" x="1041"/>
        <item sd="0" x="3324"/>
        <item sd="0" x="1966"/>
        <item sd="0" x="2243"/>
        <item sd="0" x="97"/>
        <item sd="0" x="2090"/>
        <item sd="0" x="1522"/>
        <item sd="0" x="119"/>
        <item sd="0" x="2585"/>
        <item sd="0" x="1305"/>
        <item sd="0" x="279"/>
        <item sd="0" x="2482"/>
        <item sd="0" x="994"/>
        <item sd="0" x="557"/>
        <item sd="0" x="562"/>
        <item sd="0" x="1355"/>
        <item sd="0" x="1208"/>
        <item sd="0" x="290"/>
        <item sd="0" x="30"/>
        <item sd="0" x="3987"/>
        <item sd="0" x="1926"/>
        <item sd="0" x="1886"/>
        <item sd="0" x="1201"/>
        <item sd="0" x="1322"/>
        <item sd="0" x="215"/>
        <item sd="0" x="3757"/>
        <item sd="0" x="1967"/>
        <item sd="0" x="997"/>
        <item sd="0" x="2737"/>
        <item sd="0" x="668"/>
        <item sd="0" x="1591"/>
        <item sd="0" x="171"/>
        <item sd="0" x="953"/>
        <item sd="0" x="620"/>
        <item sd="0" x="269"/>
        <item sd="0" x="1527"/>
        <item sd="0" x="1119"/>
        <item sd="0" x="3662"/>
        <item sd="0" x="1209"/>
        <item sd="0" x="2632"/>
        <item sd="0" x="875"/>
        <item sd="0" x="1446"/>
        <item sd="0" x="1207"/>
        <item sd="0" x="2939"/>
        <item sd="0" x="3326"/>
        <item sd="0" x="1170"/>
        <item sd="0" x="1507"/>
        <item sd="0" x="3708"/>
        <item sd="0" x="1550"/>
        <item sd="0" x="828"/>
        <item sd="0" x="2767"/>
        <item sd="0" x="2430"/>
        <item sd="0" x="2153"/>
        <item sd="0" x="2547"/>
        <item sd="0" x="1182"/>
        <item sd="0" x="3456"/>
        <item sd="0" x="1379"/>
        <item sd="0" x="1049"/>
        <item sd="0" x="3789"/>
        <item sd="0" x="1251"/>
        <item sd="0" x="4102"/>
        <item sd="0" x="2000"/>
        <item sd="0" x="650"/>
        <item sd="0" x="2561"/>
        <item sd="0" x="2765"/>
        <item sd="0" x="453"/>
        <item sd="0" x="2615"/>
        <item sd="0" x="47"/>
        <item sd="0" x="410"/>
        <item sd="0" x="1618"/>
        <item sd="0" x="79"/>
        <item sd="0" x="1656"/>
        <item sd="0" x="3689"/>
        <item sd="0" x="1278"/>
        <item sd="0" x="3039"/>
        <item sd="0" x="1647"/>
        <item sd="0" x="980"/>
        <item sd="0" x="860"/>
        <item sd="0" x="919"/>
        <item sd="0" x="905"/>
        <item sd="0" x="936"/>
        <item sd="0" x="3353"/>
        <item sd="0" x="2322"/>
        <item sd="0" x="2524"/>
        <item sd="0" x="1843"/>
        <item sd="0" x="3627"/>
        <item sd="0" x="3485"/>
        <item sd="0" x="1704"/>
        <item sd="0" x="2466"/>
        <item sd="0" x="3328"/>
        <item sd="0" x="1519"/>
        <item sd="0" x="927"/>
        <item sd="0" x="2002"/>
        <item sd="0" x="795"/>
        <item sd="0" x="503"/>
        <item sd="0" x="916"/>
        <item sd="0" x="493"/>
        <item sd="0" x="3410"/>
        <item sd="0" x="2817"/>
        <item sd="0" x="2445"/>
        <item sd="0" x="1624"/>
        <item sd="0" x="1972"/>
        <item sd="0" x="1645"/>
        <item sd="0" x="28"/>
        <item sd="0" x="1237"/>
        <item sd="0" x="2310"/>
        <item sd="0" x="2166"/>
        <item sd="0" x="2147"/>
        <item sd="0" x="1112"/>
        <item sd="0" x="2409"/>
        <item sd="0" x="1612"/>
        <item sd="0" x="3078"/>
        <item sd="0" x="2111"/>
        <item sd="0" x="3907"/>
        <item sd="0" x="1928"/>
        <item sd="0" x="2680"/>
        <item sd="0" x="1938"/>
        <item sd="0" x="3050"/>
        <item sd="0" x="77"/>
        <item sd="0" x="1668"/>
        <item sd="0" x="2298"/>
        <item sd="0" x="357"/>
        <item sd="0" x="2481"/>
        <item sd="0" x="3922"/>
        <item sd="0" x="1703"/>
        <item sd="0" x="2405"/>
        <item sd="0" x="111"/>
        <item sd="0" x="2860"/>
        <item sd="0" x="4068"/>
        <item sd="0" x="2255"/>
        <item sd="0" x="1336"/>
        <item sd="0" x="767"/>
        <item sd="0" x="4004"/>
        <item sd="0" x="2682"/>
        <item sd="0" x="1755"/>
        <item sd="0" x="129"/>
        <item sd="0" x="1720"/>
        <item sd="0" x="878"/>
        <item sd="0" x="1310"/>
        <item sd="0" x="2843"/>
        <item sd="0" x="3148"/>
        <item sd="0" x="960"/>
        <item sd="0" x="2613"/>
        <item sd="0" x="3263"/>
        <item sd="0" x="1076"/>
        <item sd="0" x="1193"/>
        <item sd="0" x="1885"/>
        <item sd="0" x="3010"/>
        <item sd="0" x="1185"/>
        <item sd="0" x="2922"/>
        <item sd="0" x="2937"/>
        <item sd="0" x="1477"/>
        <item sd="0" x="324"/>
        <item sd="0" x="3259"/>
        <item sd="0" x="2283"/>
        <item sd="0" x="2300"/>
        <item sd="0" x="1782"/>
        <item sd="0" x="2378"/>
        <item sd="0" x="2518"/>
        <item sd="0" x="1796"/>
        <item sd="0" x="636"/>
        <item sd="0" x="1644"/>
        <item sd="0" x="549"/>
        <item sd="0" x="3607"/>
        <item sd="0" x="2009"/>
        <item sd="0" x="1366"/>
        <item sd="0" x="3280"/>
        <item sd="0" x="1680"/>
        <item sd="0" x="1098"/>
        <item sd="0" x="1356"/>
        <item sd="0" x="1567"/>
        <item sd="0" x="2452"/>
        <item sd="0" x="2483"/>
        <item sd="0" x="1620"/>
        <item sd="0" x="1836"/>
        <item sd="0" x="3063"/>
        <item sd="0" x="2211"/>
        <item sd="0" x="1901"/>
        <item sd="0" x="591"/>
        <item sd="0" x="639"/>
        <item sd="0" x="2774"/>
        <item sd="0" x="3111"/>
        <item sd="0" x="987"/>
        <item sd="0" x="825"/>
        <item sd="0" x="2383"/>
        <item sd="0" x="68"/>
        <item sd="0" x="3208"/>
        <item sd="0" x="3339"/>
        <item sd="0" x="2141"/>
        <item sd="0" x="3471"/>
        <item sd="0" x="2231"/>
        <item sd="0" x="1074"/>
        <item sd="0" x="205"/>
        <item sd="0" x="1460"/>
        <item sd="0" x="3436"/>
        <item sd="0" x="974"/>
        <item sd="0" x="3898"/>
        <item sd="0" x="2047"/>
        <item sd="0" x="52"/>
        <item sd="0" x="280"/>
        <item sd="0" x="2327"/>
        <item sd="0" x="2725"/>
        <item sd="0" x="1661"/>
        <item sd="0" x="934"/>
        <item sd="0" x="3667"/>
        <item sd="0" x="2036"/>
        <item sd="0" x="2592"/>
        <item sd="0" x="4092"/>
        <item sd="0" x="268"/>
        <item sd="0" x="220"/>
        <item sd="0" x="2196"/>
        <item sd="0" x="1544"/>
        <item sd="0" x="3716"/>
        <item sd="0" x="184"/>
        <item sd="0" x="2834"/>
        <item sd="0" x="548"/>
        <item sd="0" x="3095"/>
        <item sd="0" x="2544"/>
        <item sd="0" x="322"/>
        <item sd="0" x="1038"/>
        <item sd="0" x="2137"/>
        <item sd="0" x="1578"/>
        <item sd="0" x="2186"/>
        <item sd="0" x="3729"/>
        <item sd="0" x="3258"/>
        <item sd="0" x="2600"/>
        <item sd="0" x="2116"/>
        <item sd="0" x="2368"/>
        <item sd="0" x="2105"/>
        <item sd="0" x="1856"/>
        <item sd="0" x="433"/>
        <item sd="0" x="1413"/>
        <item sd="0" x="2165"/>
        <item sd="0" x="2873"/>
        <item sd="0" x="2969"/>
        <item sd="0" x="2760"/>
        <item sd="0" x="246"/>
        <item sd="0" x="1919"/>
        <item sd="0" x="948"/>
        <item sd="0" x="1001"/>
        <item sd="0" x="1932"/>
        <item sd="0" x="2121"/>
        <item sd="0" x="224"/>
        <item sd="0" x="1077"/>
        <item sd="0" x="2192"/>
        <item sd="0" x="2361"/>
        <item sd="0" x="3664"/>
        <item sd="0" x="1037"/>
        <item sd="0" x="3040"/>
        <item sd="0" x="253"/>
        <item sd="0" x="1735"/>
        <item sd="0" x="2523"/>
        <item sd="0" x="2921"/>
        <item sd="0" x="114"/>
        <item sd="0" x="2205"/>
        <item sd="0" x="831"/>
        <item sd="0" x="3058"/>
        <item sd="0" x="3015"/>
        <item sd="0" x="1172"/>
        <item sd="0" x="1243"/>
        <item sd="0" x="2951"/>
        <item sd="0" x="899"/>
        <item sd="0" x="3557"/>
        <item sd="0" x="2330"/>
        <item sd="0" x="2988"/>
        <item sd="0" x="2492"/>
        <item sd="0" x="614"/>
        <item sd="0" x="1584"/>
        <item sd="0" x="1479"/>
        <item sd="0" x="3843"/>
        <item sd="0" x="170"/>
        <item sd="0" x="2281"/>
        <item sd="0" x="800"/>
        <item sd="0" x="3400"/>
        <item sd="0" x="3385"/>
        <item sd="0" x="1813"/>
        <item sd="0" x="3571"/>
        <item sd="0" x="4091"/>
        <item sd="0" x="1238"/>
        <item sd="0" x="21"/>
        <item sd="0" x="201"/>
        <item sd="0" x="1996"/>
        <item sd="0" x="689"/>
        <item sd="0" x="880"/>
        <item sd="0" x="2093"/>
        <item sd="0" x="546"/>
        <item sd="0" x="394"/>
        <item sd="0" x="1973"/>
        <item sd="0" x="2064"/>
        <item sd="0" x="2184"/>
        <item sd="0" x="1459"/>
        <item sd="0" x="210"/>
        <item sd="0" x="3042"/>
        <item sd="0" x="2424"/>
        <item sd="0" x="4020"/>
        <item sd="0" x="1891"/>
        <item sd="0" x="585"/>
        <item sd="0" x="2031"/>
        <item sd="0" x="1339"/>
        <item sd="0" x="1234"/>
        <item sd="0" x="1031"/>
        <item sd="0" x="2890"/>
        <item sd="0" x="1907"/>
        <item sd="0" x="428"/>
        <item sd="0" x="2230"/>
        <item sd="0" x="459"/>
        <item sd="0" x="2089"/>
        <item sd="0" x="2906"/>
        <item sd="0" x="1909"/>
        <item sd="0" x="2703"/>
        <item sd="0" x="3749"/>
        <item sd="0" x="1889"/>
        <item sd="0" x="1585"/>
        <item sd="0" x="4087"/>
        <item sd="0" x="869"/>
        <item sd="0" x="1793"/>
        <item sd="0" x="331"/>
        <item sd="0" x="2578"/>
        <item sd="0" x="3676"/>
        <item sd="0" x="2415"/>
        <item sd="0" x="3429"/>
        <item sd="0" x="3550"/>
        <item sd="0" x="2049"/>
        <item sd="0" x="74"/>
        <item sd="0" x="1002"/>
        <item sd="0" x="2510"/>
        <item sd="0" x="1091"/>
        <item sd="0" x="2413"/>
        <item sd="0" x="1982"/>
        <item sd="0" x="3217"/>
        <item sd="0" x="1682"/>
        <item sd="0" x="4088"/>
        <item sd="0" x="3396"/>
        <item sd="0" x="1317"/>
        <item sd="0" x="2856"/>
        <item sd="0" x="827"/>
        <item sd="0" x="452"/>
        <item sd="0" x="106"/>
        <item sd="0" x="2871"/>
        <item sd="0" x="3430"/>
        <item sd="0" x="326"/>
        <item sd="0" x="3447"/>
        <item sd="0" x="1984"/>
        <item sd="0" x="811"/>
        <item sd="0" x="1750"/>
        <item sd="0" x="3315"/>
        <item sd="0" x="4001"/>
        <item sd="0" x="1640"/>
        <item sd="0" x="2020"/>
        <item sd="0" x="1922"/>
        <item sd="0" x="2738"/>
        <item sd="0" x="1318"/>
        <item sd="0" x="1558"/>
        <item sd="0" x="3753"/>
        <item sd="0" x="385"/>
        <item sd="0" x="1671"/>
        <item sd="0" x="659"/>
        <item sd="0" x="709"/>
        <item sd="0" x="2029"/>
        <item sd="0" x="2067"/>
        <item sd="0" x="2513"/>
        <item sd="0" x="797"/>
        <item sd="0" x="662"/>
        <item sd="0" x="1702"/>
        <item sd="0" x="2495"/>
        <item sd="0" x="2959"/>
        <item sd="0" x="519"/>
        <item sd="0" x="2021"/>
        <item sd="0" x="851"/>
        <item sd="0" x="207"/>
        <item sd="0" x="2223"/>
        <item sd="0" x="3769"/>
        <item sd="0" x="2687"/>
        <item sd="0" x="3265"/>
        <item sd="0" x="2859"/>
        <item sd="0" x="3482"/>
        <item sd="0" x="1906"/>
        <item sd="0" x="461"/>
        <item sd="0" x="1646"/>
        <item sd="0" x="3842"/>
        <item sd="0" x="559"/>
        <item sd="0" x="3889"/>
        <item sd="0" x="2577"/>
        <item sd="0" x="796"/>
        <item sd="0" x="2325"/>
        <item sd="0" x="226"/>
        <item sd="0" x="3422"/>
        <item sd="0" x="2589"/>
        <item sd="0" x="1933"/>
        <item sd="0" x="2746"/>
        <item sd="0" x="3081"/>
        <item sd="0" x="1930"/>
        <item sd="0" x="3521"/>
        <item sd="0" x="2931"/>
        <item sd="0" x="787"/>
        <item sd="0" x="2006"/>
        <item sd="0" x="599"/>
        <item sd="0" x="2128"/>
        <item sd="0" x="3767"/>
        <item sd="0" x="969"/>
        <item sd="0" x="2284"/>
        <item sd="0" x="2818"/>
        <item sd="0" x="3077"/>
        <item sd="0" x="314"/>
        <item sd="0" x="237"/>
        <item sd="0" x="3361"/>
        <item sd="0" x="1279"/>
        <item sd="0" x="1386"/>
        <item sd="0" x="3997"/>
        <item sd="0" x="3319"/>
        <item sd="0" x="3717"/>
        <item sd="0" x="1449"/>
        <item sd="0" x="3496"/>
        <item sd="0" x="3959"/>
        <item sd="0" x="2565"/>
        <item sd="0" x="1406"/>
        <item sd="0" x="2271"/>
        <item sd="0" x="932"/>
        <item sd="0" x="1683"/>
        <item sd="0" x="2602"/>
        <item sd="0" x="1384"/>
        <item sd="0" x="2139"/>
        <item sd="0" x="1568"/>
        <item sd="0" x="3128"/>
        <item sd="0" x="2777"/>
        <item sd="0" x="188"/>
        <item sd="0" x="3840"/>
        <item sd="0" x="2534"/>
        <item sd="0" x="3726"/>
        <item sd="0" x="555"/>
        <item sd="0" x="134"/>
        <item sd="0" x="2618"/>
        <item sd="0" x="3756"/>
        <item sd="0" x="3865"/>
        <item sd="0" x="2311"/>
        <item sd="0" x="3632"/>
        <item sd="0" x="2641"/>
        <item sd="0" x="3552"/>
        <item sd="0" x="968"/>
        <item sd="0" x="1673"/>
        <item sd="0" x="2569"/>
        <item sd="0" x="1866"/>
        <item sd="0" x="1249"/>
        <item sd="0" x="2103"/>
        <item sd="0" x="2674"/>
        <item sd="0" x="3299"/>
        <item sd="0" x="1603"/>
        <item sd="0" x="2728"/>
        <item sd="0" x="2270"/>
        <item sd="0" x="1361"/>
        <item sd="0" x="2537"/>
        <item sd="0" x="3325"/>
        <item sd="0" x="2331"/>
        <item sd="0" x="3476"/>
        <item sd="0" x="3347"/>
        <item sd="0" x="2429"/>
        <item sd="0" x="2227"/>
        <item sd="0" x="3129"/>
        <item sd="0" x="2142"/>
        <item sd="0" x="1140"/>
        <item sd="0" x="1117"/>
        <item sd="0" x="748"/>
        <item sd="0" x="4094"/>
        <item sd="0" x="1655"/>
        <item sd="0" x="2722"/>
        <item sd="0" x="3312"/>
        <item sd="0" x="3172"/>
        <item sd="0" x="3775"/>
        <item sd="0" x="1867"/>
        <item sd="0" x="3671"/>
        <item sd="0" x="766"/>
        <item sd="0" x="4009"/>
        <item sd="0" x="3586"/>
        <item sd="0" x="3877"/>
        <item sd="0" x="1729"/>
        <item sd="0" x="1240"/>
        <item sd="0" x="4035"/>
        <item sd="0" x="1719"/>
        <item sd="0" x="1985"/>
        <item sd="0" x="2418"/>
        <item sd="0" x="920"/>
        <item sd="0" x="1662"/>
        <item sd="0" x="1846"/>
        <item sd="0" x="1054"/>
        <item sd="0" x="1401"/>
        <item sd="0" x="867"/>
        <item sd="0" x="2825"/>
        <item sd="0" x="1008"/>
        <item sd="0" x="121"/>
        <item sd="0" x="136"/>
        <item sd="0" x="2026"/>
        <item sd="0" x="161"/>
        <item sd="0" x="1712"/>
        <item sd="0" x="3484"/>
        <item sd="0" x="3322"/>
        <item sd="0" x="1876"/>
        <item sd="0" x="2176"/>
        <item sd="0" x="2473"/>
        <item sd="0" x="1204"/>
        <item sd="0" x="64"/>
        <item sd="0" x="2651"/>
        <item sd="0" x="3721"/>
        <item sd="0" x="2364"/>
        <item sd="0" x="695"/>
        <item sd="0" x="2235"/>
        <item sd="0" x="3906"/>
        <item sd="0" x="4007"/>
        <item sd="0" x="3043"/>
        <item sd="0" x="569"/>
        <item sd="0" x="1903"/>
        <item sd="0" x="3393"/>
        <item sd="0" x="1176"/>
        <item sd="0" x="2925"/>
        <item sd="0" x="3196"/>
        <item sd="0" x="608"/>
        <item sd="0" x="1295"/>
        <item sd="0" x="483"/>
        <item sd="0" x="2638"/>
        <item sd="0" x="1586"/>
        <item sd="0" x="683"/>
        <item sd="0" x="902"/>
        <item sd="0" x="112"/>
        <item sd="0" x="1155"/>
        <item sd="0" x="2343"/>
        <item sd="0" x="2530"/>
        <item sd="0" x="202"/>
        <item sd="0" x="901"/>
        <item sd="0" x="1451"/>
        <item sd="0" x="1409"/>
        <item sd="0" x="3251"/>
        <item sd="0" x="1200"/>
        <item sd="0" x="1958"/>
        <item sd="0" x="2219"/>
        <item sd="0" x="1816"/>
        <item sd="0" x="403"/>
        <item sd="0" x="829"/>
        <item sd="0" x="679"/>
        <item sd="0" x="3570"/>
        <item sd="0" x="2194"/>
        <item sd="0" x="2237"/>
        <item sd="0" x="3008"/>
        <item sd="0" x="3364"/>
        <item sd="0" x="3402"/>
        <item sd="0" x="2294"/>
        <item sd="0" x="3970"/>
        <item sd="0" x="2653"/>
        <item sd="0" x="3548"/>
        <item sd="0" x="2655"/>
        <item sd="0" x="3536"/>
        <item sd="0" x="69"/>
        <item sd="0" x="392"/>
        <item sd="0" x="2515"/>
        <item sd="0" x="3961"/>
        <item sd="0" x="887"/>
        <item sd="0" x="156"/>
        <item sd="0" x="3687"/>
        <item sd="0" x="3645"/>
        <item sd="0" x="257"/>
        <item sd="0" x="656"/>
        <item sd="0" x="1855"/>
        <item sd="0" x="2493"/>
        <item sd="0" x="4055"/>
        <item sd="0" x="3100"/>
        <item sd="0" x="2338"/>
        <item sd="0" x="715"/>
        <item sd="0" x="663"/>
        <item sd="0" x="2688"/>
        <item sd="0" x="3212"/>
        <item sd="0" x="168"/>
        <item sd="0" x="2550"/>
        <item sd="0" x="3930"/>
        <item sd="0" x="350"/>
        <item sd="0" x="1276"/>
        <item sd="0" x="3654"/>
        <item sd="0" x="3918"/>
        <item sd="0" x="2740"/>
        <item sd="0" x="2819"/>
        <item sd="0" x="3704"/>
        <item sd="0" x="536"/>
        <item sd="0" x="1775"/>
        <item sd="0" x="2727"/>
        <item sd="0" x="2828"/>
        <item sd="0" x="2686"/>
        <item sd="0" x="2431"/>
        <item sd="0" x="2820"/>
        <item sd="0" x="2927"/>
        <item sd="0" x="1651"/>
        <item sd="0" x="1258"/>
        <item sd="0" x="2698"/>
        <item sd="0" x="2749"/>
        <item sd="0" x="2762"/>
        <item sd="0" x="3296"/>
        <item sd="0" x="1814"/>
        <item sd="0" x="305"/>
        <item sd="0" x="3841"/>
        <item sd="0" x="1407"/>
        <item sd="0" x="1084"/>
        <item sd="0" x="3639"/>
        <item sd="0" x="3888"/>
        <item sd="0" x="3876"/>
        <item sd="0" x="1334"/>
        <item sd="0" x="505"/>
        <item sd="0" x="595"/>
        <item sd="0" x="1365"/>
        <item sd="0" x="2776"/>
        <item sd="0" x="1272"/>
        <item sd="0" x="3124"/>
        <item sd="0" x="1196"/>
        <item sd="0" x="2829"/>
        <item sd="0" x="397"/>
        <item sd="0" x="2684"/>
        <item sd="0" x="2146"/>
        <item sd="0" x="1488"/>
        <item sd="0" x="3661"/>
        <item sd="0" x="676"/>
        <item sd="0" x="1282"/>
        <item sd="0" x="2490"/>
        <item sd="0" x="2747"/>
        <item sd="0" x="1780"/>
        <item sd="0" x="2467"/>
        <item sd="0" x="1769"/>
        <item sd="0" x="2457"/>
        <item sd="0" x="624"/>
        <item sd="0" x="293"/>
        <item sd="0" x="1892"/>
        <item sd="0" x="658"/>
        <item sd="0" x="165"/>
        <item sd="0" x="325"/>
        <item sd="0" x="2068"/>
        <item sd="0" x="2319"/>
        <item sd="0" x="1545"/>
        <item sd="0" x="1613"/>
        <item sd="0" x="2468"/>
        <item sd="0" x="2400"/>
        <item sd="0" x="1727"/>
        <item sd="0" x="786"/>
        <item sd="0" x="1658"/>
        <item sd="0" x="3000"/>
        <item sd="0" x="3956"/>
        <item sd="0" x="46"/>
        <item sd="0" x="1078"/>
        <item sd="0" x="874"/>
        <item sd="0" x="2496"/>
        <item sd="0" x="1931"/>
        <item sd="0" x="1134"/>
        <item sd="0" x="335"/>
        <item sd="0" x="1390"/>
        <item sd="0" x="1607"/>
        <item sd="0" x="1263"/>
        <item sd="0" x="3419"/>
        <item sd="0" x="1690"/>
        <item sd="0" x="4022"/>
        <item sd="0" x="3532"/>
        <item sd="0" x="1105"/>
        <item sd="0" x="2082"/>
        <item sd="0" x="2157"/>
        <item sd="0" x="198"/>
        <item sd="0" x="1402"/>
        <item sd="0" x="2448"/>
        <item sd="0" x="1952"/>
        <item sd="0" x="396"/>
        <item sd="0" x="1289"/>
        <item sd="0" x="1804"/>
        <item sd="0" x="2905"/>
        <item sd="0" x="3777"/>
        <item sd="0" x="358"/>
        <item sd="0" x="2177"/>
        <item sd="0" x="1137"/>
        <item sd="0" x="48"/>
        <item sd="0" x="685"/>
        <item sd="0" x="2705"/>
        <item sd="0" x="1559"/>
        <item sd="0" x="1349"/>
        <item sd="0" x="4036"/>
        <item sd="0" x="3281"/>
        <item sd="0" x="3491"/>
        <item sd="0" x="3200"/>
        <item sd="0" x="1280"/>
        <item sd="0" x="3093"/>
        <item sd="0" x="1173"/>
        <item sd="0" x="1051"/>
        <item sd="0" x="3985"/>
        <item sd="0" x="1953"/>
        <item sd="0" x="3351"/>
        <item sd="0" x="2001"/>
        <item sd="0" x="384"/>
        <item sd="0" x="3157"/>
        <item sd="0" x="2209"/>
        <item sd="0" x="236"/>
        <item sd="0" x="2351"/>
        <item sd="0" x="4043"/>
        <item sd="0" x="1786"/>
        <item sd="0" x="2320"/>
        <item sd="0" x="2668"/>
        <item sd="0" x="3186"/>
        <item sd="0" x="1986"/>
        <item sd="0" x="2039"/>
        <item sd="0" x="2189"/>
        <item sd="0" x="1629"/>
        <item sd="0" x="1377"/>
        <item sd="0" x="1754"/>
        <item sd="0" x="1221"/>
        <item sd="0" x="4065"/>
        <item sd="0" x="2529"/>
        <item sd="0" x="1765"/>
        <item sd="0" x="2450"/>
        <item sd="0" x="3293"/>
        <item sd="0" x="3480"/>
        <item sd="0" x="208"/>
        <item sd="0" x="998"/>
        <item sd="0" x="527"/>
        <item sd="0" x="832"/>
        <item sd="0" x="946"/>
        <item sd="0" x="387"/>
        <item sd="0" x="1453"/>
        <item sd="0" x="3450"/>
        <item sd="0" x="1803"/>
        <item sd="0" x="2796"/>
        <item sd="0" x="1132"/>
        <item sd="0" x="2962"/>
        <item sd="0" x="3614"/>
        <item sd="0" x="1473"/>
        <item sd="0" x="777"/>
        <item sd="0" x="3624"/>
        <item sd="0" x="1136"/>
        <item sd="0" x="3356"/>
        <item sd="0" x="2732"/>
        <item sd="0" x="2953"/>
        <item sd="0" x="2357"/>
        <item sd="0" x="3365"/>
        <item sd="0" x="3005"/>
        <item sd="0" x="1993"/>
        <item sd="0" x="770"/>
        <item sd="0" x="3736"/>
        <item sd="0" x="3246"/>
        <item sd="0" x="2045"/>
        <item sd="0" x="2735"/>
        <item sd="0" x="3057"/>
        <item sd="0" x="2671"/>
        <item sd="0" x="2035"/>
        <item sd="0" x="3266"/>
        <item sd="0" x="2786"/>
        <item sd="0" x="664"/>
        <item sd="0" x="1767"/>
        <item sd="0" x="1600"/>
        <item sd="0" x="1540"/>
        <item sd="0" x="2332"/>
        <item sd="0" x="885"/>
        <item sd="0" x="1954"/>
        <item sd="0" x="3273"/>
        <item sd="0" x="4066"/>
        <item sd="0" x="1192"/>
        <item sd="0" x="512"/>
        <item sd="0" x="2391"/>
        <item sd="0" x="1823"/>
        <item sd="0" x="3137"/>
        <item sd="0" x="57"/>
        <item sd="0" x="3195"/>
        <item sd="0" x="2778"/>
        <item sd="0" x="3643"/>
        <item sd="0" x="2081"/>
        <item sd="0" x="1510"/>
        <item sd="0" x="3886"/>
        <item sd="0" x="1802"/>
        <item sd="0" x="3171"/>
        <item sd="0" x="3002"/>
        <item sd="0" x="1945"/>
        <item sd="0" x="32"/>
        <item sd="0" x="3897"/>
        <item sd="0" x="3520"/>
        <item sd="0" x="2190"/>
        <item sd="0" x="3037"/>
        <item sd="0" x="91"/>
        <item sd="0" x="1018"/>
        <item sd="0" x="2038"/>
        <item sd="0" x="288"/>
        <item sd="0" x="1779"/>
        <item sd="0" x="3193"/>
        <item sd="0" x="702"/>
        <item sd="0" x="651"/>
        <item sd="0" x="3104"/>
        <item sd="0" x="1789"/>
        <item sd="0" x="947"/>
        <item sd="0" x="3055"/>
        <item sd="0" x="2435"/>
        <item sd="0" x="965"/>
        <item sd="0" x="1375"/>
        <item sd="0" x="2420"/>
        <item sd="0" x="3004"/>
        <item sd="0" x="3084"/>
        <item sd="0" x="3255"/>
        <item sd="0" x="513"/>
        <item sd="0" x="3754"/>
        <item sd="0" x="3534"/>
        <item sd="0" x="3598"/>
        <item sd="0" x="897"/>
        <item sd="0" x="4"/>
        <item sd="0" x="2222"/>
        <item sd="0" x="167"/>
        <item sd="0" x="2504"/>
        <item sd="0" x="3451"/>
        <item sd="0" x="2553"/>
        <item sd="0" x="425"/>
        <item sd="0" x="2590"/>
        <item sd="0" x="2522"/>
        <item sd="0" x="1874"/>
        <item sd="0" x="1023"/>
        <item sd="0" x="716"/>
        <item sd="0" x="1226"/>
        <item sd="0" x="955"/>
        <item sd="0" x="3412"/>
        <item sd="0" x="3475"/>
        <item sd="0" x="2827"/>
        <item sd="0" x="2037"/>
        <item sd="0" x="2169"/>
        <item sd="0" x="841"/>
        <item sd="0" x="2941"/>
        <item sd="0" x="3701"/>
        <item sd="0" x="2158"/>
        <item sd="0" x="2533"/>
        <item sd="0" x="3205"/>
        <item sd="0" x="3072"/>
        <item sd="0" x="1440"/>
        <item sd="0" x="1152"/>
        <item sd="0" x="4097"/>
        <item sd="0" x="3366"/>
        <item sd="0" x="3771"/>
        <item sd="0" x="809"/>
        <item sd="0" x="3606"/>
        <item sd="0" x="4044"/>
        <item sd="0" x="1032"/>
        <item sd="0" x="457"/>
        <item sd="0" x="1988"/>
        <item sd="0" x="909"/>
        <item sd="0" x="2188"/>
        <item sd="0" x="2562"/>
        <item sd="0" x="643"/>
        <item sd="0" x="2376"/>
        <item sd="0" x="1766"/>
        <item sd="0" x="1997"/>
        <item sd="0" x="1998"/>
        <item sd="0" x="2720"/>
        <item sd="0" x="1976"/>
        <item sd="0" x="2079"/>
        <item sd="0" x="2734"/>
        <item sd="0" x="1705"/>
        <item sd="0" x="2030"/>
        <item sd="0" x="3725"/>
        <item sd="0" x="2272"/>
        <item sd="0" x="3048"/>
        <item sd="0" x="398"/>
        <item sd="0" x="2837"/>
        <item sd="0" x="2334"/>
        <item sd="0" x="2807"/>
        <item sd="0" x="1593"/>
        <item sd="0" x="2726"/>
        <item sd="0" x="2627"/>
        <item sd="0" x="2637"/>
        <item sd="0" x="2207"/>
        <item sd="0" x="2324"/>
        <item sd="0" x="3499"/>
        <item sd="0" x="1323"/>
        <item sd="0" x="2439"/>
        <item sd="0" x="377"/>
        <item sd="0" x="2234"/>
        <item sd="0" x="1133"/>
        <item sd="0" x="3599"/>
        <item sd="0" x="2044"/>
        <item sd="0" x="1770"/>
        <item sd="0" x="634"/>
        <item sd="0" x="1319"/>
        <item sd="0" x="615"/>
        <item sd="0" x="2168"/>
        <item sd="0" x="2975"/>
        <item sd="0" x="3507"/>
        <item sd="0" x="2167"/>
        <item sd="0" x="435"/>
        <item sd="0" x="1478"/>
        <item sd="0" x="1120"/>
        <item sd="0" x="568"/>
        <item sd="0" x="1999"/>
        <item sd="0" x="3330"/>
        <item sd="0" x="635"/>
        <item sd="0" x="3866"/>
        <item sd="0" x="2032"/>
        <item sd="0" x="1044"/>
        <item sd="0" x="3636"/>
        <item sd="0" x="6"/>
        <item sd="0" x="464"/>
        <item sd="0" x="3355"/>
        <item sd="0" x="3988"/>
        <item sd="0" x="2277"/>
        <item sd="0" x="1781"/>
        <item sd="0" x="2349"/>
        <item sd="0" x="1642"/>
        <item sd="0" x="3747"/>
        <item sd="0" x="3444"/>
        <item sd="0" x="3883"/>
        <item sd="0" x="2118"/>
        <item sd="0" x="2013"/>
        <item sd="0" x="731"/>
        <item sd="0" x="1778"/>
        <item sd="0" x="1760"/>
        <item sd="0" x="1991"/>
        <item sd="0" x="1714"/>
        <item sd="0" x="680"/>
        <item sd="0" x="3934"/>
        <item sd="0" x="256"/>
        <item sd="0" x="687"/>
        <item sd="0" x="989"/>
        <item sd="0" x="856"/>
        <item sd="0" x="1708"/>
        <item sd="0" x="3582"/>
        <item sd="0" x="693"/>
        <item sd="0" x="1615"/>
        <item sd="0" x="137"/>
        <item sd="0" x="2134"/>
        <item sd="0" x="2428"/>
        <item sd="0" x="1389"/>
        <item sd="0" x="714"/>
        <item sd="0" x="211"/>
        <item sd="0" x="401"/>
        <item sd="0" x="1722"/>
        <item sd="0" x="2288"/>
        <item sd="0" x="2204"/>
        <item sd="0" x="277"/>
        <item sd="0" x="166"/>
        <item sd="0" x="3358"/>
        <item sd="0" x="2129"/>
        <item sd="0" x="107"/>
        <item sd="0" x="1070"/>
        <item sd="0" x="348"/>
        <item sd="0" x="2355"/>
        <item sd="0" x="3019"/>
        <item sd="0" x="2802"/>
        <item sd="0" x="3239"/>
        <item sd="0" x="1622"/>
        <item sd="0" x="2004"/>
        <item sd="0" x="2757"/>
        <item sd="0" x="1043"/>
        <item sd="0" x="3261"/>
        <item sd="0" x="627"/>
        <item sd="0" x="601"/>
        <item sd="0" x="2239"/>
        <item sd="0" x="4061"/>
        <item sd="0" x="4054"/>
        <item sd="0" x="1710"/>
        <item sd="0" x="3102"/>
        <item sd="0" x="4072"/>
        <item sd="0" x="660"/>
        <item sd="0" x="2040"/>
        <item sd="0" x="1423"/>
        <item sd="0" x="2560"/>
        <item sd="0" x="2642"/>
        <item sd="0" x="2628"/>
        <item sd="0" x="2149"/>
        <item sd="0" x="3635"/>
        <item sd="0" x="490"/>
        <item sd="0" x="420"/>
        <item sd="0" x="1222"/>
        <item sd="0" x="375"/>
        <item sd="0" x="900"/>
        <item sd="0" x="1095"/>
        <item sd="0" x="2144"/>
        <item sd="0" x="2633"/>
        <item sd="0" x="2644"/>
        <item sd="0" x="73"/>
        <item sd="0" x="1863"/>
        <item sd="0" x="2084"/>
        <item sd="0" x="492"/>
        <item sd="0" x="2371"/>
        <item sd="0" x="2396"/>
        <item sd="0" x="3597"/>
        <item sd="0" x="2656"/>
        <item sd="0" x="826"/>
        <item sd="0" x="3518"/>
        <item sd="0" x="3665"/>
        <item sd="0" x="2043"/>
        <item sd="0" x="1709"/>
        <item sd="0" x="1110"/>
        <item sd="0" x="1579"/>
        <item sd="0" x="3718"/>
        <item sd="0" x="3781"/>
        <item sd="0" x="3640"/>
        <item sd="0" x="1961"/>
        <item sd="0" x="3466"/>
        <item sd="0" x="758"/>
        <item sd="0" x="1490"/>
        <item sd="0" x="1431"/>
        <item sd="0" x="1969"/>
        <item sd="0" x="2952"/>
        <item sd="0" x="2963"/>
        <item sd="0" x="2487"/>
        <item sd="0" x="3714"/>
        <item sd="0" x="2252"/>
        <item sd="0" x="2195"/>
        <item sd="0" x="1862"/>
        <item sd="0" x="3069"/>
        <item sd="0" x="1351"/>
        <item sd="0" x="3458"/>
        <item sd="0" x="2935"/>
        <item sd="0" x="3009"/>
        <item sd="0" x="3439"/>
        <item sd="0" x="1121"/>
        <item sd="0" x="1161"/>
        <item sd="0" x="154"/>
        <item sd="0" x="473"/>
        <item sd="0" x="1859"/>
        <item sd="0" x="338"/>
        <item sd="0" x="1116"/>
        <item sd="0" x="1489"/>
        <item sd="0" x="1395"/>
        <item sd="0" x="376"/>
        <item sd="0" x="1296"/>
        <item sd="0" x="3971"/>
        <item sd="0" x="2024"/>
        <item sd="0" x="1097"/>
        <item sd="0" x="2497"/>
        <item sd="0" x="2069"/>
        <item sd="0" x="1514"/>
        <item sd="0" x="1467"/>
        <item sd="0" x="1852"/>
        <item sd="0" x="833"/>
        <item sd="0" x="2981"/>
        <item sd="0" x="3894"/>
        <item sd="0" x="1073"/>
        <item sd="0" x="3394"/>
        <item sd="0" x="128"/>
        <item sd="0" x="25"/>
        <item sd="0" x="760"/>
        <item sd="0" x="3685"/>
        <item sd="0" x="603"/>
        <item sd="0" x="1551"/>
        <item sd="0" x="2721"/>
        <item sd="0" x="2768"/>
        <item sd="0" x="1974"/>
        <item sd="0" x="2058"/>
        <item sd="0" x="2723"/>
        <item sd="0" x="2998"/>
        <item sd="0" x="2810"/>
        <item sd="0" x="1009"/>
        <item sd="0" x="2984"/>
        <item sd="0" x="3086"/>
        <item sd="0" x="3441"/>
        <item sd="0" x="3856"/>
        <item sd="0" x="1418"/>
        <item sd="0" x="1060"/>
        <item sd="0" x="3655"/>
        <item sd="0" x="2386"/>
        <item sd="0" x="3580"/>
        <item sd="0" x="1203"/>
        <item sd="0" x="3699"/>
        <item sd="0" x="3474"/>
        <item sd="0" x="4104"/>
        <item sd="0" x="1740"/>
        <item sd="0" x="3314"/>
        <item sd="0" x="3600"/>
        <item sd="0" x="471"/>
        <item sd="0" x="3369"/>
        <item sd="0" x="345"/>
        <item sd="0" x="1711"/>
        <item sd="0" x="84"/>
        <item sd="0" x="1625"/>
        <item sd="0" x="2892"/>
        <item sd="0" x="1557"/>
        <item sd="0" x="40"/>
        <item sd="0" x="190"/>
        <item sd="0" x="1461"/>
        <item sd="0" x="570"/>
        <item sd="0" x="1601"/>
        <item sd="0" x="1849"/>
        <item sd="0" x="789"/>
        <item sd="0" x="299"/>
        <item sd="0" x="1252"/>
        <item sd="0" x="3139"/>
        <item sd="0" x="1797"/>
        <item sd="0" x="818"/>
        <item sd="0" x="3233"/>
        <item sd="0" x="2175"/>
        <item sd="0" x="1270"/>
        <item sd="0" x="2019"/>
        <item sd="0" x="2549"/>
        <item sd="0" x="2609"/>
        <item sd="0" x="3494"/>
        <item sd="0" x="3750"/>
        <item sd="0" x="1790"/>
        <item sd="0" x="1062"/>
        <item sd="0" x="3824"/>
        <item sd="0" x="408"/>
        <item sd="0" x="741"/>
        <item sd="0" x="355"/>
        <item sd="0" x="2062"/>
        <item sd="0" x="2315"/>
        <item sd="0" x="3311"/>
        <item sd="0" x="3136"/>
        <item sd="0" x="782"/>
        <item sd="0" x="1021"/>
        <item sd="0" x="712"/>
        <item sd="0" x="2262"/>
        <item sd="0" x="3300"/>
        <item sd="0" x="2928"/>
        <item sd="0" x="2874"/>
        <item sd="0" x="2059"/>
        <item sd="0" x="1337"/>
        <item sd="0" x="859"/>
        <item sd="0" x="1660"/>
        <item sd="0" x="1010"/>
        <item sd="0" x="1000"/>
        <item sd="0" x="2198"/>
        <item sd="0" x="1627"/>
        <item sd="0" x="1189"/>
        <item sd="0" x="3199"/>
        <item sd="0" x="944"/>
        <item sd="0" x="3847"/>
        <item sd="0" x="2568"/>
        <item sd="0" x="270"/>
        <item sd="0" x="1399"/>
        <item sd="0" x="295"/>
        <item sd="0" x="2398"/>
        <item sd="0" x="3506"/>
        <item sd="0" x="53"/>
        <item sd="0" x="597"/>
        <item sd="0" x="139"/>
        <item sd="0" x="140"/>
        <item sd="0" x="3805"/>
        <item sd="0" x="3175"/>
        <item sd="0" x="3912"/>
        <item sd="0" x="2849"/>
        <item sd="0" x="3975"/>
        <item sd="0" x="3317"/>
        <item sd="0" x="2099"/>
        <item sd="0" x="2164"/>
        <item sd="0" x="3376"/>
        <item sd="0" x="159"/>
        <item sd="0" x="3244"/>
        <item sd="0" x="3418"/>
        <item sd="0" x="2597"/>
        <item sd="0" x="3666"/>
        <item sd="0" x="343"/>
        <item sd="0" x="1634"/>
        <item sd="0" x="895"/>
        <item sd="0" x="1391"/>
        <item sd="0" x="813"/>
        <item sd="0" x="755"/>
        <item sd="0" x="566"/>
        <item sd="0" x="3825"/>
        <item sd="0" x="1273"/>
        <item sd="0" x="776"/>
        <item sd="0" x="1812"/>
        <item sd="0" x="1102"/>
        <item sd="0" x="915"/>
        <item sd="0" x="991"/>
        <item sd="0" x="1513"/>
        <item sd="0" x="3862"/>
        <item sd="0" x="1943"/>
        <item sd="0" x="799"/>
        <item sd="0" x="2498"/>
        <item sd="0" x="889"/>
        <item sd="0" x="1504"/>
        <item sd="0" x="2274"/>
        <item sd="0" x="977"/>
        <item sd="0" x="2408"/>
        <item sd="0" x="4100"/>
        <item sd="0" x="2625"/>
        <item sd="0" x="2282"/>
        <item sd="0" x="894"/>
        <item sd="0" x="1731"/>
        <item sd="0" x="1649"/>
        <item sd="0" x="142"/>
        <item sd="0" x="1022"/>
        <item sd="0" x="835"/>
        <item sd="0" x="2275"/>
        <item sd="0" x="1654"/>
        <item sd="0" x="3698"/>
        <item sd="0" x="886"/>
        <item sd="0" x="1368"/>
        <item sd="0" x="2241"/>
        <item sd="0" x="3807"/>
        <item sd="0" x="3033"/>
        <item sd="0" x="3003"/>
        <item sd="0" x="2639"/>
        <item sd="0" x="3122"/>
        <item sd="0" x="3059"/>
        <item sd="0" x="3089"/>
        <item sd="0" x="2919"/>
        <item sd="0" x="3035"/>
        <item sd="0" x="3108"/>
        <item sd="0" x="3270"/>
        <item sd="0" x="3827"/>
        <item sd="0" x="3915"/>
        <item sd="0" x="2839"/>
        <item sd="0" x="3963"/>
        <item sd="0" x="1594"/>
        <item sd="0" x="1582"/>
        <item sd="0" x="1464"/>
        <item sd="0" x="391"/>
        <item sd="0" x="2966"/>
        <item sd="0" x="3473"/>
        <item sd="0" x="775"/>
        <item sd="0" x="2131"/>
        <item sd="0" x="3260"/>
        <item sd="0" x="70"/>
        <item sd="0" x="3098"/>
        <item sd="0" x="2018"/>
        <item sd="0" x="584"/>
        <item sd="0" x="3346"/>
        <item sd="0" x="2995"/>
        <item sd="0" x="3403"/>
        <item sd="0" x="2385"/>
        <item sd="0" x="3658"/>
        <item sd="0" x="2094"/>
        <item sd="0" x="2563"/>
        <item sd="0" x="1292"/>
        <item sd="0" x="3503"/>
        <item sd="0" x="86"/>
        <item sd="0" x="2831"/>
        <item sd="0" x="4051"/>
        <item sd="0" x="547"/>
        <item sd="0" x="713"/>
        <item sd="0" x="611"/>
        <item sd="0" x="3612"/>
        <item sd="0" x="162"/>
        <item sd="0" x="2379"/>
        <item sd="0" x="2822"/>
        <item sd="0" x="553"/>
        <item sd="0" x="956"/>
        <item sd="0" x="3780"/>
        <item sd="0" x="3720"/>
        <item sd="0" x="2554"/>
        <item sd="0" x="3495"/>
        <item sd="0" x="3253"/>
        <item sd="0" x="3511"/>
        <item sd="0" x="1266"/>
        <item sd="0" x="123"/>
        <item sd="0" x="2744"/>
        <item sd="0" x="1313"/>
        <item sd="0" x="3316"/>
        <item sd="0" x="3134"/>
        <item sd="0" x="3594"/>
        <item sd="0" x="845"/>
        <item sd="0" x="2295"/>
        <item sd="0" x="1837"/>
        <item sd="0" x="3053"/>
        <item sd="0" x="1949"/>
        <item sd="0" x="3221"/>
        <item sd="0" x="3730"/>
        <item sd="0" x="1420"/>
        <item sd="0" x="4008"/>
        <item sd="0" x="2960"/>
        <item sd="0" x="3508"/>
        <item sd="0" x="3828"/>
        <item sd="0" x="538"/>
        <item sd="0" x="3939"/>
        <item sd="0" x="3953"/>
        <item sd="0" x="3543"/>
        <item sd="0" x="3345"/>
        <item sd="0" x="3619"/>
        <item sd="0" x="3916"/>
        <item sd="0" x="3837"/>
        <item sd="0" x="1233"/>
        <item sd="0" x="691"/>
        <item sd="0" x="1035"/>
        <item sd="0" x="1347"/>
        <item sd="0" x="3468"/>
        <item sd="0" x="3462"/>
        <item sd="0" x="2399"/>
        <item sd="0" x="449"/>
        <item sd="0" x="3038"/>
        <item sd="0" x="756"/>
        <item sd="0" x="3884"/>
        <item sd="0" x="1717"/>
        <item sd="0" x="657"/>
        <item sd="0" x="3867"/>
        <item sd="0" x="516"/>
        <item sd="0" x="3192"/>
        <item sd="0" x="1215"/>
        <item sd="0" x="3052"/>
        <item sd="0" x="3641"/>
        <item sd="0" x="1989"/>
        <item sd="0" x="445"/>
        <item sd="0" x="807"/>
        <item sd="0" x="222"/>
        <item sd="0" x="3693"/>
        <item sd="0" x="734"/>
        <item sd="0" x="456"/>
        <item sd="0" x="476"/>
        <item sd="0" x="692"/>
        <item sd="0" x="1441"/>
        <item sd="0" x="176"/>
        <item sd="0" x="3509"/>
        <item sd="0" x="3031"/>
        <item sd="0" x="779"/>
        <item sd="0" x="647"/>
        <item sd="0" x="1525"/>
        <item sd="0" x="2507"/>
        <item sd="0" x="1880"/>
        <item sd="0" x="1168"/>
        <item sd="0" x="1665"/>
        <item sd="0" x="2845"/>
        <item sd="0" x="733"/>
        <item sd="0" x="3620"/>
        <item sd="0" x="1691"/>
        <item sd="0" x="2543"/>
        <item sd="0" x="105"/>
        <item sd="0" x="1079"/>
        <item sd="0" x="1374"/>
        <item sd="0" x="2369"/>
        <item sd="0" x="2054"/>
        <item sd="0" x="1378"/>
        <item sd="0" x="1494"/>
        <item sd="0" x="8"/>
        <item sd="0" x="1611"/>
        <item sd="0" x="1283"/>
        <item sd="0" x="1159"/>
        <item sd="0" x="1015"/>
        <item sd="0" x="7"/>
        <item sd="0" x="1080"/>
        <item sd="0" x="51"/>
        <item sd="0" x="1979"/>
        <item sd="0" x="2109"/>
        <item sd="0" x="625"/>
        <item sd="0" x="1138"/>
        <item sd="0" x="83"/>
        <item sd="0" x="1343"/>
        <item sd="0" x="943"/>
        <item sd="0" x="1020"/>
        <item sd="0" x="1146"/>
        <item sd="0" x="2375"/>
        <item sd="0" x="337"/>
        <item sd="0" x="853"/>
        <item sd="0" x="1681"/>
        <item sd="0" x="801"/>
        <item sd="0" x="1904"/>
        <item sd="0" x="1535"/>
        <item sd="0" x="3018"/>
        <item sd="0" x="982"/>
        <item sd="0" x="951"/>
        <item sd="0" x="1007"/>
        <item sd="0" x="2008"/>
        <item sd="0" x="2060"/>
        <item sd="0" x="1531"/>
        <item sd="0" x="629"/>
        <item sd="0" x="2458"/>
        <item sd="0" x="3630"/>
        <item sd="0" x="2416"/>
        <item sd="0" x="671"/>
        <item sd="0" x="571"/>
        <item sd="0" x="3130"/>
        <item sd="0" x="2065"/>
        <item sd="0" x="941"/>
        <item sd="0" x="529"/>
        <item sd="0" x="1006"/>
        <item sd="0" x="1360"/>
        <item sd="0" x="1066"/>
        <item sd="0" x="1748"/>
        <item sd="0" x="1610"/>
        <item sd="0" x="3145"/>
        <item sd="0" x="996"/>
        <item sd="0" x="2345"/>
        <item sd="0" x="2384"/>
        <item sd="0" x="644"/>
        <item sd="0" x="1325"/>
        <item sd="0" x="283"/>
        <item sd="0" x="309"/>
        <item sd="0" x="1912"/>
        <item sd="0" x="340"/>
        <item sd="0" x="3674"/>
        <item sd="0" x="2469"/>
        <item sd="0" x="3629"/>
        <item sd="0" x="815"/>
        <item sd="0" x="2511"/>
        <item sd="0" x="2891"/>
        <item sd="0" x="674"/>
        <item sd="0" x="3885"/>
        <item sd="0" x="1456"/>
        <item sd="0" x="705"/>
        <item sd="0" x="518"/>
        <item sd="0" x="2280"/>
        <item sd="0" x="3755"/>
        <item sd="0" x="2933"/>
        <item sd="0" x="2318"/>
        <item sd="0" x="872"/>
        <item sd="0" x="2996"/>
        <item sd="0" x="769"/>
        <item sd="0" x="2336"/>
        <item sd="0" x="822"/>
        <item sd="0" x="914"/>
        <item sd="0" x="1139"/>
        <item sd="0" x="876"/>
        <item sd="0" x="1547"/>
        <item sd="0" x="2042"/>
        <item sd="0" x="3998"/>
        <item sd="0" x="2517"/>
        <item sd="0" x="2572"/>
        <item sd="0" x="412"/>
        <item sd="0" x="4063"/>
        <item sd="0" x="558"/>
        <item sd="0" x="2617"/>
        <item sd="0" x="2623"/>
        <item sd="0" x="148"/>
        <item sd="0" x="2152"/>
        <item sd="0" x="2645"/>
        <item sd="0" x="655"/>
        <item sd="0" x="2017"/>
        <item sd="0" x="312"/>
        <item sd="0" x="1956"/>
        <item sd="0" x="4019"/>
        <item sd="0" x="3062"/>
        <item sd="0" x="2191"/>
        <item sd="0" x="3492"/>
        <item sd="0" x="62"/>
        <item sd="0" x="294"/>
        <item sd="0" x="126"/>
        <item sd="0" x="4041"/>
        <item sd="0" x="2636"/>
        <item sd="0" x="545"/>
        <item sd="0" x="2214"/>
        <item sd="0" x="3556"/>
        <item sd="0" x="3786"/>
        <item sd="0" x="552"/>
        <item sd="0" x="3397"/>
        <item sd="0" x="12"/>
        <item sd="0" x="2948"/>
        <item sd="0" x="61"/>
        <item sd="0" x="3114"/>
        <item sd="0" x="3464"/>
        <item sd="0" x="3637"/>
        <item sd="0" x="3799"/>
        <item sd="0" x="1094"/>
        <item sd="0" x="2404"/>
        <item sd="0" x="2993"/>
        <item sd="0" x="2742"/>
        <item sd="0" x="2587"/>
        <item sd="0" x="1888"/>
        <item sd="0" x="3154"/>
        <item sd="0" x="3741"/>
        <item sd="0" x="4080"/>
        <item sd="0" x="2854"/>
        <item sd="0" x="3648"/>
        <item sd="0" x="3968"/>
        <item sd="0" x="3032"/>
        <item sd="0" x="2832"/>
        <item sd="0" x="150"/>
        <item sd="0" x="125"/>
        <item sd="0" x="76"/>
        <item sd="0" x="2635"/>
        <item sd="0" x="3745"/>
        <item sd="0" x="2611"/>
        <item sd="0" x="2630"/>
        <item sd="0" x="3723"/>
        <item sd="0" x="1047"/>
        <item sd="0" x="439"/>
        <item sd="0" x="2665"/>
        <item sd="0" x="380"/>
        <item sd="0" x="2685"/>
        <item sd="0" x="784"/>
        <item sd="0" x="2657"/>
        <item sd="0" x="593"/>
        <item sd="0" x="500"/>
        <item sd="0" x="1842"/>
        <item sd="0" x="3502"/>
        <item sd="0" x="2170"/>
        <item sd="0" x="1088"/>
        <item sd="0" x="3926"/>
        <item sd="0" x="616"/>
        <item sd="0" x="2813"/>
        <item sd="0" x="2053"/>
        <item sd="0" x="1400"/>
        <item sd="0" x="2267"/>
        <item sd="0" x="2836"/>
        <item sd="0" x="613"/>
        <item sd="0" x="1881"/>
        <item sd="0" x="468"/>
        <item sd="0" x="1723"/>
        <item sd="0" x="1101"/>
        <item sd="0" x="3352"/>
        <item sd="0" x="349"/>
        <item sd="0" x="502"/>
        <item sd="0" x="1104"/>
        <item sd="0" x="2226"/>
        <item sd="0" x="1734"/>
        <item sd="0" x="1521"/>
        <item sd="0" x="1011"/>
        <item sd="0" x="2909"/>
        <item sd="0" x="1029"/>
        <item sd="0" x="3230"/>
        <item sd="0" x="329"/>
        <item sd="0" x="511"/>
        <item sd="0" x="2626"/>
        <item sd="0" x="3235"/>
        <item sd="0" x="386"/>
        <item sd="0" x="3119"/>
        <item sd="0" x="1056"/>
        <item sd="0" x="1253"/>
        <item sd="0" x="1424"/>
        <item sd="0" x="3808"/>
        <item sd="0" x="3602"/>
        <item sd="0" x="2808"/>
        <item sd="0" x="2474"/>
        <item sd="0" x="2842"/>
        <item sd="0" x="2660"/>
        <item sd="0" x="3156"/>
        <item sd="0" x="1669"/>
        <item sd="0" x="2113"/>
        <item sd="0" x="778"/>
        <item sd="0" x="1085"/>
        <item sd="0" x="1324"/>
        <item sd="0" x="1543"/>
        <item sd="0" x="4017"/>
        <item sd="0" x="454"/>
        <item sd="0" x="1162"/>
        <item sd="0" x="2491"/>
        <item sd="0" x="3882"/>
        <item sd="0" x="2775"/>
        <item sd="0" x="2201"/>
        <item sd="0" x="3388"/>
        <item sd="0" x="3909"/>
        <item sd="0" x="2700"/>
        <item sd="0" x="1057"/>
        <item sd="0" x="3830"/>
        <item sd="0" x="1929"/>
        <item sd="0" x="751"/>
        <item sd="0" x="179"/>
        <item sd="0" x="3149"/>
        <item sd="0" x="609"/>
        <item sd="0" x="1287"/>
        <item sd="0" x="1739"/>
        <item sd="0" x="3522"/>
        <item sd="0" x="1768"/>
        <item sd="0" x="418"/>
        <item sd="0" x="368"/>
        <item sd="0" x="80"/>
        <item sd="0" x="3712"/>
        <item sd="0" x="3379"/>
        <item sd="0" x="981"/>
        <item sd="0" x="2693"/>
        <item sd="0" x="2830"/>
        <item sd="0" x="2949"/>
        <item sd="0" x="1496"/>
        <item sd="0" x="837"/>
        <item sd="0" x="4103"/>
        <item sd="0" x="4031"/>
        <item sd="0" x="939"/>
        <item sd="0" x="580"/>
        <item sd="0" x="3972"/>
        <item sd="0" x="1491"/>
        <item sd="0" x="2138"/>
        <item sd="0" x="3523"/>
        <item sd="0" x="3613"/>
        <item sd="0" x="1641"/>
        <item sd="0" x="474"/>
        <item sd="0" x="2588"/>
        <item sd="0" x="699"/>
        <item sd="0" x="3501"/>
        <item sd="0" x="1500"/>
        <item sd="0" x="2370"/>
        <item sd="0" x="1834"/>
        <item sd="0" x="605"/>
        <item sd="0" x="3986"/>
        <item sd="0" x="3653"/>
        <item sd="0" x="4027"/>
        <item sd="0" x="1372"/>
        <item sd="0" x="1114"/>
        <item sd="0" x="1392"/>
        <item sd="0" x="3695"/>
        <item sd="0" x="1345"/>
        <item sd="0" x="3942"/>
        <item sd="0" x="1019"/>
        <item sd="0" x="3855"/>
        <item sd="0" x="868"/>
        <item sd="0" x="3197"/>
        <item sd="0" x="3152"/>
        <item sd="0" x="1130"/>
        <item sd="0" x="5"/>
        <item sd="0" x="3996"/>
        <item sd="0" x="3892"/>
        <item sd="0" x="2187"/>
        <item sd="0" x="2135"/>
        <item sd="0" x="2229"/>
        <item sd="0" x="2658"/>
        <item sd="0" x="1815"/>
        <item sd="0" x="1082"/>
        <item sd="0" x="3073"/>
        <item sd="0" x="3947"/>
        <item sd="0" x="3656"/>
        <item sd="0" x="2833"/>
        <item sd="0" x="3601"/>
        <item sd="0" x="2791"/>
        <item sd="0" x="1299"/>
        <item sd="0" x="1050"/>
        <item sd="0" x="723"/>
        <item sd="0" x="1330"/>
        <item sd="0" x="346"/>
        <item sd="0" x="9"/>
        <item sd="0" x="2712"/>
        <item sd="0" x="2926"/>
        <item sd="0" x="724"/>
        <item sd="0" x="2788"/>
        <item sd="0" x="1871"/>
        <item sd="0" x="487"/>
        <item sd="0" x="1795"/>
        <item sd="0" x="728"/>
        <item sd="0" x="31"/>
        <item sd="0" x="1218"/>
        <item sd="0" x="622"/>
        <item sd="0" x="3813"/>
        <item sd="0" x="1534"/>
        <item sd="0" x="1450"/>
        <item sd="0" x="45"/>
        <item sd="0" x="935"/>
        <item sd="0" x="151"/>
        <item sd="0" x="2041"/>
        <item sd="0" x="1458"/>
        <item sd="0" x="63"/>
        <item sd="0" x="2519"/>
        <item sd="0" x="3147"/>
        <item sd="0" x="278"/>
        <item sd="0" x="1437"/>
        <item sd="0" x="3634"/>
        <item sd="0" x="722"/>
        <item sd="0" x="3943"/>
        <item sd="0" x="2514"/>
        <item sd="0" x="2958"/>
        <item sd="0" x="3448"/>
        <item sd="0" x="803"/>
        <item sd="0" x="2500"/>
        <item sd="0" x="2246"/>
        <item sd="0" x="1405"/>
        <item sd="0" x="893"/>
        <item sd="0" x="1944"/>
        <item sd="0" x="2870"/>
        <item sd="0" x="3672"/>
        <item sd="0" x="3049"/>
        <item sd="0" x="4101"/>
        <item sd="0" x="172"/>
        <item sd="0" x="3207"/>
        <item sd="0" x="2772"/>
        <item sd="0" x="1058"/>
        <item sd="0" x="3025"/>
        <item sd="0" x="373"/>
        <item sd="0" x="3668"/>
        <item sd="0" x="1623"/>
        <item sd="0" x="1483"/>
        <item sd="0" x="3238"/>
        <item sd="0" x="1219"/>
        <item sd="0" x="3589"/>
        <item sd="0" x="1896"/>
        <item sd="0" x="4040"/>
        <item sd="0" x="3633"/>
        <item sd="0" x="300"/>
        <item sd="0" x="2974"/>
        <item sd="0" x="4005"/>
        <item sd="0" x="480"/>
        <item sd="0" x="1533"/>
        <item sd="0" x="2516"/>
        <item sd="0" x="3810"/>
        <item sd="0" x="354"/>
        <item sd="0" x="1470"/>
        <item sd="0" x="3849"/>
        <item sd="0" x="3064"/>
        <item sd="0" x="1915"/>
        <item sd="0" x="3505"/>
        <item sd="0" x="227"/>
        <item sd="0" x="2595"/>
        <item sd="0" x="2098"/>
        <item sd="0" x="2480"/>
        <item sd="0" x="1934"/>
        <item sd="0" x="3088"/>
        <item sd="0" x="3034"/>
        <item sd="0" x="1617"/>
        <item sd="0" x="1153"/>
        <item sd="0" x="3367"/>
        <item sd="0" x="259"/>
        <item sd="0" x="1476"/>
        <item sd="0" x="3061"/>
        <item sd="0" x="2719"/>
        <item sd="0" x="2806"/>
        <item sd="0" x="1415"/>
        <item sd="0" x="3305"/>
        <item sd="0" x="4003"/>
        <item sd="0" x="3857"/>
        <item sd="0" x="1561"/>
        <item sd="0" x="2713"/>
        <item sd="0" x="1081"/>
        <item sd="0" x="200"/>
        <item sd="0" x="3383"/>
        <item sd="0" x="2967"/>
        <item sd="0" x="2401"/>
        <item sd="0" x="423"/>
        <item sd="0" x="2840"/>
        <item sd="0" x="1657"/>
        <item sd="0" x="1371"/>
        <item sd="0" x="406"/>
        <item sd="0" x="1608"/>
        <item sd="0" x="1286"/>
        <item sd="0" x="484"/>
        <item sd="0" x="2850"/>
        <item sd="0" x="1411"/>
        <item sd="0" x="3294"/>
        <item sd="0" x="2910"/>
        <item sd="0" x="3702"/>
        <item sd="0" x="2224"/>
        <item sd="0" x="1301"/>
        <item sd="0" x="873"/>
        <item sd="0" x="3290"/>
        <item sd="0" x="3431"/>
        <item sd="0" x="3070"/>
        <item sd="0" x="212"/>
        <item sd="0" x="2308"/>
        <item sd="0" x="3097"/>
        <item sd="0" x="2464"/>
        <item sd="0" x="3423"/>
        <item sd="0" x="3994"/>
        <item sd="0" x="2898"/>
        <item sd="0" x="3146"/>
        <item sd="0" x="2801"/>
        <item sd="0" x="266"/>
        <item sd="0" x="3481"/>
        <item sd="0" x="3566"/>
        <item sd="0" x="3285"/>
        <item sd="0" x="3170"/>
        <item sd="0" x="2977"/>
        <item sd="0" x="1921"/>
        <item sd="0" x="988"/>
        <item sd="0" x="1621"/>
        <item sd="0" x="2440"/>
        <item sd="0" x="961"/>
        <item sd="0" x="1265"/>
        <item sd="0" x="1738"/>
        <item sd="0" x="2946"/>
        <item sd="0" x="1382"/>
        <item sd="0" x="3608"/>
        <item sd="0" x="1149"/>
        <item sd="0" x="3593"/>
        <item sd="0" x="2538"/>
        <item sd="0" x="389"/>
        <item sd="0" x="303"/>
        <item sd="0" x="462"/>
        <item sd="0" x="1925"/>
        <item sd="0" x="4067"/>
        <item sd="0" x="3373"/>
        <item sd="0" x="1743"/>
        <item sd="0" x="455"/>
        <item sd="0" x="429"/>
        <item sd="0" x="2342"/>
        <item sd="0" x="2250"/>
        <item sd="0" x="3739"/>
        <item sd="0" x="451"/>
        <item sd="0" x="265"/>
        <item sd="0" x="1433"/>
        <item sd="0" x="2766"/>
        <item sd="0" x="3342"/>
        <item sd="0" x="1995"/>
        <item sd="0" x="3498"/>
        <item sd="0" x="3588"/>
        <item sd="0" x="2989"/>
        <item sd="0" x="177"/>
        <item sd="0" x="2792"/>
        <item sd="0" x="1030"/>
        <item sd="0" x="3245"/>
        <item sd="0" x="152"/>
        <item sd="0" x="3945"/>
        <item sd="0" x="144"/>
        <item sd="0" x="3908"/>
        <item sd="0" x="1493"/>
        <item sd="0" x="1675"/>
        <item sd="0" x="494"/>
        <item sd="0" x="4086"/>
        <item sd="0" x="1492"/>
        <item sd="0" x="489"/>
        <item sd="0" x="2102"/>
        <item sd="0" x="3850"/>
        <item sd="0" x="3382"/>
        <item sd="0" x="405"/>
        <item sd="0" x="1715"/>
        <item sd="0" x="1753"/>
        <item sd="0" x="3691"/>
        <item sd="0" x="3220"/>
        <item sd="0" x="1432"/>
        <item sd="0" x="3563"/>
        <item sd="0" x="4038"/>
        <item sd="0" x="990"/>
        <item sd="0" x="4042"/>
        <item sd="0" x="2337"/>
        <item sd="0" x="3274"/>
        <item sd="0" x="2055"/>
        <item sd="0" x="3796"/>
        <item sd="0" x="187"/>
        <item sd="0" x="3455"/>
        <item sd="0" x="3242"/>
        <item sd="0" x="3711"/>
        <item sd="0" x="234"/>
        <item sd="0" x="3617"/>
        <item sd="0" x="3309"/>
        <item sd="0" x="3737"/>
        <item sd="0" x="29"/>
        <item sd="0" x="922"/>
        <item sd="0" x="2855"/>
        <item sd="0" x="37"/>
        <item sd="0" x="3304"/>
        <item sd="0" x="1452"/>
        <item sd="0" x="1107"/>
        <item sd="0" x="3174"/>
        <item sd="0" x="3575"/>
        <item sd="0" x="155"/>
        <item sd="0" x="1024"/>
        <item sd="0" x="262"/>
        <item sd="0" x="3337"/>
        <item sd="0" x="1935"/>
        <item sd="0" x="4033"/>
        <item sd="0" x="3764"/>
        <item sd="0" x="3206"/>
        <item sd="0" x="4021"/>
        <item sd="0" x="448"/>
        <item sd="0" x="404"/>
        <item sd="0" x="466"/>
        <item sd="0" x="2178"/>
        <item sd="0" x="485"/>
        <item sd="0" x="2465"/>
        <item sd="0" x="36"/>
        <item sd="0" x="334"/>
        <item sd="0" x="3074"/>
        <item sd="0" x="2883"/>
        <item sd="0" x="1469"/>
        <item sd="0" x="862"/>
        <item sd="0" x="1599"/>
        <item sd="0" x="1472"/>
        <item sd="0" x="4028"/>
        <item sd="0" x="3583"/>
        <item sd="0" x="409"/>
        <item sd="0" x="3797"/>
        <item sd="0" x="50"/>
        <item sd="0" x="2903"/>
        <item sd="0" x="2426"/>
        <item sd="0" x="3568"/>
        <item sd="0" x="940"/>
        <item sd="0" x="3919"/>
        <item sd="0" x="3298"/>
        <item sd="0" x="729"/>
        <item sd="0" x="3391"/>
        <item sd="0" x="3490"/>
        <item sd="0" x="273"/>
        <item sd="0" x="214"/>
        <item sd="0" x="3514"/>
        <item sd="0" x="4023"/>
        <item sd="0" x="1358"/>
        <item sd="0" x="3864"/>
        <item sd="0" x="1602"/>
        <item sd="0" x="271"/>
        <item sd="0" x="1171"/>
        <item sd="0" x="3806"/>
        <item sd="0" x="4015"/>
        <item sd="0" x="132"/>
        <item sd="0" x="3250"/>
        <item sd="0" x="2733"/>
        <item sd="0" x="808"/>
        <item sd="0" x="2695"/>
        <item sd="0" x="2548"/>
        <item sd="0" x="4052"/>
        <item sd="0" x="2661"/>
        <item sd="0" x="2648"/>
        <item sd="0" x="4025"/>
        <item sd="0" x="421"/>
        <item sd="0" x="3164"/>
        <item sd="0" x="1103"/>
        <item sd="0" x="688"/>
        <item sd="0" x="2755"/>
        <item sd="0" x="2604"/>
        <item sd="0" x="3446"/>
        <item sd="0" x="3547"/>
        <item sd="0" x="1539"/>
        <item sd="0" x="3772"/>
        <item sd="0" x="1653"/>
        <item sd="0" x="1565"/>
        <item sd="0" x="870"/>
        <item sd="0" x="843"/>
        <item sd="0" x="930"/>
        <item sd="0" x="2824"/>
        <item sd="0" x="3022"/>
        <item sd="0" x="849"/>
        <item sd="0" x="3013"/>
        <item sd="0" x="3452"/>
        <item sd="0" x="2649"/>
        <item sd="0" x="1576"/>
        <item sd="0" x="2489"/>
        <item sd="0" x="3094"/>
        <item sd="0" x="1297"/>
        <item sd="0" x="1639"/>
        <item sd="0" x="3848"/>
        <item sd="0" x="3343"/>
        <item sd="0" x="3024"/>
        <item sd="0" x="2531"/>
        <item sd="0" x="1916"/>
        <item sd="0" x="1541"/>
        <item sd="0" x="442"/>
        <item sd="0" x="223"/>
        <item sd="0" x="395"/>
        <item sd="0" x="4030"/>
        <item sd="0" x="4062"/>
        <item sd="0" x="3141"/>
        <item sd="0" x="393"/>
        <item sd="0" x="2826"/>
        <item sd="0" x="1659"/>
        <item sd="0" x="229"/>
        <item sd="0" x="285"/>
        <item sd="0" x="2536"/>
        <item sd="0" x="959"/>
        <item sd="0" x="2803"/>
        <item sd="0" x="3562"/>
        <item sd="0" x="2706"/>
        <item sd="0" x="1199"/>
        <item sd="0" x="330"/>
        <item sd="0" x="2736"/>
        <item sd="0" x="2075"/>
        <item sd="0" x="1695"/>
        <item sd="0" x="1994"/>
        <item sd="0" x="2242"/>
        <item sd="0" x="1718"/>
        <item sd="0" x="3377"/>
        <item sd="0" x="1626"/>
        <item sd="0" x="3638"/>
        <item sd="0" x="1650"/>
        <item sd="0" x="1261"/>
        <item sd="0" x="3751"/>
        <item sd="0" x="1068"/>
        <item sd="0" x="3727"/>
        <item sd="0" x="2114"/>
        <item sd="0" x="1190"/>
        <item sd="0" x="88"/>
        <item sd="0" x="1873"/>
        <item sd="0" x="2710"/>
        <item sd="0" x="3529"/>
        <item sd="0" x="3306"/>
        <item sd="0" x="180"/>
        <item sd="0" x="1757"/>
        <item sd="0" x="3893"/>
        <item sd="0" x="3801"/>
        <item sd="0" x="362"/>
        <item sd="0" x="1588"/>
        <item sd="0" x="4010"/>
        <item sd="0" x="1463"/>
        <item sd="0" x="2823"/>
        <item sd="0" x="2248"/>
        <item sd="0" x="3705"/>
        <item sd="0" x="3371"/>
        <item sd="0" x="1865"/>
        <item sd="0" x="353"/>
        <item sd="0" x="2108"/>
        <item sd="0" x="2912"/>
        <item sd="0" x="3333"/>
        <item sd="0" x="2889"/>
        <item sd="0" x="882"/>
        <item sd="0" x="1606"/>
        <item sd="0" x="3887"/>
        <item sd="0" x="3182"/>
        <item sd="0" x="3228"/>
        <item sd="0" x="2259"/>
        <item sd="0" x="1499"/>
        <item sd="0" x="3420"/>
        <item sd="0" x="316"/>
        <item sd="0" x="2352"/>
        <item sd="0" x="3966"/>
        <item sd="0" x="1027"/>
        <item sd="0" x="2210"/>
        <item sd="0" x="3880"/>
        <item sd="0" x="3112"/>
        <item sd="0" x="1581"/>
        <item sd="0" x="2593"/>
        <item sd="0" x="1800"/>
        <item sd="0" x="3538"/>
        <item sd="0" x="3913"/>
        <item sd="0" x="2875"/>
        <item sd="0" x="3993"/>
        <item sd="0" x="2048"/>
        <item sd="0" x="2564"/>
        <item sd="0" x="1055"/>
        <item sd="0" x="4082"/>
        <item sd="0" x="1924"/>
        <item sd="0" x="3240"/>
        <item sd="0" x="3408"/>
        <item sd="0" x="89"/>
        <item sd="0" x="1255"/>
        <item sd="0" x="1890"/>
        <item sd="0" x="1480"/>
        <item sd="0" x="311"/>
        <item sd="0" x="3663"/>
        <item sd="0" x="2769"/>
        <item sd="0" x="626"/>
        <item sd="0" x="3957"/>
        <item sd="0" x="1631"/>
        <item sd="0" x="3969"/>
        <item sd="0" x="4048"/>
        <item sd="0" x="4084"/>
        <item sd="0" x="122"/>
        <item sd="0" x="1686"/>
        <item sd="0" x="1596"/>
        <item sd="0" x="4106"/>
        <item sd="0" x="3581"/>
        <item sd="0" x="3684"/>
        <item sd="0" x="3651"/>
        <item sd="0" x="3374"/>
        <item sd="0" x="3449"/>
        <item sd="0" x="963"/>
        <item sd="0" x="3546"/>
        <item sd="0" x="1799"/>
        <item sd="0" x="292"/>
        <item sd="0" x="2610"/>
        <item sd="0" x="2150"/>
        <item sd="0" x="379"/>
        <item sd="0" x="3535"/>
        <item sd="0" x="3445"/>
        <item sd="0" x="3845"/>
        <item sd="0" x="1248"/>
        <item sd="0" x="1592"/>
        <item sd="0" x="3493"/>
        <item sd="0" x="2115"/>
        <item sd="0" x="1990"/>
        <item sd="0" x="2711"/>
        <item sd="0" x="839"/>
        <item sd="0" x="4069"/>
        <item sd="0" x="1517"/>
        <item sd="0" x="251"/>
        <item sd="0" x="2884"/>
        <item sd="0" x="3313"/>
        <item sd="0" x="1198"/>
        <item sd="0" x="3765"/>
        <item sd="0" x="3432"/>
        <item sd="0" x="3168"/>
        <item sd="0" x="3951"/>
        <item sd="0" x="1992"/>
        <item sd="0" x="904"/>
        <item sd="0" x="2447"/>
        <item sd="0" x="1635"/>
        <item sd="0" x="2973"/>
        <item sd="0" x="1774"/>
        <item sd="0" x="2101"/>
        <item sd="0" x="973"/>
        <item sd="0" x="971"/>
        <item sd="0" x="115"/>
        <item sd="0" x="2052"/>
        <item sd="0" x="970"/>
        <item sd="0" x="1699"/>
        <item sd="0" x="725"/>
        <item sd="0" x="1811"/>
        <item sd="0" x="3707"/>
        <item sd="0" x="432"/>
        <item sd="0" x="652"/>
        <item sd="0" x="3123"/>
        <item sd="0" x="3067"/>
        <item sd="0" x="3101"/>
        <item sd="0" x="4089"/>
        <item sd="0" x="534"/>
        <item sd="0" x="2821"/>
        <item sd="0" x="4071"/>
        <item sd="0" x="3092"/>
        <item sd="0" x="3874"/>
        <item sd="0" x="2868"/>
        <item sd="0" x="1244"/>
        <item sd="0" x="1178"/>
        <item sd="0" x="203"/>
        <item sd="0" x="2145"/>
        <item sd="0" x="2923"/>
        <item sd="0" x="3623"/>
        <item sd="0" x="2382"/>
        <item sd="0" x="2083"/>
        <item sd="0" x="3454"/>
        <item sd="0" x="1745"/>
        <item sd="0" x="2403"/>
        <item sd="0" x="1910"/>
        <item sd="0" x="1643"/>
        <item sd="0" x="3142"/>
        <item sd="0" x="772"/>
        <item sd="0" x="1501"/>
        <item sd="0" x="3399"/>
        <item sd="0" x="414"/>
        <item sd="0" x="3875"/>
        <item sd="0" x="4013"/>
        <item sd="0" x="138"/>
        <item sd="0" x="3133"/>
        <item sd="0" x="3690"/>
        <item sd="0" x="3928"/>
        <item sd="0" x="183"/>
        <item sd="0" x="1257"/>
        <item sd="0" x="2127"/>
        <item sd="0" x="2932"/>
        <item sd="0" x="3286"/>
        <item sd="0" x="2527"/>
        <item sd="0" x="3292"/>
        <item sd="0" x="3560"/>
        <item sd="0" x="145"/>
        <item sd="0" x="413"/>
        <item sd="0" x="1817"/>
        <item sd="0" x="4045"/>
        <item sd="0" x="2264"/>
        <item sd="0" x="196"/>
        <item sd="0" x="1694"/>
        <item sd="0" x="2991"/>
        <item sd="0" x="1913"/>
        <item sd="0" x="3433"/>
        <item sd="0" x="2091"/>
        <item sd="0" x="3176"/>
        <item sd="0" x="4046"/>
        <item sd="0" x="3803"/>
        <item sd="0" x="2301"/>
        <item sd="0" x="120"/>
        <item sd="0" x="3243"/>
        <item sd="0" x="4011"/>
        <item sd="0" x="563"/>
        <item sd="0" x="2245"/>
        <item sd="0" x="1824"/>
        <item sd="0" x="2080"/>
        <item sd="0" x="2676"/>
        <item sd="0" x="2344"/>
        <item sd="0" x="3329"/>
        <item sd="0" x="588"/>
        <item sd="0" x="3210"/>
        <item sd="0" x="3262"/>
        <item sd="0" x="1569"/>
        <item sd="0" x="3375"/>
        <item sd="0" x="2681"/>
        <item sd="0" x="564"/>
        <item sd="0" x="3340"/>
        <item sd="0" x="1092"/>
        <item sd="0" x="3713"/>
        <item sd="0" x="3545"/>
        <item sd="0" x="3835"/>
        <item sd="0" x="735"/>
        <item sd="0" x="2363"/>
        <item sd="0" x="383"/>
        <item sd="0" x="2675"/>
        <item sd="0" x="3272"/>
        <item sd="0" x="1604"/>
        <item sd="0" x="781"/>
        <item sd="0" x="2228"/>
        <item sd="0" x="1075"/>
        <item sd="0" x="510"/>
        <item sd="0" x="3442"/>
        <item sd="0" x="1443"/>
        <item sd="0" x="1436"/>
        <item sd="0" x="1434"/>
        <item sd="0" x="1428"/>
        <item sd="0" x="654"/>
        <item sd="0" x="747"/>
        <item sd="0" x="2779"/>
        <item sd="0" x="3389"/>
        <item sd="0" x="3770"/>
        <item sd="0" x="2269"/>
        <item sd="0" x="1950"/>
        <item sd="0" x="785"/>
        <item sd="0" x="1960"/>
        <item sd="0" x="979"/>
        <item sd="0" x="912"/>
        <item sd="0" x="2197"/>
        <item sd="0" x="72"/>
        <item sd="0" x="191"/>
        <item sd="0" x="1435"/>
        <item sd="0" x="2444"/>
        <item sd="0" x="1730"/>
        <item sd="0" x="475"/>
        <item sd="0" x="219"/>
        <item sd="0" x="1773"/>
        <item sd="0" x="2992"/>
        <item sd="0" x="1135"/>
        <item sd="0" x="434"/>
        <item sd="0" x="696"/>
        <item sd="0" x="4047"/>
        <item sd="0" x="3917"/>
        <item sd="0" x="1747"/>
        <item sd="0" x="1520"/>
        <item sd="0" x="2670"/>
        <item sd="0" x="3815"/>
        <item sd="0" x="463"/>
        <item sd="0" x="3513"/>
        <item sd="0" x="3539"/>
        <item sd="0" x="3533"/>
        <item sd="0" x="3812"/>
        <item sd="0" x="2433"/>
        <item sd="0" x="3224"/>
        <item sd="0" x="3936"/>
        <item sd="0" x="2333"/>
        <item sd="0" x="3681"/>
        <item sd="0" x="100"/>
        <item sd="0" x="3740"/>
        <item sd="0" x="2056"/>
        <item sd="0" x="903"/>
        <item sd="0" x="521"/>
        <item sd="0" x="1335"/>
        <item sd="0" x="667"/>
        <item sd="0" x="2936"/>
        <item sd="0" x="1948"/>
        <item sd="0" x="633"/>
        <item sd="0" x="1899"/>
        <item sd="0" x="2853"/>
        <item sd="0" x="1125"/>
        <item sd="0" x="3344"/>
        <item sd="0" x="3858"/>
        <item sd="0" x="1462"/>
        <item sd="0" x="371"/>
        <item sd="0" x="3461"/>
        <item sd="0" x="267"/>
        <item sd="0" x="4073"/>
        <item sd="0" x="3903"/>
        <item sd="0" x="1359"/>
        <item sd="0" x="738"/>
        <item sd="0" x="1575"/>
        <item sd="0" x="163"/>
        <item sd="0" x="1697"/>
        <item sd="0" x="3958"/>
        <item sd="0" x="3763"/>
        <item sd="0" x="3334"/>
        <item sd="0" x="567"/>
        <item sd="0" x="637"/>
        <item sd="0" x="610"/>
        <item sd="0" x="574"/>
        <item sd="0" x="2132"/>
        <item sd="0" x="2780"/>
        <item sd="0" x="2631"/>
        <item sd="0" x="632"/>
        <item sd="0" x="594"/>
        <item sd="0" x="1512"/>
        <item sd="0" x="3"/>
        <item sd="0" x="1206"/>
        <item sd="0" x="1069"/>
        <item sd="0" x="3277"/>
        <item sd="0" x="1725"/>
        <item sd="0" x="2667"/>
        <item sd="0" x="41"/>
        <item sd="0" x="2063"/>
        <item sd="0" x="2621"/>
        <item sd="0" x="3011"/>
        <item sd="0" x="2957"/>
        <item sd="0" x="3341"/>
        <item sd="0" x="3460"/>
        <item sd="0" x="1552"/>
        <item sd="0" x="3113"/>
        <item sd="0" x="3125"/>
        <item sd="0" x="2528"/>
        <item sd="0" x="1108"/>
        <item sd="0" x="3083"/>
        <item sd="0" x="1538"/>
        <item sd="0" x="359"/>
        <item sd="0" x="575"/>
        <item sd="0" x="576"/>
        <item sd="0" x="1597"/>
        <item sd="0" x="3967"/>
        <item sd="0" x="1897"/>
        <item sd="0" x="3564"/>
        <item sd="0" x="834"/>
        <item sd="0" x="1784"/>
        <item sd="0" x="3944"/>
        <item sd="0" x="802"/>
        <item sd="0" x="2574"/>
        <item sd="0" x="2443"/>
        <item sd="0" x="1983"/>
        <item sd="0" x="2003"/>
        <item sd="0" x="3838"/>
        <item sd="0" x="2395"/>
        <item sd="0" x="1794"/>
        <item sd="0" x="3465"/>
        <item sd="0" x="1666"/>
        <item sd="0" x="3165"/>
        <item sd="0" x="3734"/>
        <item sd="0" x="1013"/>
        <item sd="0" x="2739"/>
        <item sd="0" x="3890"/>
        <item sd="0" x="526"/>
        <item sd="0" x="1083"/>
        <item sd="0" x="341"/>
        <item sd="0" x="3359"/>
        <item sd="0" x="87"/>
        <item sd="0" x="3622"/>
        <item sd="0" x="116"/>
        <item sd="0" x="1231"/>
        <item sd="0" x="1064"/>
        <item sd="0" x="2494"/>
        <item sd="0" x="805"/>
        <item sd="0" x="3427"/>
        <item sd="0" x="2388"/>
        <item sd="0" x="3302"/>
        <item sd="0" x="3348"/>
        <item sd="0" x="686"/>
        <item sd="0" x="649"/>
        <item sd="0" x="2539"/>
        <item sd="0" x="1059"/>
        <item sd="0" x="2999"/>
        <item sd="0" x="3404"/>
        <item sd="0" x="3574"/>
        <item sd="0" x="2155"/>
        <item sd="0" x="56"/>
        <item sd="0" x="1307"/>
        <item sd="0" x="697"/>
        <item sd="0" x="3616"/>
        <item sd="0" x="2620"/>
        <item sd="0" x="1342"/>
        <item sd="0" x="638"/>
        <item sd="0" x="2133"/>
        <item sd="0" x="3748"/>
        <item sd="0" x="992"/>
        <item sd="0" x="2436"/>
        <item sd="0" x="3395"/>
        <item sd="0" x="587"/>
        <item sd="0" x="3216"/>
        <item sd="0" x="532"/>
        <item sd="0" x="4077"/>
        <item sd="0" x="2244"/>
        <item sd="0" x="1148"/>
        <item sd="0" x="2411"/>
        <item sd="0" x="1744"/>
        <item sd="0" x="1439"/>
        <item sd="0" x="2677"/>
        <item sd="0" x="3846"/>
        <item sd="0" x="3158"/>
        <item sd="0" x="1466"/>
        <item sd="0" x="1354"/>
        <item sd="0" x="1536"/>
        <item sd="0" x="621"/>
        <item sd="0" x="4012"/>
        <item sd="0" x="1637"/>
        <item sd="0" x="1398"/>
        <item sd="0" x="1285"/>
        <item sd="0" x="245"/>
        <item sd="0" x="1144"/>
        <item sd="0" x="3159"/>
        <item sd="0" x="3686"/>
        <item sd="0" x="3275"/>
        <item sd="0" x="3425"/>
        <item sd="0" x="3647"/>
        <item sd="0" x="653"/>
        <item sd="0" x="4096"/>
        <item sd="0" x="612"/>
        <item sd="0" x="628"/>
        <item sd="0" x="2666"/>
        <item sd="0" x="2410"/>
        <item sd="0" x="578"/>
        <item sd="0" x="2010"/>
        <item sd="0" x="3610"/>
        <item sd="0" x="1516"/>
        <item sd="0" x="2773"/>
        <item sd="0" x="1887"/>
        <item sd="0" x="573"/>
        <item sd="0" x="983"/>
        <item sd="0" x="2251"/>
        <item sd="0" x="780"/>
        <item sd="0" x="1556"/>
        <item sd="0" x="854"/>
        <item sd="0" x="3974"/>
        <item sd="0" x="2741"/>
        <item sd="0" x="1427"/>
        <item sd="0" x="3854"/>
        <item sd="0" x="1733"/>
        <item sd="0" x="736"/>
        <item sd="0" x="3783"/>
        <item sd="0" x="623"/>
        <item sd="0" x="1163"/>
        <item sd="0" x="2917"/>
        <item sd="0" x="204"/>
        <item sd="0" x="378"/>
        <item sd="0" x="762"/>
        <item sd="0" x="2918"/>
        <item sd="0" x="4056"/>
        <item sd="0" x="1772"/>
        <item sd="0" x="323"/>
        <item sd="0" x="3779"/>
        <item sd="0" x="297"/>
        <item sd="0" x="3407"/>
        <item sd="0" x="35"/>
        <item sd="0" x="3017"/>
        <item sd="0" x="2771"/>
        <item sd="0" x="2814"/>
        <item sd="0" x="2321"/>
        <item sd="0" x="372"/>
        <item sd="0" x="364"/>
        <item sd="0" x="3105"/>
        <item sd="0" x="759"/>
        <item sd="0" x="2302"/>
        <item sd="0" x="3335"/>
        <item sd="0" x="1850"/>
        <item sd="0" x="2392"/>
        <item sd="0" x="3489"/>
        <item sd="0" x="1352"/>
        <item sd="0" x="1250"/>
        <item sd="0" x="819"/>
        <item sd="0" x="2213"/>
        <item sd="0" x="284"/>
        <item sd="0" x="1728"/>
        <item sd="0" x="3510"/>
        <item sd="0" x="238"/>
        <item sd="0" x="720"/>
        <item sd="0" x="441"/>
        <item sd="0" x="1393"/>
        <item sd="0" x="3904"/>
        <item sd="0" x="3731"/>
        <item sd="0" x="2130"/>
        <item sd="0" x="1822"/>
        <item sd="0" x="2179"/>
        <item sd="0" x="504"/>
        <item sd="0" x="3991"/>
        <item sd="0" x="1228"/>
        <item sd="0" x="1072"/>
        <item sd="0" x="301"/>
        <item sd="0" x="486"/>
        <item sd="0" x="2970"/>
        <item sd="0" x="3526"/>
        <item sd="0" x="3213"/>
        <item sd="0" x="501"/>
        <item sd="0" x="1331"/>
        <item sd="0" x="1315"/>
        <item sd="0" x="677"/>
        <item sd="0" x="678"/>
        <item sd="0" x="1293"/>
        <item sd="0" x="1262"/>
        <item sd="0" x="2427"/>
        <item sd="0" x="3981"/>
        <item sd="0" x="2394"/>
        <item sd="0" x="820"/>
        <item sd="0" x="3609"/>
        <item sd="0" x="1099"/>
        <item sd="0" x="2947"/>
        <item sd="0" x="255"/>
        <item sd="0" x="1968"/>
        <item sd="0" x="1329"/>
        <item sd="0" x="618"/>
        <item sd="0" x="2729"/>
        <item sd="0" x="3952"/>
        <item sd="0" x="2512"/>
        <item sd="0" x="1758"/>
        <item sd="0" x="1016"/>
        <item sd="0" x="3248"/>
        <item sd="0" x="850"/>
        <item sd="0" x="351"/>
        <item sd="0" x="2455"/>
        <item sd="0" x="3891"/>
        <item sd="0" x="1223"/>
        <item sd="0" x="67"/>
        <item sd="0" x="1487"/>
        <item sd="0" x="2117"/>
        <item sd="0" x="26"/>
        <item sd="0" x="3398"/>
        <item sd="0" x="1980"/>
        <item sd="0" x="2442"/>
        <item sd="0" x="3531"/>
        <item sd="0" x="3161"/>
        <item sd="0" x="672"/>
        <item sd="0" x="2051"/>
        <item sd="0" x="2586"/>
        <item sd="0" x="2798"/>
        <item sd="0" x="3644"/>
        <item sd="0" x="524"/>
        <item sd="0" x="2202"/>
        <item sd="0" x="704"/>
        <item sd="0" x="291"/>
        <item sd="0" x="2279"/>
        <item sd="0" x="1872"/>
        <item sd="0" x="2148"/>
        <item sd="0" x="2253"/>
        <item sd="0" x="1914"/>
        <item sd="0" x="244"/>
        <item t="default" sd="0"/>
      </items>
    </pivotField>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numFmtId="2" showAll="0"/>
    <pivotField axis="axisRow" multipleItemSelectionAllowe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State of Kickstarter" fld="5" subtotal="count" baseField="1"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204" series="1">
      <pivotArea type="data" outline="0" fieldPosition="0">
        <references count="1">
          <reference field="4294967294" count="1" selected="0">
            <x v="0"/>
          </reference>
        </references>
      </pivotArea>
    </chartFormat>
  </chartFormats>
  <pivotTableStyleInfo name="PivotStyleDark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8870FC-D49E-49D3-91D8-6F5C89DDF709}" name="PivotTable3"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
  <location ref="A4:E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numFmtId="2" showAll="0"/>
    <pivotField axis="axisPage" multipleItemSelectionAllowed="1" showAll="0">
      <items count="10">
        <item x="0"/>
        <item x="7"/>
        <item x="6"/>
        <item x="5"/>
        <item x="4"/>
        <item x="8"/>
        <item x="3"/>
        <item x="2"/>
        <item x="1"/>
        <item t="default"/>
      </items>
    </pivotField>
    <pivotField axis="axisRow" multipleItemSelectionAllowe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2"/>
    </i>
    <i>
      <x v="3"/>
    </i>
  </colItems>
  <pageFields count="2">
    <pageField fld="16" hier="-1"/>
    <pageField fld="6" hier="-1"/>
  </pageFields>
  <dataFields count="1">
    <dataField name="State of KIckstarter" fld="5" subtotal="count" baseField="17"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Dark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5230E0-8978-4C87-8AA0-91D9860801E6}" name="PivotTable1" cacheId="4"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
  <location ref="A5:E16" firstHeaderRow="1" firstDataRow="2" firstDataCol="1" rowPageCount="2" colPageCount="1"/>
  <pivotFields count="22">
    <pivotField showAll="0"/>
    <pivotField showAll="0"/>
    <pivotField showAll="0"/>
    <pivotField showAll="0"/>
    <pivotField showAll="0"/>
    <pivotField axis="axisCol" dataField="1" showAll="0">
      <items count="5">
        <item sd="0" x="1"/>
        <item sd="0" x="2"/>
        <item x="3"/>
        <item x="0"/>
        <item t="default"/>
      </items>
    </pivotField>
    <pivotField showAll="0"/>
    <pivotField showAll="0"/>
    <pivotField showAll="0"/>
    <pivotField showAll="0"/>
    <pivotField showAll="0"/>
    <pivotField showAll="0"/>
    <pivotField showAll="0"/>
    <pivotField showAll="0"/>
    <pivotField numFmtId="164" showAll="0"/>
    <pivotField numFmtId="2" showAll="0"/>
    <pivotField axis="axisPage" multipleItemSelectionAllowed="1"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axis="axisPage" numFmtId="14" multipleItemSelectionAllowed="1"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x="1"/>
        <item x="2"/>
        <item x="3"/>
        <item sd="0" x="4"/>
        <item sd="0" x="5"/>
        <item t="default"/>
      </items>
    </pivotField>
    <pivotField axis="axisRow" multipleItemSelectionAllowed="1" showAll="0">
      <items count="12">
        <item sd="0" x="0"/>
        <item sd="0" x="1"/>
        <item sd="0" x="2"/>
        <item sd="0" x="3"/>
        <item sd="0" x="4"/>
        <item sd="0" x="5"/>
        <item sd="0" x="6"/>
        <item sd="0" x="7"/>
        <item sd="0" x="8"/>
        <item sd="0" x="9"/>
        <item sd="0" x="10"/>
        <item t="default"/>
      </items>
    </pivotField>
  </pivotFields>
  <rowFields count="1">
    <field x="21"/>
  </rowFields>
  <rowItems count="10">
    <i>
      <x v="1"/>
    </i>
    <i>
      <x v="2"/>
    </i>
    <i>
      <x v="3"/>
    </i>
    <i>
      <x v="4"/>
    </i>
    <i>
      <x v="5"/>
    </i>
    <i>
      <x v="6"/>
    </i>
    <i>
      <x v="7"/>
    </i>
    <i>
      <x v="8"/>
    </i>
    <i>
      <x v="9"/>
    </i>
    <i t="grand">
      <x/>
    </i>
  </rowItems>
  <colFields count="1">
    <field x="5"/>
  </colFields>
  <colItems count="4">
    <i>
      <x/>
    </i>
    <i>
      <x v="1"/>
    </i>
    <i>
      <x v="2"/>
    </i>
    <i>
      <x v="3"/>
    </i>
  </colItems>
  <pageFields count="2">
    <pageField fld="16" hier="-1"/>
    <pageField fld="19" hier="-1"/>
  </pageFields>
  <dataFields count="1">
    <dataField name="State of Kickstarter"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Medium1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70" zoomScaleNormal="70" workbookViewId="0">
      <selection activeCell="B11" sqref="B11"/>
    </sheetView>
  </sheetViews>
  <sheetFormatPr defaultRowHeight="14.4" x14ac:dyDescent="0.3"/>
  <cols>
    <col min="1" max="1" width="5.5546875" bestFit="1" customWidth="1"/>
    <col min="2" max="2" width="41.21875" style="3" bestFit="1" customWidth="1"/>
    <col min="3" max="3" width="40.33203125" style="3" customWidth="1"/>
    <col min="4" max="4" width="11.109375" bestFit="1" customWidth="1"/>
    <col min="5" max="5" width="12.21875" bestFit="1" customWidth="1"/>
    <col min="6" max="6" width="9.44140625" bestFit="1" customWidth="1"/>
    <col min="7" max="7" width="7.77734375" bestFit="1" customWidth="1"/>
    <col min="8" max="8" width="8.5546875" bestFit="1" customWidth="1"/>
    <col min="9" max="10" width="12.21875" bestFit="1" customWidth="1"/>
    <col min="11" max="11" width="9.21875" bestFit="1" customWidth="1"/>
    <col min="12" max="12" width="13.44140625" bestFit="1" customWidth="1"/>
    <col min="13" max="13" width="8.6640625" bestFit="1" customWidth="1"/>
    <col min="14" max="14" width="27.5546875" customWidth="1"/>
    <col min="15" max="15" width="15" style="7" bestFit="1" customWidth="1"/>
    <col min="16" max="16" width="23.5546875" customWidth="1"/>
    <col min="17" max="17" width="11.6640625" bestFit="1" customWidth="1"/>
    <col min="18" max="18" width="12.44140625" bestFit="1" customWidth="1"/>
    <col min="19" max="19" width="23.109375" bestFit="1" customWidth="1"/>
    <col min="20" max="20" width="21.55468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8322</v>
      </c>
      <c r="T1" s="1" t="s">
        <v>8323</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8">
        <f>IF(E2=0, 0, E2/L2)</f>
        <v>63.917582417582416</v>
      </c>
      <c r="Q2" t="str">
        <f>LEFT($N2,SEARCH("/",$N2)-1)</f>
        <v>film &amp; video</v>
      </c>
      <c r="R2" t="str">
        <f>RIGHT($N2, LEN($N2)-SEARCH("/",$N2))</f>
        <v>television</v>
      </c>
      <c r="S2" s="12">
        <f>(((J2/60)/60)/24)+DATE(1970,1,1)</f>
        <v>42177.007071759261</v>
      </c>
      <c r="T2" s="12">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s="8">
        <f>IF(E3=0, 0, E3/L3)</f>
        <v>185.48101265822785</v>
      </c>
      <c r="Q3" t="str">
        <f>LEFT($N3,SEARCH("/",$N3)-1)</f>
        <v>film &amp; video</v>
      </c>
      <c r="R3" t="str">
        <f>RIGHT($N3, LEN($N3)-SEARCH("/",$N3))</f>
        <v>television</v>
      </c>
      <c r="S3" s="12">
        <f>(((J3/60)/60)/24)+DATE(1970,1,1)</f>
        <v>42766.600497685184</v>
      </c>
      <c r="T3" s="12">
        <f>(((I3/60)/60)/24)+DATE(1970,1,1)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(E4/D4)</f>
        <v>1.05</v>
      </c>
      <c r="P4" s="8">
        <f>IF(E4=0, 0, E4/L4)</f>
        <v>15</v>
      </c>
      <c r="Q4" t="str">
        <f>LEFT($N4,SEARCH("/",$N4)-1)</f>
        <v>film &amp; video</v>
      </c>
      <c r="R4" t="str">
        <f>RIGHT($N4, LEN($N4)-SEARCH("/",$N4))</f>
        <v>television</v>
      </c>
      <c r="S4" s="12">
        <f>(((J4/60)/60)/24)+DATE(1970,1,1)</f>
        <v>42405.702349537038</v>
      </c>
      <c r="T4" s="12">
        <f>(((I4/60)/60)/24)+DATE(1970,1,1)</f>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(E5/D5)</f>
        <v>1.0389999999999999</v>
      </c>
      <c r="P5" s="8">
        <f>IF(E5=0, 0, E5/L5)</f>
        <v>69.266666666666666</v>
      </c>
      <c r="Q5" t="str">
        <f>LEFT($N5,SEARCH("/",$N5)-1)</f>
        <v>film &amp; video</v>
      </c>
      <c r="R5" t="str">
        <f>RIGHT($N5, LEN($N5)-SEARCH("/",$N5))</f>
        <v>television</v>
      </c>
      <c r="S5" s="12">
        <f>(((J5/60)/60)/24)+DATE(1970,1,1)</f>
        <v>41828.515127314815</v>
      </c>
      <c r="T5" s="12">
        <f>(((I5/60)/60)/24)+DATE(1970,1,1)</f>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(E6/D6)</f>
        <v>1.2299154545454545</v>
      </c>
      <c r="P6" s="8">
        <f>IF(E6=0, 0, E6/L6)</f>
        <v>190.55028169014085</v>
      </c>
      <c r="Q6" t="str">
        <f>LEFT($N6,SEARCH("/",$N6)-1)</f>
        <v>film &amp; video</v>
      </c>
      <c r="R6" t="str">
        <f>RIGHT($N6, LEN($N6)-SEARCH("/",$N6))</f>
        <v>television</v>
      </c>
      <c r="S6" s="12">
        <f>(((J6/60)/60)/24)+DATE(1970,1,1)</f>
        <v>42327.834247685183</v>
      </c>
      <c r="T6" s="12">
        <f>(((I6/60)/60)/24)+DATE(1970,1,1)</f>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(E7/D7)</f>
        <v>1.0977744436109027</v>
      </c>
      <c r="P7" s="8">
        <f>IF(E7=0, 0, E7/L7)</f>
        <v>93.40425531914893</v>
      </c>
      <c r="Q7" t="str">
        <f>LEFT($N7,SEARCH("/",$N7)-1)</f>
        <v>film &amp; video</v>
      </c>
      <c r="R7" t="str">
        <f>RIGHT($N7, LEN($N7)-SEARCH("/",$N7))</f>
        <v>television</v>
      </c>
      <c r="S7" s="12">
        <f>(((J7/60)/60)/24)+DATE(1970,1,1)</f>
        <v>42563.932951388888</v>
      </c>
      <c r="T7" s="12">
        <f>(((I7/60)/60)/24)+DATE(1970,1,1)</f>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(E8/D8)</f>
        <v>1.064875</v>
      </c>
      <c r="P8" s="8">
        <f>IF(E8=0, 0, E8/L8)</f>
        <v>146.87931034482759</v>
      </c>
      <c r="Q8" t="str">
        <f>LEFT($N8,SEARCH("/",$N8)-1)</f>
        <v>film &amp; video</v>
      </c>
      <c r="R8" t="str">
        <f>RIGHT($N8, LEN($N8)-SEARCH("/",$N8))</f>
        <v>television</v>
      </c>
      <c r="S8" s="12">
        <f>(((J8/60)/60)/24)+DATE(1970,1,1)</f>
        <v>41794.072337962964</v>
      </c>
      <c r="T8" s="12">
        <f>(((I8/60)/60)/24)+DATE(1970,1,1)</f>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(E9/D9)</f>
        <v>1.0122222222222221</v>
      </c>
      <c r="P9" s="8">
        <f>IF(E9=0, 0, E9/L9)</f>
        <v>159.82456140350877</v>
      </c>
      <c r="Q9" t="str">
        <f>LEFT($N9,SEARCH("/",$N9)-1)</f>
        <v>film &amp; video</v>
      </c>
      <c r="R9" t="str">
        <f>RIGHT($N9, LEN($N9)-SEARCH("/",$N9))</f>
        <v>television</v>
      </c>
      <c r="S9" s="12">
        <f>(((J9/60)/60)/24)+DATE(1970,1,1)</f>
        <v>42516.047071759262</v>
      </c>
      <c r="T9" s="12">
        <f>(((I9/60)/60)/24)+DATE(1970,1,1)</f>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(E10/D10)</f>
        <v>1.0004342857142856</v>
      </c>
      <c r="P10" s="8">
        <f>IF(E10=0, 0, E10/L10)</f>
        <v>291.79333333333335</v>
      </c>
      <c r="Q10" t="str">
        <f>LEFT($N10,SEARCH("/",$N10)-1)</f>
        <v>film &amp; video</v>
      </c>
      <c r="R10" t="str">
        <f>RIGHT($N10, LEN($N10)-SEARCH("/",$N10))</f>
        <v>television</v>
      </c>
      <c r="S10" s="12">
        <f>(((J10/60)/60)/24)+DATE(1970,1,1)</f>
        <v>42468.94458333333</v>
      </c>
      <c r="T10" s="12">
        <f>(((I10/60)/60)/24)+DATE(1970,1,1)</f>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(E11/D11)</f>
        <v>1.2599800000000001</v>
      </c>
      <c r="P11" s="8">
        <f>IF(E11=0, 0, E11/L11)</f>
        <v>31.499500000000001</v>
      </c>
      <c r="Q11" t="str">
        <f>LEFT($N11,SEARCH("/",$N11)-1)</f>
        <v>film &amp; video</v>
      </c>
      <c r="R11" t="str">
        <f>RIGHT($N11, LEN($N11)-SEARCH("/",$N11))</f>
        <v>television</v>
      </c>
      <c r="S11" s="12">
        <f>(((J11/60)/60)/24)+DATE(1970,1,1)</f>
        <v>42447.103518518517</v>
      </c>
      <c r="T11" s="12">
        <f>(((I11/60)/60)/24)+DATE(1970,1,1)</f>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(E12/D12)</f>
        <v>1.0049999999999999</v>
      </c>
      <c r="P12" s="8">
        <f>IF(E12=0, 0, E12/L12)</f>
        <v>158.68421052631578</v>
      </c>
      <c r="Q12" t="str">
        <f>LEFT($N12,SEARCH("/",$N12)-1)</f>
        <v>film &amp; video</v>
      </c>
      <c r="R12" t="str">
        <f>RIGHT($N12, LEN($N12)-SEARCH("/",$N12))</f>
        <v>television</v>
      </c>
      <c r="S12" s="12">
        <f>(((J12/60)/60)/24)+DATE(1970,1,1)</f>
        <v>41780.068043981482</v>
      </c>
      <c r="T12" s="12">
        <f>(((I12/60)/60)/24)+DATE(1970,1,1)</f>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(E13/D13)</f>
        <v>1.2050000000000001</v>
      </c>
      <c r="P13" s="8">
        <f>IF(E13=0, 0, E13/L13)</f>
        <v>80.333333333333329</v>
      </c>
      <c r="Q13" t="str">
        <f>LEFT($N13,SEARCH("/",$N13)-1)</f>
        <v>film &amp; video</v>
      </c>
      <c r="R13" t="str">
        <f>RIGHT($N13, LEN($N13)-SEARCH("/",$N13))</f>
        <v>television</v>
      </c>
      <c r="S13" s="12">
        <f>(((J13/60)/60)/24)+DATE(1970,1,1)</f>
        <v>42572.778495370367</v>
      </c>
      <c r="T13" s="12">
        <f>(((I13/60)/60)/24)+DATE(1970,1,1)</f>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(E14/D14)</f>
        <v>1.6529333333333334</v>
      </c>
      <c r="P14" s="8">
        <f>IF(E14=0, 0, E14/L14)</f>
        <v>59.961305925030231</v>
      </c>
      <c r="Q14" t="str">
        <f>LEFT($N14,SEARCH("/",$N14)-1)</f>
        <v>film &amp; video</v>
      </c>
      <c r="R14" t="str">
        <f>RIGHT($N14, LEN($N14)-SEARCH("/",$N14))</f>
        <v>television</v>
      </c>
      <c r="S14" s="12">
        <f>(((J14/60)/60)/24)+DATE(1970,1,1)</f>
        <v>41791.713252314818</v>
      </c>
      <c r="T14" s="12">
        <f>(((I14/60)/60)/24)+DATE(1970,1,1)</f>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(E15/D15)</f>
        <v>1.5997142857142856</v>
      </c>
      <c r="P15" s="8">
        <f>IF(E15=0, 0, E15/L15)</f>
        <v>109.78431372549019</v>
      </c>
      <c r="Q15" t="str">
        <f>LEFT($N15,SEARCH("/",$N15)-1)</f>
        <v>film &amp; video</v>
      </c>
      <c r="R15" t="str">
        <f>RIGHT($N15, LEN($N15)-SEARCH("/",$N15))</f>
        <v>television</v>
      </c>
      <c r="S15" s="12">
        <f>(((J15/60)/60)/24)+DATE(1970,1,1)</f>
        <v>42508.677187499998</v>
      </c>
      <c r="T15" s="12">
        <f>(((I15/60)/60)/24)+DATE(1970,1,1)</f>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(E16/D16)</f>
        <v>1.0093333333333334</v>
      </c>
      <c r="P16" s="8">
        <f>IF(E16=0, 0, E16/L16)</f>
        <v>147.70731707317074</v>
      </c>
      <c r="Q16" t="str">
        <f>LEFT($N16,SEARCH("/",$N16)-1)</f>
        <v>film &amp; video</v>
      </c>
      <c r="R16" t="str">
        <f>RIGHT($N16, LEN($N16)-SEARCH("/",$N16))</f>
        <v>television</v>
      </c>
      <c r="S16" s="12">
        <f>(((J16/60)/60)/24)+DATE(1970,1,1)</f>
        <v>41808.02648148148</v>
      </c>
      <c r="T16" s="12">
        <f>(((I16/60)/60)/24)+DATE(1970,1,1)</f>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(E17/D17)</f>
        <v>1.0660000000000001</v>
      </c>
      <c r="P17" s="8">
        <f>IF(E17=0, 0, E17/L17)</f>
        <v>21.755102040816325</v>
      </c>
      <c r="Q17" t="str">
        <f>LEFT($N17,SEARCH("/",$N17)-1)</f>
        <v>film &amp; video</v>
      </c>
      <c r="R17" t="str">
        <f>RIGHT($N17, LEN($N17)-SEARCH("/",$N17))</f>
        <v>television</v>
      </c>
      <c r="S17" s="12">
        <f>(((J17/60)/60)/24)+DATE(1970,1,1)</f>
        <v>42256.391875000001</v>
      </c>
      <c r="T17" s="12">
        <f>(((I17/60)/60)/24)+DATE(1970,1,1)</f>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(E18/D18)</f>
        <v>1.0024166666666667</v>
      </c>
      <c r="P18" s="8">
        <f>IF(E18=0, 0, E18/L18)</f>
        <v>171.84285714285716</v>
      </c>
      <c r="Q18" t="str">
        <f>LEFT($N18,SEARCH("/",$N18)-1)</f>
        <v>film &amp; video</v>
      </c>
      <c r="R18" t="str">
        <f>RIGHT($N18, LEN($N18)-SEARCH("/",$N18))</f>
        <v>television</v>
      </c>
      <c r="S18" s="12">
        <f>(((J18/60)/60)/24)+DATE(1970,1,1)</f>
        <v>41760.796423611115</v>
      </c>
      <c r="T18" s="12">
        <f>(((I18/60)/60)/24)+DATE(1970,1,1)</f>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(E19/D19)</f>
        <v>1.0066666666666666</v>
      </c>
      <c r="P19" s="8">
        <f>IF(E19=0, 0, E19/L19)</f>
        <v>41.944444444444443</v>
      </c>
      <c r="Q19" t="str">
        <f>LEFT($N19,SEARCH("/",$N19)-1)</f>
        <v>film &amp; video</v>
      </c>
      <c r="R19" t="str">
        <f>RIGHT($N19, LEN($N19)-SEARCH("/",$N19))</f>
        <v>television</v>
      </c>
      <c r="S19" s="12">
        <f>(((J19/60)/60)/24)+DATE(1970,1,1)</f>
        <v>41917.731736111113</v>
      </c>
      <c r="T19" s="12">
        <f>(((I19/60)/60)/24)+DATE(1970,1,1)</f>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(E20/D20)</f>
        <v>1.0632110000000001</v>
      </c>
      <c r="P20" s="8">
        <f>IF(E20=0, 0, E20/L20)</f>
        <v>93.264122807017543</v>
      </c>
      <c r="Q20" t="str">
        <f>LEFT($N20,SEARCH("/",$N20)-1)</f>
        <v>film &amp; video</v>
      </c>
      <c r="R20" t="str">
        <f>RIGHT($N20, LEN($N20)-SEARCH("/",$N20))</f>
        <v>television</v>
      </c>
      <c r="S20" s="12">
        <f>(((J20/60)/60)/24)+DATE(1970,1,1)</f>
        <v>41869.542314814818</v>
      </c>
      <c r="T20" s="12">
        <f>(((I20/60)/60)/24)+DATE(1970,1,1)</f>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(E21/D21)</f>
        <v>1.4529411764705882</v>
      </c>
      <c r="P21" s="8">
        <f>IF(E21=0, 0, E21/L21)</f>
        <v>56.136363636363633</v>
      </c>
      <c r="Q21" t="str">
        <f>LEFT($N21,SEARCH("/",$N21)-1)</f>
        <v>film &amp; video</v>
      </c>
      <c r="R21" t="str">
        <f>RIGHT($N21, LEN($N21)-SEARCH("/",$N21))</f>
        <v>television</v>
      </c>
      <c r="S21" s="12">
        <f>(((J21/60)/60)/24)+DATE(1970,1,1)</f>
        <v>42175.816365740742</v>
      </c>
      <c r="T21" s="12">
        <f>(((I21/60)/60)/24)+DATE(1970,1,1)</f>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(E22/D22)</f>
        <v>1.002</v>
      </c>
      <c r="P22" s="8">
        <f>IF(E22=0, 0, E22/L22)</f>
        <v>80.16</v>
      </c>
      <c r="Q22" t="str">
        <f>LEFT($N22,SEARCH("/",$N22)-1)</f>
        <v>film &amp; video</v>
      </c>
      <c r="R22" t="str">
        <f>RIGHT($N22, LEN($N22)-SEARCH("/",$N22))</f>
        <v>television</v>
      </c>
      <c r="S22" s="12">
        <f>(((J22/60)/60)/24)+DATE(1970,1,1)</f>
        <v>42200.758240740746</v>
      </c>
      <c r="T22" s="12">
        <f>(((I22/60)/60)/24)+DATE(1970,1,1)</f>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(E23/D23)</f>
        <v>1.0913513513513513</v>
      </c>
      <c r="P23" s="8">
        <f>IF(E23=0, 0, E23/L23)</f>
        <v>199.9009900990099</v>
      </c>
      <c r="Q23" t="str">
        <f>LEFT($N23,SEARCH("/",$N23)-1)</f>
        <v>film &amp; video</v>
      </c>
      <c r="R23" t="str">
        <f>RIGHT($N23, LEN($N23)-SEARCH("/",$N23))</f>
        <v>television</v>
      </c>
      <c r="S23" s="12">
        <f>(((J23/60)/60)/24)+DATE(1970,1,1)</f>
        <v>41878.627187500002</v>
      </c>
      <c r="T23" s="12">
        <f>(((I23/60)/60)/24)+DATE(1970,1,1)</f>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(E24/D24)</f>
        <v>1.1714285714285715</v>
      </c>
      <c r="P24" s="8">
        <f>IF(E24=0, 0, E24/L24)</f>
        <v>51.25</v>
      </c>
      <c r="Q24" t="str">
        <f>LEFT($N24,SEARCH("/",$N24)-1)</f>
        <v>film &amp; video</v>
      </c>
      <c r="R24" t="str">
        <f>RIGHT($N24, LEN($N24)-SEARCH("/",$N24))</f>
        <v>television</v>
      </c>
      <c r="S24" s="12">
        <f>(((J24/60)/60)/24)+DATE(1970,1,1)</f>
        <v>41989.91134259259</v>
      </c>
      <c r="T24" s="12">
        <f>(((I24/60)/60)/24)+DATE(1970,1,1)</f>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(E25/D25)</f>
        <v>1.1850000000000001</v>
      </c>
      <c r="P25" s="8">
        <f>IF(E25=0, 0, E25/L25)</f>
        <v>103.04347826086956</v>
      </c>
      <c r="Q25" t="str">
        <f>LEFT($N25,SEARCH("/",$N25)-1)</f>
        <v>film &amp; video</v>
      </c>
      <c r="R25" t="str">
        <f>RIGHT($N25, LEN($N25)-SEARCH("/",$N25))</f>
        <v>television</v>
      </c>
      <c r="S25" s="12">
        <f>(((J25/60)/60)/24)+DATE(1970,1,1)</f>
        <v>42097.778946759259</v>
      </c>
      <c r="T25" s="12">
        <f>(((I25/60)/60)/24)+DATE(1970,1,1)</f>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(E26/D26)</f>
        <v>1.0880768571428572</v>
      </c>
      <c r="P26" s="8">
        <f>IF(E26=0, 0, E26/L26)</f>
        <v>66.346149825783982</v>
      </c>
      <c r="Q26" t="str">
        <f>LEFT($N26,SEARCH("/",$N26)-1)</f>
        <v>film &amp; video</v>
      </c>
      <c r="R26" t="str">
        <f>RIGHT($N26, LEN($N26)-SEARCH("/",$N26))</f>
        <v>television</v>
      </c>
      <c r="S26" s="12">
        <f>(((J26/60)/60)/24)+DATE(1970,1,1)</f>
        <v>42229.820173611108</v>
      </c>
      <c r="T26" s="12">
        <f>(((I26/60)/60)/24)+DATE(1970,1,1)</f>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(E27/D27)</f>
        <v>1.3333333333333333</v>
      </c>
      <c r="P27" s="8">
        <f>IF(E27=0, 0, E27/L27)</f>
        <v>57.142857142857146</v>
      </c>
      <c r="Q27" t="str">
        <f>LEFT($N27,SEARCH("/",$N27)-1)</f>
        <v>film &amp; video</v>
      </c>
      <c r="R27" t="str">
        <f>RIGHT($N27, LEN($N27)-SEARCH("/",$N27))</f>
        <v>television</v>
      </c>
      <c r="S27" s="12">
        <f>(((J27/60)/60)/24)+DATE(1970,1,1)</f>
        <v>42318.025011574078</v>
      </c>
      <c r="T27" s="12">
        <f>(((I27/60)/60)/24)+DATE(1970,1,1)</f>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(E28/D28)</f>
        <v>1.552</v>
      </c>
      <c r="P28" s="8">
        <f>IF(E28=0, 0, E28/L28)</f>
        <v>102.10526315789474</v>
      </c>
      <c r="Q28" t="str">
        <f>LEFT($N28,SEARCH("/",$N28)-1)</f>
        <v>film &amp; video</v>
      </c>
      <c r="R28" t="str">
        <f>RIGHT($N28, LEN($N28)-SEARCH("/",$N28))</f>
        <v>television</v>
      </c>
      <c r="S28" s="12">
        <f>(((J28/60)/60)/24)+DATE(1970,1,1)</f>
        <v>41828.515555555554</v>
      </c>
      <c r="T28" s="12">
        <f>(((I28/60)/60)/24)+DATE(1970,1,1)</f>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(E29/D29)</f>
        <v>1.1172500000000001</v>
      </c>
      <c r="P29" s="8">
        <f>IF(E29=0, 0, E29/L29)</f>
        <v>148.96666666666667</v>
      </c>
      <c r="Q29" t="str">
        <f>LEFT($N29,SEARCH("/",$N29)-1)</f>
        <v>film &amp; video</v>
      </c>
      <c r="R29" t="str">
        <f>RIGHT($N29, LEN($N29)-SEARCH("/",$N29))</f>
        <v>television</v>
      </c>
      <c r="S29" s="12">
        <f>(((J29/60)/60)/24)+DATE(1970,1,1)</f>
        <v>41929.164733796293</v>
      </c>
      <c r="T29" s="12">
        <f>(((I29/60)/60)/24)+DATE(1970,1,1)</f>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(E30/D30)</f>
        <v>1.0035000000000001</v>
      </c>
      <c r="P30" s="8">
        <f>IF(E30=0, 0, E30/L30)</f>
        <v>169.6056338028169</v>
      </c>
      <c r="Q30" t="str">
        <f>LEFT($N30,SEARCH("/",$N30)-1)</f>
        <v>film &amp; video</v>
      </c>
      <c r="R30" t="str">
        <f>RIGHT($N30, LEN($N30)-SEARCH("/",$N30))</f>
        <v>television</v>
      </c>
      <c r="S30" s="12">
        <f>(((J30/60)/60)/24)+DATE(1970,1,1)</f>
        <v>42324.96393518518</v>
      </c>
      <c r="T30" s="12">
        <f>(((I30/60)/60)/24)+DATE(1970,1,1)</f>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(E31/D31)</f>
        <v>1.2333333333333334</v>
      </c>
      <c r="P31" s="8">
        <f>IF(E31=0, 0, E31/L31)</f>
        <v>31.623931623931625</v>
      </c>
      <c r="Q31" t="str">
        <f>LEFT($N31,SEARCH("/",$N31)-1)</f>
        <v>film &amp; video</v>
      </c>
      <c r="R31" t="str">
        <f>RIGHT($N31, LEN($N31)-SEARCH("/",$N31))</f>
        <v>television</v>
      </c>
      <c r="S31" s="12">
        <f>(((J31/60)/60)/24)+DATE(1970,1,1)</f>
        <v>41812.67324074074</v>
      </c>
      <c r="T31" s="12">
        <f>(((I31/60)/60)/24)+DATE(1970,1,1)</f>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(E32/D32)</f>
        <v>1.0129975</v>
      </c>
      <c r="P32" s="8">
        <f>IF(E32=0, 0, E32/L32)</f>
        <v>76.45264150943396</v>
      </c>
      <c r="Q32" t="str">
        <f>LEFT($N32,SEARCH("/",$N32)-1)</f>
        <v>film &amp; video</v>
      </c>
      <c r="R32" t="str">
        <f>RIGHT($N32, LEN($N32)-SEARCH("/",$N32))</f>
        <v>television</v>
      </c>
      <c r="S32" s="12">
        <f>(((J32/60)/60)/24)+DATE(1970,1,1)</f>
        <v>41842.292997685188</v>
      </c>
      <c r="T32" s="12">
        <f>(((I32/60)/60)/24)+DATE(1970,1,1)</f>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(E33/D33)</f>
        <v>1</v>
      </c>
      <c r="P33" s="8">
        <f>IF(E33=0, 0, E33/L33)</f>
        <v>13</v>
      </c>
      <c r="Q33" t="str">
        <f>LEFT($N33,SEARCH("/",$N33)-1)</f>
        <v>film &amp; video</v>
      </c>
      <c r="R33" t="str">
        <f>RIGHT($N33, LEN($N33)-SEARCH("/",$N33))</f>
        <v>television</v>
      </c>
      <c r="S33" s="12">
        <f>(((J33/60)/60)/24)+DATE(1970,1,1)</f>
        <v>42376.79206018518</v>
      </c>
      <c r="T33" s="12">
        <f>(((I33/60)/60)/24)+DATE(1970,1,1)</f>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(E34/D34)</f>
        <v>1.0024604569420035</v>
      </c>
      <c r="P34" s="8">
        <f>IF(E34=0, 0, E34/L34)</f>
        <v>320.44943820224717</v>
      </c>
      <c r="Q34" t="str">
        <f>LEFT($N34,SEARCH("/",$N34)-1)</f>
        <v>film &amp; video</v>
      </c>
      <c r="R34" t="str">
        <f>RIGHT($N34, LEN($N34)-SEARCH("/",$N34))</f>
        <v>television</v>
      </c>
      <c r="S34" s="12">
        <f>(((J34/60)/60)/24)+DATE(1970,1,1)</f>
        <v>42461.627511574072</v>
      </c>
      <c r="T34" s="12">
        <f>(((I34/60)/60)/24)+DATE(1970,1,1)</f>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(E35/D35)</f>
        <v>1.0209523809523811</v>
      </c>
      <c r="P35" s="8">
        <f>IF(E35=0, 0, E35/L35)</f>
        <v>83.75</v>
      </c>
      <c r="Q35" t="str">
        <f>LEFT($N35,SEARCH("/",$N35)-1)</f>
        <v>film &amp; video</v>
      </c>
      <c r="R35" t="str">
        <f>RIGHT($N35, LEN($N35)-SEARCH("/",$N35))</f>
        <v>television</v>
      </c>
      <c r="S35" s="12">
        <f>(((J35/60)/60)/24)+DATE(1970,1,1)</f>
        <v>42286.660891203705</v>
      </c>
      <c r="T35" s="12">
        <f>(((I35/60)/60)/24)+DATE(1970,1,1)</f>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(E36/D36)</f>
        <v>1.3046153846153845</v>
      </c>
      <c r="P36" s="8">
        <f>IF(E36=0, 0, E36/L36)</f>
        <v>49.882352941176471</v>
      </c>
      <c r="Q36" t="str">
        <f>LEFT($N36,SEARCH("/",$N36)-1)</f>
        <v>film &amp; video</v>
      </c>
      <c r="R36" t="str">
        <f>RIGHT($N36, LEN($N36)-SEARCH("/",$N36))</f>
        <v>television</v>
      </c>
      <c r="S36" s="12">
        <f>(((J36/60)/60)/24)+DATE(1970,1,1)</f>
        <v>41841.321770833332</v>
      </c>
      <c r="T36" s="12">
        <f>(((I36/60)/60)/24)+DATE(1970,1,1)</f>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(E37/D37)</f>
        <v>1.665</v>
      </c>
      <c r="P37" s="8">
        <f>IF(E37=0, 0, E37/L37)</f>
        <v>59.464285714285715</v>
      </c>
      <c r="Q37" t="str">
        <f>LEFT($N37,SEARCH("/",$N37)-1)</f>
        <v>film &amp; video</v>
      </c>
      <c r="R37" t="str">
        <f>RIGHT($N37, LEN($N37)-SEARCH("/",$N37))</f>
        <v>television</v>
      </c>
      <c r="S37" s="12">
        <f>(((J37/60)/60)/24)+DATE(1970,1,1)</f>
        <v>42098.291828703703</v>
      </c>
      <c r="T37" s="12">
        <f>(((I37/60)/60)/24)+DATE(1970,1,1)</f>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(E38/D38)</f>
        <v>1.4215</v>
      </c>
      <c r="P38" s="8">
        <f>IF(E38=0, 0, E38/L38)</f>
        <v>193.84090909090909</v>
      </c>
      <c r="Q38" t="str">
        <f>LEFT($N38,SEARCH("/",$N38)-1)</f>
        <v>film &amp; video</v>
      </c>
      <c r="R38" t="str">
        <f>RIGHT($N38, LEN($N38)-SEARCH("/",$N38))</f>
        <v>television</v>
      </c>
      <c r="S38" s="12">
        <f>(((J38/60)/60)/24)+DATE(1970,1,1)</f>
        <v>42068.307002314818</v>
      </c>
      <c r="T38" s="12">
        <f>(((I38/60)/60)/24)+DATE(1970,1,1)</f>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(E39/D39)</f>
        <v>1.8344090909090909</v>
      </c>
      <c r="P39" s="8">
        <f>IF(E39=0, 0, E39/L39)</f>
        <v>159.51383399209487</v>
      </c>
      <c r="Q39" t="str">
        <f>LEFT($N39,SEARCH("/",$N39)-1)</f>
        <v>film &amp; video</v>
      </c>
      <c r="R39" t="str">
        <f>RIGHT($N39, LEN($N39)-SEARCH("/",$N39))</f>
        <v>television</v>
      </c>
      <c r="S39" s="12">
        <f>(((J39/60)/60)/24)+DATE(1970,1,1)</f>
        <v>42032.693043981482</v>
      </c>
      <c r="T39" s="12">
        <f>(((I39/60)/60)/24)+DATE(1970,1,1)</f>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(E40/D40)</f>
        <v>1.1004</v>
      </c>
      <c r="P40" s="8">
        <f>IF(E40=0, 0, E40/L40)</f>
        <v>41.68181818181818</v>
      </c>
      <c r="Q40" t="str">
        <f>LEFT($N40,SEARCH("/",$N40)-1)</f>
        <v>film &amp; video</v>
      </c>
      <c r="R40" t="str">
        <f>RIGHT($N40, LEN($N40)-SEARCH("/",$N40))</f>
        <v>television</v>
      </c>
      <c r="S40" s="12">
        <f>(((J40/60)/60)/24)+DATE(1970,1,1)</f>
        <v>41375.057222222218</v>
      </c>
      <c r="T40" s="12">
        <f>(((I40/60)/60)/24)+DATE(1970,1,1)</f>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(E41/D41)</f>
        <v>1.3098000000000001</v>
      </c>
      <c r="P41" s="8">
        <f>IF(E41=0, 0, E41/L41)</f>
        <v>150.89861751152074</v>
      </c>
      <c r="Q41" t="str">
        <f>LEFT($N41,SEARCH("/",$N41)-1)</f>
        <v>film &amp; video</v>
      </c>
      <c r="R41" t="str">
        <f>RIGHT($N41, LEN($N41)-SEARCH("/",$N41))</f>
        <v>television</v>
      </c>
      <c r="S41" s="12">
        <f>(((J41/60)/60)/24)+DATE(1970,1,1)</f>
        <v>41754.047083333331</v>
      </c>
      <c r="T41" s="12">
        <f>(((I41/60)/60)/24)+DATE(1970,1,1)</f>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(E42/D42)</f>
        <v>1.0135000000000001</v>
      </c>
      <c r="P42" s="8">
        <f>IF(E42=0, 0, E42/L42)</f>
        <v>126.6875</v>
      </c>
      <c r="Q42" t="str">
        <f>LEFT($N42,SEARCH("/",$N42)-1)</f>
        <v>film &amp; video</v>
      </c>
      <c r="R42" t="str">
        <f>RIGHT($N42, LEN($N42)-SEARCH("/",$N42))</f>
        <v>television</v>
      </c>
      <c r="S42" s="12">
        <f>(((J42/60)/60)/24)+DATE(1970,1,1)</f>
        <v>41789.21398148148</v>
      </c>
      <c r="T42" s="12">
        <f>(((I42/60)/60)/24)+DATE(1970,1,1)</f>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(E43/D43)</f>
        <v>1</v>
      </c>
      <c r="P43" s="8">
        <f>IF(E43=0, 0, E43/L43)</f>
        <v>105.26315789473684</v>
      </c>
      <c r="Q43" t="str">
        <f>LEFT($N43,SEARCH("/",$N43)-1)</f>
        <v>film &amp; video</v>
      </c>
      <c r="R43" t="str">
        <f>RIGHT($N43, LEN($N43)-SEARCH("/",$N43))</f>
        <v>television</v>
      </c>
      <c r="S43" s="12">
        <f>(((J43/60)/60)/24)+DATE(1970,1,1)</f>
        <v>41887.568912037037</v>
      </c>
      <c r="T43" s="12">
        <f>(((I43/60)/60)/24)+DATE(1970,1,1)</f>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(E44/D44)</f>
        <v>1.4185714285714286</v>
      </c>
      <c r="P44" s="8">
        <f>IF(E44=0, 0, E44/L44)</f>
        <v>117.51479289940828</v>
      </c>
      <c r="Q44" t="str">
        <f>LEFT($N44,SEARCH("/",$N44)-1)</f>
        <v>film &amp; video</v>
      </c>
      <c r="R44" t="str">
        <f>RIGHT($N44, LEN($N44)-SEARCH("/",$N44))</f>
        <v>television</v>
      </c>
      <c r="S44" s="12">
        <f>(((J44/60)/60)/24)+DATE(1970,1,1)</f>
        <v>41971.639189814814</v>
      </c>
      <c r="T44" s="12">
        <f>(((I44/60)/60)/24)+DATE(1970,1,1)</f>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(E45/D45)</f>
        <v>3.0865999999999998</v>
      </c>
      <c r="P45" s="8">
        <f>IF(E45=0, 0, E45/L45)</f>
        <v>117.36121673003802</v>
      </c>
      <c r="Q45" t="str">
        <f>LEFT($N45,SEARCH("/",$N45)-1)</f>
        <v>film &amp; video</v>
      </c>
      <c r="R45" t="str">
        <f>RIGHT($N45, LEN($N45)-SEARCH("/",$N45))</f>
        <v>television</v>
      </c>
      <c r="S45" s="12">
        <f>(((J45/60)/60)/24)+DATE(1970,1,1)</f>
        <v>41802.790347222224</v>
      </c>
      <c r="T45" s="12">
        <f>(((I45/60)/60)/24)+DATE(1970,1,1)</f>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(E46/D46)</f>
        <v>1</v>
      </c>
      <c r="P46" s="8">
        <f>IF(E46=0, 0, E46/L46)</f>
        <v>133.33333333333334</v>
      </c>
      <c r="Q46" t="str">
        <f>LEFT($N46,SEARCH("/",$N46)-1)</f>
        <v>film &amp; video</v>
      </c>
      <c r="R46" t="str">
        <f>RIGHT($N46, LEN($N46)-SEARCH("/",$N46))</f>
        <v>television</v>
      </c>
      <c r="S46" s="12">
        <f>(((J46/60)/60)/24)+DATE(1970,1,1)</f>
        <v>41874.098807870374</v>
      </c>
      <c r="T46" s="12">
        <f>(((I46/60)/60)/24)+DATE(1970,1,1)</f>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(E47/D47)</f>
        <v>1.2</v>
      </c>
      <c r="P47" s="8">
        <f>IF(E47=0, 0, E47/L47)</f>
        <v>98.360655737704917</v>
      </c>
      <c r="Q47" t="str">
        <f>LEFT($N47,SEARCH("/",$N47)-1)</f>
        <v>film &amp; video</v>
      </c>
      <c r="R47" t="str">
        <f>RIGHT($N47, LEN($N47)-SEARCH("/",$N47))</f>
        <v>television</v>
      </c>
      <c r="S47" s="12">
        <f>(((J47/60)/60)/24)+DATE(1970,1,1)</f>
        <v>42457.623923611114</v>
      </c>
      <c r="T47" s="12">
        <f>(((I47/60)/60)/24)+DATE(1970,1,1)</f>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(E48/D48)</f>
        <v>1.0416666666666667</v>
      </c>
      <c r="P48" s="8">
        <f>IF(E48=0, 0, E48/L48)</f>
        <v>194.44444444444446</v>
      </c>
      <c r="Q48" t="str">
        <f>LEFT($N48,SEARCH("/",$N48)-1)</f>
        <v>film &amp; video</v>
      </c>
      <c r="R48" t="str">
        <f>RIGHT($N48, LEN($N48)-SEARCH("/",$N48))</f>
        <v>television</v>
      </c>
      <c r="S48" s="12">
        <f>(((J48/60)/60)/24)+DATE(1970,1,1)</f>
        <v>42323.964976851858</v>
      </c>
      <c r="T48" s="12">
        <f>(((I48/60)/60)/24)+DATE(1970,1,1)</f>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(E49/D49)</f>
        <v>1.0761100000000001</v>
      </c>
      <c r="P49" s="8">
        <f>IF(E49=0, 0, E49/L49)</f>
        <v>76.865000000000009</v>
      </c>
      <c r="Q49" t="str">
        <f>LEFT($N49,SEARCH("/",$N49)-1)</f>
        <v>film &amp; video</v>
      </c>
      <c r="R49" t="str">
        <f>RIGHT($N49, LEN($N49)-SEARCH("/",$N49))</f>
        <v>television</v>
      </c>
      <c r="S49" s="12">
        <f>(((J49/60)/60)/24)+DATE(1970,1,1)</f>
        <v>41932.819525462961</v>
      </c>
      <c r="T49" s="12">
        <f>(((I49/60)/60)/24)+DATE(1970,1,1)</f>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(E50/D50)</f>
        <v>1.0794999999999999</v>
      </c>
      <c r="P50" s="8">
        <f>IF(E50=0, 0, E50/L50)</f>
        <v>56.815789473684212</v>
      </c>
      <c r="Q50" t="str">
        <f>LEFT($N50,SEARCH("/",$N50)-1)</f>
        <v>film &amp; video</v>
      </c>
      <c r="R50" t="str">
        <f>RIGHT($N50, LEN($N50)-SEARCH("/",$N50))</f>
        <v>television</v>
      </c>
      <c r="S50" s="12">
        <f>(((J50/60)/60)/24)+DATE(1970,1,1)</f>
        <v>42033.516898148147</v>
      </c>
      <c r="T50" s="12">
        <f>(((I50/60)/60)/24)+DATE(1970,1,1)</f>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(E51/D51)</f>
        <v>1</v>
      </c>
      <c r="P51" s="8">
        <f>IF(E51=0, 0, E51/L51)</f>
        <v>137.93103448275863</v>
      </c>
      <c r="Q51" t="str">
        <f>LEFT($N51,SEARCH("/",$N51)-1)</f>
        <v>film &amp; video</v>
      </c>
      <c r="R51" t="str">
        <f>RIGHT($N51, LEN($N51)-SEARCH("/",$N51))</f>
        <v>television</v>
      </c>
      <c r="S51" s="12">
        <f>(((J51/60)/60)/24)+DATE(1970,1,1)</f>
        <v>42271.176446759258</v>
      </c>
      <c r="T51" s="12">
        <f>(((I51/60)/60)/24)+DATE(1970,1,1)</f>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(E52/D52)</f>
        <v>1</v>
      </c>
      <c r="P52" s="8">
        <f>IF(E52=0, 0, E52/L52)</f>
        <v>27.272727272727273</v>
      </c>
      <c r="Q52" t="str">
        <f>LEFT($N52,SEARCH("/",$N52)-1)</f>
        <v>film &amp; video</v>
      </c>
      <c r="R52" t="str">
        <f>RIGHT($N52, LEN($N52)-SEARCH("/",$N52))</f>
        <v>television</v>
      </c>
      <c r="S52" s="12">
        <f>(((J52/60)/60)/24)+DATE(1970,1,1)</f>
        <v>41995.752986111111</v>
      </c>
      <c r="T52" s="12">
        <f>(((I52/60)/60)/24)+DATE(1970,1,1)</f>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(E53/D53)</f>
        <v>1.2801818181818181</v>
      </c>
      <c r="P53" s="8">
        <f>IF(E53=0, 0, E53/L53)</f>
        <v>118.33613445378151</v>
      </c>
      <c r="Q53" t="str">
        <f>LEFT($N53,SEARCH("/",$N53)-1)</f>
        <v>film &amp; video</v>
      </c>
      <c r="R53" t="str">
        <f>RIGHT($N53, LEN($N53)-SEARCH("/",$N53))</f>
        <v>television</v>
      </c>
      <c r="S53" s="12">
        <f>(((J53/60)/60)/24)+DATE(1970,1,1)</f>
        <v>42196.928668981483</v>
      </c>
      <c r="T53" s="12">
        <f>(((I53/60)/60)/24)+DATE(1970,1,1)</f>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(E54/D54)</f>
        <v>1.1620999999999999</v>
      </c>
      <c r="P54" s="8">
        <f>IF(E54=0, 0, E54/L54)</f>
        <v>223.48076923076923</v>
      </c>
      <c r="Q54" t="str">
        <f>LEFT($N54,SEARCH("/",$N54)-1)</f>
        <v>film &amp; video</v>
      </c>
      <c r="R54" t="str">
        <f>RIGHT($N54, LEN($N54)-SEARCH("/",$N54))</f>
        <v>television</v>
      </c>
      <c r="S54" s="12">
        <f>(((J54/60)/60)/24)+DATE(1970,1,1)</f>
        <v>41807.701921296299</v>
      </c>
      <c r="T54" s="12">
        <f>(((I54/60)/60)/24)+DATE(1970,1,1)</f>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(E55/D55)</f>
        <v>1.0963333333333334</v>
      </c>
      <c r="P55" s="8">
        <f>IF(E55=0, 0, E55/L55)</f>
        <v>28.111111111111111</v>
      </c>
      <c r="Q55" t="str">
        <f>LEFT($N55,SEARCH("/",$N55)-1)</f>
        <v>film &amp; video</v>
      </c>
      <c r="R55" t="str">
        <f>RIGHT($N55, LEN($N55)-SEARCH("/",$N55))</f>
        <v>television</v>
      </c>
      <c r="S55" s="12">
        <f>(((J55/60)/60)/24)+DATE(1970,1,1)</f>
        <v>41719.549131944441</v>
      </c>
      <c r="T55" s="12">
        <f>(((I55/60)/60)/24)+DATE(1970,1,1)</f>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(E56/D56)</f>
        <v>1.01</v>
      </c>
      <c r="P56" s="8">
        <f>IF(E56=0, 0, E56/L56)</f>
        <v>194.23076923076923</v>
      </c>
      <c r="Q56" t="str">
        <f>LEFT($N56,SEARCH("/",$N56)-1)</f>
        <v>film &amp; video</v>
      </c>
      <c r="R56" t="str">
        <f>RIGHT($N56, LEN($N56)-SEARCH("/",$N56))</f>
        <v>television</v>
      </c>
      <c r="S56" s="12">
        <f>(((J56/60)/60)/24)+DATE(1970,1,1)</f>
        <v>42333.713206018518</v>
      </c>
      <c r="T56" s="12">
        <f>(((I56/60)/60)/24)+DATE(1970,1,1)</f>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(E57/D57)</f>
        <v>1.2895348837209302</v>
      </c>
      <c r="P57" s="8">
        <f>IF(E57=0, 0, E57/L57)</f>
        <v>128.95348837209303</v>
      </c>
      <c r="Q57" t="str">
        <f>LEFT($N57,SEARCH("/",$N57)-1)</f>
        <v>film &amp; video</v>
      </c>
      <c r="R57" t="str">
        <f>RIGHT($N57, LEN($N57)-SEARCH("/",$N57))</f>
        <v>television</v>
      </c>
      <c r="S57" s="12">
        <f>(((J57/60)/60)/24)+DATE(1970,1,1)</f>
        <v>42496.968935185185</v>
      </c>
      <c r="T57" s="12">
        <f>(((I57/60)/60)/24)+DATE(1970,1,1)</f>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(E58/D58)</f>
        <v>1.0726249999999999</v>
      </c>
      <c r="P58" s="8">
        <f>IF(E58=0, 0, E58/L58)</f>
        <v>49.316091954022987</v>
      </c>
      <c r="Q58" t="str">
        <f>LEFT($N58,SEARCH("/",$N58)-1)</f>
        <v>film &amp; video</v>
      </c>
      <c r="R58" t="str">
        <f>RIGHT($N58, LEN($N58)-SEARCH("/",$N58))</f>
        <v>television</v>
      </c>
      <c r="S58" s="12">
        <f>(((J58/60)/60)/24)+DATE(1970,1,1)</f>
        <v>42149.548888888887</v>
      </c>
      <c r="T58" s="12">
        <f>(((I58/60)/60)/24)+DATE(1970,1,1)</f>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(E59/D59)</f>
        <v>1.0189999999999999</v>
      </c>
      <c r="P59" s="8">
        <f>IF(E59=0, 0, E59/L59)</f>
        <v>221.52173913043478</v>
      </c>
      <c r="Q59" t="str">
        <f>LEFT($N59,SEARCH("/",$N59)-1)</f>
        <v>film &amp; video</v>
      </c>
      <c r="R59" t="str">
        <f>RIGHT($N59, LEN($N59)-SEARCH("/",$N59))</f>
        <v>television</v>
      </c>
      <c r="S59" s="12">
        <f>(((J59/60)/60)/24)+DATE(1970,1,1)</f>
        <v>42089.83289351852</v>
      </c>
      <c r="T59" s="12">
        <f>(((I59/60)/60)/24)+DATE(1970,1,1)</f>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(E60/D60)</f>
        <v>1.0290999999999999</v>
      </c>
      <c r="P60" s="8">
        <f>IF(E60=0, 0, E60/L60)</f>
        <v>137.21333333333334</v>
      </c>
      <c r="Q60" t="str">
        <f>LEFT($N60,SEARCH("/",$N60)-1)</f>
        <v>film &amp; video</v>
      </c>
      <c r="R60" t="str">
        <f>RIGHT($N60, LEN($N60)-SEARCH("/",$N60))</f>
        <v>television</v>
      </c>
      <c r="S60" s="12">
        <f>(((J60/60)/60)/24)+DATE(1970,1,1)</f>
        <v>41932.745046296295</v>
      </c>
      <c r="T60" s="12">
        <f>(((I60/60)/60)/24)+DATE(1970,1,1)</f>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(E61/D61)</f>
        <v>1.0012570000000001</v>
      </c>
      <c r="P61" s="8">
        <f>IF(E61=0, 0, E61/L61)</f>
        <v>606.82242424242418</v>
      </c>
      <c r="Q61" t="str">
        <f>LEFT($N61,SEARCH("/",$N61)-1)</f>
        <v>film &amp; video</v>
      </c>
      <c r="R61" t="str">
        <f>RIGHT($N61, LEN($N61)-SEARCH("/",$N61))</f>
        <v>television</v>
      </c>
      <c r="S61" s="12">
        <f>(((J61/60)/60)/24)+DATE(1970,1,1)</f>
        <v>42230.23583333334</v>
      </c>
      <c r="T61" s="12">
        <f>(((I61/60)/60)/24)+DATE(1970,1,1)</f>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(E62/D62)</f>
        <v>1.0329622222222221</v>
      </c>
      <c r="P62" s="8">
        <f>IF(E62=0, 0, E62/L62)</f>
        <v>43.040092592592593</v>
      </c>
      <c r="Q62" t="str">
        <f>LEFT($N62,SEARCH("/",$N62)-1)</f>
        <v>film &amp; video</v>
      </c>
      <c r="R62" t="str">
        <f>RIGHT($N62, LEN($N62)-SEARCH("/",$N62))</f>
        <v>shorts</v>
      </c>
      <c r="S62" s="12">
        <f>(((J62/60)/60)/24)+DATE(1970,1,1)</f>
        <v>41701.901817129627</v>
      </c>
      <c r="T62" s="12">
        <f>(((I62/60)/60)/24)+DATE(1970,1,1)</f>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(E63/D63)</f>
        <v>1.4830000000000001</v>
      </c>
      <c r="P63" s="8">
        <f>IF(E63=0, 0, E63/L63)</f>
        <v>322.39130434782606</v>
      </c>
      <c r="Q63" t="str">
        <f>LEFT($N63,SEARCH("/",$N63)-1)</f>
        <v>film &amp; video</v>
      </c>
      <c r="R63" t="str">
        <f>RIGHT($N63, LEN($N63)-SEARCH("/",$N63))</f>
        <v>shorts</v>
      </c>
      <c r="S63" s="12">
        <f>(((J63/60)/60)/24)+DATE(1970,1,1)</f>
        <v>41409.814317129632</v>
      </c>
      <c r="T63" s="12">
        <f>(((I63/60)/60)/24)+DATE(1970,1,1)</f>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(E64/D64)</f>
        <v>1.5473333333333332</v>
      </c>
      <c r="P64" s="8">
        <f>IF(E64=0, 0, E64/L64)</f>
        <v>96.708333333333329</v>
      </c>
      <c r="Q64" t="str">
        <f>LEFT($N64,SEARCH("/",$N64)-1)</f>
        <v>film &amp; video</v>
      </c>
      <c r="R64" t="str">
        <f>RIGHT($N64, LEN($N64)-SEARCH("/",$N64))</f>
        <v>shorts</v>
      </c>
      <c r="S64" s="12">
        <f>(((J64/60)/60)/24)+DATE(1970,1,1)</f>
        <v>41311.799513888887</v>
      </c>
      <c r="T64" s="12">
        <f>(((I64/60)/60)/24)+DATE(1970,1,1)</f>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(E65/D65)</f>
        <v>1.1351849999999999</v>
      </c>
      <c r="P65" s="8">
        <f>IF(E65=0, 0, E65/L65)</f>
        <v>35.474531249999998</v>
      </c>
      <c r="Q65" t="str">
        <f>LEFT($N65,SEARCH("/",$N65)-1)</f>
        <v>film &amp; video</v>
      </c>
      <c r="R65" t="str">
        <f>RIGHT($N65, LEN($N65)-SEARCH("/",$N65))</f>
        <v>shorts</v>
      </c>
      <c r="S65" s="12">
        <f>(((J65/60)/60)/24)+DATE(1970,1,1)</f>
        <v>41612.912187499998</v>
      </c>
      <c r="T65" s="12">
        <f>(((I65/60)/60)/24)+DATE(1970,1,1)</f>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(E66/D66)</f>
        <v>1.7333333333333334</v>
      </c>
      <c r="P66" s="8">
        <f>IF(E66=0, 0, E66/L66)</f>
        <v>86.666666666666671</v>
      </c>
      <c r="Q66" t="str">
        <f>LEFT($N66,SEARCH("/",$N66)-1)</f>
        <v>film &amp; video</v>
      </c>
      <c r="R66" t="str">
        <f>RIGHT($N66, LEN($N66)-SEARCH("/",$N66))</f>
        <v>shorts</v>
      </c>
      <c r="S66" s="12">
        <f>(((J66/60)/60)/24)+DATE(1970,1,1)</f>
        <v>41433.01829861111</v>
      </c>
      <c r="T66" s="12">
        <f>(((I66/60)/60)/24)+DATE(1970,1,1)</f>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(E67/D67)</f>
        <v>1.0752857142857142</v>
      </c>
      <c r="P67" s="8">
        <f>IF(E67=0, 0, E67/L67)</f>
        <v>132.05263157894737</v>
      </c>
      <c r="Q67" t="str">
        <f>LEFT($N67,SEARCH("/",$N67)-1)</f>
        <v>film &amp; video</v>
      </c>
      <c r="R67" t="str">
        <f>RIGHT($N67, LEN($N67)-SEARCH("/",$N67))</f>
        <v>shorts</v>
      </c>
      <c r="S67" s="12">
        <f>(((J67/60)/60)/24)+DATE(1970,1,1)</f>
        <v>41835.821226851855</v>
      </c>
      <c r="T67" s="12">
        <f>(((I67/60)/60)/24)+DATE(1970,1,1)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(E68/D68)</f>
        <v>1.1859999999999999</v>
      </c>
      <c r="P68" s="8">
        <f>IF(E68=0, 0, E68/L68)</f>
        <v>91.230769230769226</v>
      </c>
      <c r="Q68" t="str">
        <f>LEFT($N68,SEARCH("/",$N68)-1)</f>
        <v>film &amp; video</v>
      </c>
      <c r="R68" t="str">
        <f>RIGHT($N68, LEN($N68)-SEARCH("/",$N68))</f>
        <v>shorts</v>
      </c>
      <c r="S68" s="12">
        <f>(((J68/60)/60)/24)+DATE(1970,1,1)</f>
        <v>42539.849768518514</v>
      </c>
      <c r="T68" s="12">
        <f>(((I68/60)/60)/24)+DATE(1970,1,1)</f>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(E69/D69)</f>
        <v>1.1625000000000001</v>
      </c>
      <c r="P69" s="8">
        <f>IF(E69=0, 0, E69/L69)</f>
        <v>116.25</v>
      </c>
      <c r="Q69" t="str">
        <f>LEFT($N69,SEARCH("/",$N69)-1)</f>
        <v>film &amp; video</v>
      </c>
      <c r="R69" t="str">
        <f>RIGHT($N69, LEN($N69)-SEARCH("/",$N69))</f>
        <v>shorts</v>
      </c>
      <c r="S69" s="12">
        <f>(((J69/60)/60)/24)+DATE(1970,1,1)</f>
        <v>41075.583379629628</v>
      </c>
      <c r="T69" s="12">
        <f>(((I69/60)/60)/24)+DATE(1970,1,1)</f>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(E70/D70)</f>
        <v>1.2716666666666667</v>
      </c>
      <c r="P70" s="8">
        <f>IF(E70=0, 0, E70/L70)</f>
        <v>21.194444444444443</v>
      </c>
      <c r="Q70" t="str">
        <f>LEFT($N70,SEARCH("/",$N70)-1)</f>
        <v>film &amp; video</v>
      </c>
      <c r="R70" t="str">
        <f>RIGHT($N70, LEN($N70)-SEARCH("/",$N70))</f>
        <v>shorts</v>
      </c>
      <c r="S70" s="12">
        <f>(((J70/60)/60)/24)+DATE(1970,1,1)</f>
        <v>41663.569340277776</v>
      </c>
      <c r="T70" s="12">
        <f>(((I70/60)/60)/24)+DATE(1970,1,1)</f>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(E71/D71)</f>
        <v>1.109423</v>
      </c>
      <c r="P71" s="8">
        <f>IF(E71=0, 0, E71/L71)</f>
        <v>62.327134831460668</v>
      </c>
      <c r="Q71" t="str">
        <f>LEFT($N71,SEARCH("/",$N71)-1)</f>
        <v>film &amp; video</v>
      </c>
      <c r="R71" t="str">
        <f>RIGHT($N71, LEN($N71)-SEARCH("/",$N71))</f>
        <v>shorts</v>
      </c>
      <c r="S71" s="12">
        <f>(((J71/60)/60)/24)+DATE(1970,1,1)</f>
        <v>40786.187789351854</v>
      </c>
      <c r="T71" s="12">
        <f>(((I71/60)/60)/24)+DATE(1970,1,1)</f>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(E72/D72)</f>
        <v>1.272</v>
      </c>
      <c r="P72" s="8">
        <f>IF(E72=0, 0, E72/L72)</f>
        <v>37.411764705882355</v>
      </c>
      <c r="Q72" t="str">
        <f>LEFT($N72,SEARCH("/",$N72)-1)</f>
        <v>film &amp; video</v>
      </c>
      <c r="R72" t="str">
        <f>RIGHT($N72, LEN($N72)-SEARCH("/",$N72))</f>
        <v>shorts</v>
      </c>
      <c r="S72" s="12">
        <f>(((J72/60)/60)/24)+DATE(1970,1,1)</f>
        <v>40730.896354166667</v>
      </c>
      <c r="T72" s="12">
        <f>(((I72/60)/60)/24)+DATE(1970,1,1)</f>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(E73/D73)</f>
        <v>1.2394444444444443</v>
      </c>
      <c r="P73" s="8">
        <f>IF(E73=0, 0, E73/L73)</f>
        <v>69.71875</v>
      </c>
      <c r="Q73" t="str">
        <f>LEFT($N73,SEARCH("/",$N73)-1)</f>
        <v>film &amp; video</v>
      </c>
      <c r="R73" t="str">
        <f>RIGHT($N73, LEN($N73)-SEARCH("/",$N73))</f>
        <v>shorts</v>
      </c>
      <c r="S73" s="12">
        <f>(((J73/60)/60)/24)+DATE(1970,1,1)</f>
        <v>40997.271493055552</v>
      </c>
      <c r="T73" s="12">
        <f>(((I73/60)/60)/24)+DATE(1970,1,1)</f>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(E74/D74)</f>
        <v>1.084090909090909</v>
      </c>
      <c r="P74" s="8">
        <f>IF(E74=0, 0, E74/L74)</f>
        <v>58.170731707317074</v>
      </c>
      <c r="Q74" t="str">
        <f>LEFT($N74,SEARCH("/",$N74)-1)</f>
        <v>film &amp; video</v>
      </c>
      <c r="R74" t="str">
        <f>RIGHT($N74, LEN($N74)-SEARCH("/",$N74))</f>
        <v>shorts</v>
      </c>
      <c r="S74" s="12">
        <f>(((J74/60)/60)/24)+DATE(1970,1,1)</f>
        <v>41208.010196759256</v>
      </c>
      <c r="T74" s="12">
        <f>(((I74/60)/60)/24)+DATE(1970,1,1)</f>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(E75/D75)</f>
        <v>1</v>
      </c>
      <c r="P75" s="8">
        <f>IF(E75=0, 0, E75/L75)</f>
        <v>50</v>
      </c>
      <c r="Q75" t="str">
        <f>LEFT($N75,SEARCH("/",$N75)-1)</f>
        <v>film &amp; video</v>
      </c>
      <c r="R75" t="str">
        <f>RIGHT($N75, LEN($N75)-SEARCH("/",$N75))</f>
        <v>shorts</v>
      </c>
      <c r="S75" s="12">
        <f>(((J75/60)/60)/24)+DATE(1970,1,1)</f>
        <v>40587.75675925926</v>
      </c>
      <c r="T75" s="12">
        <f>(((I75/60)/60)/24)+DATE(1970,1,1)</f>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(E76/D76)</f>
        <v>1.1293199999999999</v>
      </c>
      <c r="P76" s="8">
        <f>IF(E76=0, 0, E76/L76)</f>
        <v>19.471034482758618</v>
      </c>
      <c r="Q76" t="str">
        <f>LEFT($N76,SEARCH("/",$N76)-1)</f>
        <v>film &amp; video</v>
      </c>
      <c r="R76" t="str">
        <f>RIGHT($N76, LEN($N76)-SEARCH("/",$N76))</f>
        <v>shorts</v>
      </c>
      <c r="S76" s="12">
        <f>(((J76/60)/60)/24)+DATE(1970,1,1)</f>
        <v>42360.487210648149</v>
      </c>
      <c r="T76" s="12">
        <f>(((I76/60)/60)/24)+DATE(1970,1,1)</f>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(E77/D77)</f>
        <v>1.1542857142857144</v>
      </c>
      <c r="P77" s="8">
        <f>IF(E77=0, 0, E77/L77)</f>
        <v>85.957446808510639</v>
      </c>
      <c r="Q77" t="str">
        <f>LEFT($N77,SEARCH("/",$N77)-1)</f>
        <v>film &amp; video</v>
      </c>
      <c r="R77" t="str">
        <f>RIGHT($N77, LEN($N77)-SEARCH("/",$N77))</f>
        <v>shorts</v>
      </c>
      <c r="S77" s="12">
        <f>(((J77/60)/60)/24)+DATE(1970,1,1)</f>
        <v>41357.209166666667</v>
      </c>
      <c r="T77" s="12">
        <f>(((I77/60)/60)/24)+DATE(1970,1,1)</f>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(E78/D78)</f>
        <v>1.5333333333333334</v>
      </c>
      <c r="P78" s="8">
        <f>IF(E78=0, 0, E78/L78)</f>
        <v>30.666666666666668</v>
      </c>
      <c r="Q78" t="str">
        <f>LEFT($N78,SEARCH("/",$N78)-1)</f>
        <v>film &amp; video</v>
      </c>
      <c r="R78" t="str">
        <f>RIGHT($N78, LEN($N78)-SEARCH("/",$N78))</f>
        <v>shorts</v>
      </c>
      <c r="S78" s="12">
        <f>(((J78/60)/60)/24)+DATE(1970,1,1)</f>
        <v>40844.691643518519</v>
      </c>
      <c r="T78" s="12">
        <f>(((I78/60)/60)/24)+DATE(1970,1,1)</f>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(E79/D79)</f>
        <v>3.9249999999999998</v>
      </c>
      <c r="P79" s="8">
        <f>IF(E79=0, 0, E79/L79)</f>
        <v>60.384615384615387</v>
      </c>
      <c r="Q79" t="str">
        <f>LEFT($N79,SEARCH("/",$N79)-1)</f>
        <v>film &amp; video</v>
      </c>
      <c r="R79" t="str">
        <f>RIGHT($N79, LEN($N79)-SEARCH("/",$N79))</f>
        <v>shorts</v>
      </c>
      <c r="S79" s="12">
        <f>(((J79/60)/60)/24)+DATE(1970,1,1)</f>
        <v>40997.144872685189</v>
      </c>
      <c r="T79" s="12">
        <f>(((I79/60)/60)/24)+DATE(1970,1,1)</f>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(E80/D80)</f>
        <v>27.02</v>
      </c>
      <c r="P80" s="8">
        <f>IF(E80=0, 0, E80/L80)</f>
        <v>38.6</v>
      </c>
      <c r="Q80" t="str">
        <f>LEFT($N80,SEARCH("/",$N80)-1)</f>
        <v>film &amp; video</v>
      </c>
      <c r="R80" t="str">
        <f>RIGHT($N80, LEN($N80)-SEARCH("/",$N80))</f>
        <v>shorts</v>
      </c>
      <c r="S80" s="12">
        <f>(((J80/60)/60)/24)+DATE(1970,1,1)</f>
        <v>42604.730567129634</v>
      </c>
      <c r="T80" s="12">
        <f>(((I80/60)/60)/24)+DATE(1970,1,1)</f>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(E81/D81)</f>
        <v>1.27</v>
      </c>
      <c r="P81" s="8">
        <f>IF(E81=0, 0, E81/L81)</f>
        <v>40.268292682926827</v>
      </c>
      <c r="Q81" t="str">
        <f>LEFT($N81,SEARCH("/",$N81)-1)</f>
        <v>film &amp; video</v>
      </c>
      <c r="R81" t="str">
        <f>RIGHT($N81, LEN($N81)-SEARCH("/",$N81))</f>
        <v>shorts</v>
      </c>
      <c r="S81" s="12">
        <f>(((J81/60)/60)/24)+DATE(1970,1,1)</f>
        <v>41724.776539351849</v>
      </c>
      <c r="T81" s="12">
        <f>(((I81/60)/60)/24)+DATE(1970,1,1)</f>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(E82/D82)</f>
        <v>1.0725</v>
      </c>
      <c r="P82" s="8">
        <f>IF(E82=0, 0, E82/L82)</f>
        <v>273.82978723404256</v>
      </c>
      <c r="Q82" t="str">
        <f>LEFT($N82,SEARCH("/",$N82)-1)</f>
        <v>film &amp; video</v>
      </c>
      <c r="R82" t="str">
        <f>RIGHT($N82, LEN($N82)-SEARCH("/",$N82))</f>
        <v>shorts</v>
      </c>
      <c r="S82" s="12">
        <f>(((J82/60)/60)/24)+DATE(1970,1,1)</f>
        <v>41583.083981481483</v>
      </c>
      <c r="T82" s="12">
        <f>(((I82/60)/60)/24)+DATE(1970,1,1)</f>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(E83/D83)</f>
        <v>1.98</v>
      </c>
      <c r="P83" s="8">
        <f>IF(E83=0, 0, E83/L83)</f>
        <v>53.035714285714285</v>
      </c>
      <c r="Q83" t="str">
        <f>LEFT($N83,SEARCH("/",$N83)-1)</f>
        <v>film &amp; video</v>
      </c>
      <c r="R83" t="str">
        <f>RIGHT($N83, LEN($N83)-SEARCH("/",$N83))</f>
        <v>shorts</v>
      </c>
      <c r="S83" s="12">
        <f>(((J83/60)/60)/24)+DATE(1970,1,1)</f>
        <v>41100.158877314818</v>
      </c>
      <c r="T83" s="12">
        <f>(((I83/60)/60)/24)+DATE(1970,1,1)</f>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(E84/D84)</f>
        <v>1.0001249999999999</v>
      </c>
      <c r="P84" s="8">
        <f>IF(E84=0, 0, E84/L84)</f>
        <v>40.005000000000003</v>
      </c>
      <c r="Q84" t="str">
        <f>LEFT($N84,SEARCH("/",$N84)-1)</f>
        <v>film &amp; video</v>
      </c>
      <c r="R84" t="str">
        <f>RIGHT($N84, LEN($N84)-SEARCH("/",$N84))</f>
        <v>shorts</v>
      </c>
      <c r="S84" s="12">
        <f>(((J84/60)/60)/24)+DATE(1970,1,1)</f>
        <v>40795.820150462961</v>
      </c>
      <c r="T84" s="12">
        <f>(((I84/60)/60)/24)+DATE(1970,1,1)</f>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(E85/D85)</f>
        <v>1.0249999999999999</v>
      </c>
      <c r="P85" s="8">
        <f>IF(E85=0, 0, E85/L85)</f>
        <v>15.76923076923077</v>
      </c>
      <c r="Q85" t="str">
        <f>LEFT($N85,SEARCH("/",$N85)-1)</f>
        <v>film &amp; video</v>
      </c>
      <c r="R85" t="str">
        <f>RIGHT($N85, LEN($N85)-SEARCH("/",$N85))</f>
        <v>shorts</v>
      </c>
      <c r="S85" s="12">
        <f>(((J85/60)/60)/24)+DATE(1970,1,1)</f>
        <v>42042.615613425922</v>
      </c>
      <c r="T85" s="12">
        <f>(((I85/60)/60)/24)+DATE(1970,1,1)</f>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(E86/D86)</f>
        <v>1</v>
      </c>
      <c r="P86" s="8">
        <f>IF(E86=0, 0, E86/L86)</f>
        <v>71.428571428571431</v>
      </c>
      <c r="Q86" t="str">
        <f>LEFT($N86,SEARCH("/",$N86)-1)</f>
        <v>film &amp; video</v>
      </c>
      <c r="R86" t="str">
        <f>RIGHT($N86, LEN($N86)-SEARCH("/",$N86))</f>
        <v>shorts</v>
      </c>
      <c r="S86" s="12">
        <f>(((J86/60)/60)/24)+DATE(1970,1,1)</f>
        <v>40648.757939814815</v>
      </c>
      <c r="T86" s="12">
        <f>(((I86/60)/60)/24)+DATE(1970,1,1)</f>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(E87/D87)</f>
        <v>1.2549999999999999</v>
      </c>
      <c r="P87" s="8">
        <f>IF(E87=0, 0, E87/L87)</f>
        <v>71.714285714285708</v>
      </c>
      <c r="Q87" t="str">
        <f>LEFT($N87,SEARCH("/",$N87)-1)</f>
        <v>film &amp; video</v>
      </c>
      <c r="R87" t="str">
        <f>RIGHT($N87, LEN($N87)-SEARCH("/",$N87))</f>
        <v>shorts</v>
      </c>
      <c r="S87" s="12">
        <f>(((J87/60)/60)/24)+DATE(1970,1,1)</f>
        <v>40779.125428240739</v>
      </c>
      <c r="T87" s="12">
        <f>(((I87/60)/60)/24)+DATE(1970,1,1)</f>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(E88/D88)</f>
        <v>1.0646666666666667</v>
      </c>
      <c r="P88" s="8">
        <f>IF(E88=0, 0, E88/L88)</f>
        <v>375.76470588235293</v>
      </c>
      <c r="Q88" t="str">
        <f>LEFT($N88,SEARCH("/",$N88)-1)</f>
        <v>film &amp; video</v>
      </c>
      <c r="R88" t="str">
        <f>RIGHT($N88, LEN($N88)-SEARCH("/",$N88))</f>
        <v>shorts</v>
      </c>
      <c r="S88" s="12">
        <f>(((J88/60)/60)/24)+DATE(1970,1,1)</f>
        <v>42291.556076388893</v>
      </c>
      <c r="T88" s="12">
        <f>(((I88/60)/60)/24)+DATE(1970,1,1)</f>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(E89/D89)</f>
        <v>1.046</v>
      </c>
      <c r="P89" s="8">
        <f>IF(E89=0, 0, E89/L89)</f>
        <v>104.6</v>
      </c>
      <c r="Q89" t="str">
        <f>LEFT($N89,SEARCH("/",$N89)-1)</f>
        <v>film &amp; video</v>
      </c>
      <c r="R89" t="str">
        <f>RIGHT($N89, LEN($N89)-SEARCH("/",$N89))</f>
        <v>shorts</v>
      </c>
      <c r="S89" s="12">
        <f>(((J89/60)/60)/24)+DATE(1970,1,1)</f>
        <v>40322.53938657407</v>
      </c>
      <c r="T89" s="12">
        <f>(((I89/60)/60)/24)+DATE(1970,1,1)</f>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(E90/D90)</f>
        <v>1.0285714285714285</v>
      </c>
      <c r="P90" s="8">
        <f>IF(E90=0, 0, E90/L90)</f>
        <v>60</v>
      </c>
      <c r="Q90" t="str">
        <f>LEFT($N90,SEARCH("/",$N90)-1)</f>
        <v>film &amp; video</v>
      </c>
      <c r="R90" t="str">
        <f>RIGHT($N90, LEN($N90)-SEARCH("/",$N90))</f>
        <v>shorts</v>
      </c>
      <c r="S90" s="12">
        <f>(((J90/60)/60)/24)+DATE(1970,1,1)</f>
        <v>41786.65892361111</v>
      </c>
      <c r="T90" s="12">
        <f>(((I90/60)/60)/24)+DATE(1970,1,1)</f>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(E91/D91)</f>
        <v>1.1506666666666667</v>
      </c>
      <c r="P91" s="8">
        <f>IF(E91=0, 0, E91/L91)</f>
        <v>123.28571428571429</v>
      </c>
      <c r="Q91" t="str">
        <f>LEFT($N91,SEARCH("/",$N91)-1)</f>
        <v>film &amp; video</v>
      </c>
      <c r="R91" t="str">
        <f>RIGHT($N91, LEN($N91)-SEARCH("/",$N91))</f>
        <v>shorts</v>
      </c>
      <c r="S91" s="12">
        <f>(((J91/60)/60)/24)+DATE(1970,1,1)</f>
        <v>41402.752222222225</v>
      </c>
      <c r="T91" s="12">
        <f>(((I91/60)/60)/24)+DATE(1970,1,1)</f>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(E92/D92)</f>
        <v>1.004</v>
      </c>
      <c r="P92" s="8">
        <f>IF(E92=0, 0, E92/L92)</f>
        <v>31.375</v>
      </c>
      <c r="Q92" t="str">
        <f>LEFT($N92,SEARCH("/",$N92)-1)</f>
        <v>film &amp; video</v>
      </c>
      <c r="R92" t="str">
        <f>RIGHT($N92, LEN($N92)-SEARCH("/",$N92))</f>
        <v>shorts</v>
      </c>
      <c r="S92" s="12">
        <f>(((J92/60)/60)/24)+DATE(1970,1,1)</f>
        <v>40706.297442129631</v>
      </c>
      <c r="T92" s="12">
        <f>(((I92/60)/60)/24)+DATE(1970,1,1)</f>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(E93/D93)</f>
        <v>1.2</v>
      </c>
      <c r="P93" s="8">
        <f>IF(E93=0, 0, E93/L93)</f>
        <v>78.260869565217391</v>
      </c>
      <c r="Q93" t="str">
        <f>LEFT($N93,SEARCH("/",$N93)-1)</f>
        <v>film &amp; video</v>
      </c>
      <c r="R93" t="str">
        <f>RIGHT($N93, LEN($N93)-SEARCH("/",$N93))</f>
        <v>shorts</v>
      </c>
      <c r="S93" s="12">
        <f>(((J93/60)/60)/24)+DATE(1970,1,1)</f>
        <v>40619.402361111112</v>
      </c>
      <c r="T93" s="12">
        <f>(((I93/60)/60)/24)+DATE(1970,1,1)</f>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(E94/D94)</f>
        <v>1.052</v>
      </c>
      <c r="P94" s="8">
        <f>IF(E94=0, 0, E94/L94)</f>
        <v>122.32558139534883</v>
      </c>
      <c r="Q94" t="str">
        <f>LEFT($N94,SEARCH("/",$N94)-1)</f>
        <v>film &amp; video</v>
      </c>
      <c r="R94" t="str">
        <f>RIGHT($N94, LEN($N94)-SEARCH("/",$N94))</f>
        <v>shorts</v>
      </c>
      <c r="S94" s="12">
        <f>(((J94/60)/60)/24)+DATE(1970,1,1)</f>
        <v>42721.198877314819</v>
      </c>
      <c r="T94" s="12">
        <f>(((I94/60)/60)/24)+DATE(1970,1,1)</f>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(E95/D95)</f>
        <v>1.1060000000000001</v>
      </c>
      <c r="P95" s="8">
        <f>IF(E95=0, 0, E95/L95)</f>
        <v>73.733333333333334</v>
      </c>
      <c r="Q95" t="str">
        <f>LEFT($N95,SEARCH("/",$N95)-1)</f>
        <v>film &amp; video</v>
      </c>
      <c r="R95" t="str">
        <f>RIGHT($N95, LEN($N95)-SEARCH("/",$N95))</f>
        <v>shorts</v>
      </c>
      <c r="S95" s="12">
        <f>(((J95/60)/60)/24)+DATE(1970,1,1)</f>
        <v>41065.858067129629</v>
      </c>
      <c r="T95" s="12">
        <f>(((I95/60)/60)/24)+DATE(1970,1,1)</f>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(E96/D96)</f>
        <v>1.04</v>
      </c>
      <c r="P96" s="8">
        <f>IF(E96=0, 0, E96/L96)</f>
        <v>21.666666666666668</v>
      </c>
      <c r="Q96" t="str">
        <f>LEFT($N96,SEARCH("/",$N96)-1)</f>
        <v>film &amp; video</v>
      </c>
      <c r="R96" t="str">
        <f>RIGHT($N96, LEN($N96)-SEARCH("/",$N96))</f>
        <v>shorts</v>
      </c>
      <c r="S96" s="12">
        <f>(((J96/60)/60)/24)+DATE(1970,1,1)</f>
        <v>41716.717847222222</v>
      </c>
      <c r="T96" s="12">
        <f>(((I96/60)/60)/24)+DATE(1970,1,1)</f>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(E97/D97)</f>
        <v>1.3142857142857143</v>
      </c>
      <c r="P97" s="8">
        <f>IF(E97=0, 0, E97/L97)</f>
        <v>21.904761904761905</v>
      </c>
      <c r="Q97" t="str">
        <f>LEFT($N97,SEARCH("/",$N97)-1)</f>
        <v>film &amp; video</v>
      </c>
      <c r="R97" t="str">
        <f>RIGHT($N97, LEN($N97)-SEARCH("/",$N97))</f>
        <v>shorts</v>
      </c>
      <c r="S97" s="12">
        <f>(((J97/60)/60)/24)+DATE(1970,1,1)</f>
        <v>40935.005104166667</v>
      </c>
      <c r="T97" s="12">
        <f>(((I97/60)/60)/24)+DATE(1970,1,1)</f>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(E98/D98)</f>
        <v>1.1466666666666667</v>
      </c>
      <c r="P98" s="8">
        <f>IF(E98=0, 0, E98/L98)</f>
        <v>50.588235294117645</v>
      </c>
      <c r="Q98" t="str">
        <f>LEFT($N98,SEARCH("/",$N98)-1)</f>
        <v>film &amp; video</v>
      </c>
      <c r="R98" t="str">
        <f>RIGHT($N98, LEN($N98)-SEARCH("/",$N98))</f>
        <v>shorts</v>
      </c>
      <c r="S98" s="12">
        <f>(((J98/60)/60)/24)+DATE(1970,1,1)</f>
        <v>40324.662511574075</v>
      </c>
      <c r="T98" s="12">
        <f>(((I98/60)/60)/24)+DATE(1970,1,1)</f>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(E99/D99)</f>
        <v>1.0625</v>
      </c>
      <c r="P99" s="8">
        <f>IF(E99=0, 0, E99/L99)</f>
        <v>53.125</v>
      </c>
      <c r="Q99" t="str">
        <f>LEFT($N99,SEARCH("/",$N99)-1)</f>
        <v>film &amp; video</v>
      </c>
      <c r="R99" t="str">
        <f>RIGHT($N99, LEN($N99)-SEARCH("/",$N99))</f>
        <v>shorts</v>
      </c>
      <c r="S99" s="12">
        <f>(((J99/60)/60)/24)+DATE(1970,1,1)</f>
        <v>40706.135208333333</v>
      </c>
      <c r="T99" s="12">
        <f>(((I99/60)/60)/24)+DATE(1970,1,1)</f>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(E100/D100)</f>
        <v>1.0625</v>
      </c>
      <c r="P100" s="8">
        <f>IF(E100=0, 0, E100/L100)</f>
        <v>56.666666666666664</v>
      </c>
      <c r="Q100" t="str">
        <f>LEFT($N100,SEARCH("/",$N100)-1)</f>
        <v>film &amp; video</v>
      </c>
      <c r="R100" t="str">
        <f>RIGHT($N100, LEN($N100)-SEARCH("/",$N100))</f>
        <v>shorts</v>
      </c>
      <c r="S100" s="12">
        <f>(((J100/60)/60)/24)+DATE(1970,1,1)</f>
        <v>41214.79483796296</v>
      </c>
      <c r="T100" s="12">
        <f>(((I100/60)/60)/24)+DATE(1970,1,1)</f>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(E101/D101)</f>
        <v>1.0601933333333333</v>
      </c>
      <c r="P101" s="8">
        <f>IF(E101=0, 0, E101/L101)</f>
        <v>40.776666666666664</v>
      </c>
      <c r="Q101" t="str">
        <f>LEFT($N101,SEARCH("/",$N101)-1)</f>
        <v>film &amp; video</v>
      </c>
      <c r="R101" t="str">
        <f>RIGHT($N101, LEN($N101)-SEARCH("/",$N101))</f>
        <v>shorts</v>
      </c>
      <c r="S101" s="12">
        <f>(((J101/60)/60)/24)+DATE(1970,1,1)</f>
        <v>41631.902766203704</v>
      </c>
      <c r="T101" s="12">
        <f>(((I101/60)/60)/24)+DATE(1970,1,1)</f>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(E102/D102)</f>
        <v>1</v>
      </c>
      <c r="P102" s="8">
        <f>IF(E102=0, 0, E102/L102)</f>
        <v>192.30769230769232</v>
      </c>
      <c r="Q102" t="str">
        <f>LEFT($N102,SEARCH("/",$N102)-1)</f>
        <v>film &amp; video</v>
      </c>
      <c r="R102" t="str">
        <f>RIGHT($N102, LEN($N102)-SEARCH("/",$N102))</f>
        <v>shorts</v>
      </c>
      <c r="S102" s="12">
        <f>(((J102/60)/60)/24)+DATE(1970,1,1)</f>
        <v>41197.753310185188</v>
      </c>
      <c r="T102" s="12">
        <f>(((I102/60)/60)/24)+DATE(1970,1,1)</f>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(E103/D103)</f>
        <v>1</v>
      </c>
      <c r="P103" s="8">
        <f>IF(E103=0, 0, E103/L103)</f>
        <v>100</v>
      </c>
      <c r="Q103" t="str">
        <f>LEFT($N103,SEARCH("/",$N103)-1)</f>
        <v>film &amp; video</v>
      </c>
      <c r="R103" t="str">
        <f>RIGHT($N103, LEN($N103)-SEARCH("/",$N103))</f>
        <v>shorts</v>
      </c>
      <c r="S103" s="12">
        <f>(((J103/60)/60)/24)+DATE(1970,1,1)</f>
        <v>41274.776736111111</v>
      </c>
      <c r="T103" s="12">
        <f>(((I103/60)/60)/24)+DATE(1970,1,1)</f>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(E104/D104)</f>
        <v>1.2775000000000001</v>
      </c>
      <c r="P104" s="8">
        <f>IF(E104=0, 0, E104/L104)</f>
        <v>117.92307692307692</v>
      </c>
      <c r="Q104" t="str">
        <f>LEFT($N104,SEARCH("/",$N104)-1)</f>
        <v>film &amp; video</v>
      </c>
      <c r="R104" t="str">
        <f>RIGHT($N104, LEN($N104)-SEARCH("/",$N104))</f>
        <v>shorts</v>
      </c>
      <c r="S104" s="12">
        <f>(((J104/60)/60)/24)+DATE(1970,1,1)</f>
        <v>40505.131168981483</v>
      </c>
      <c r="T104" s="12">
        <f>(((I104/60)/60)/24)+DATE(1970,1,1)</f>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(E105/D105)</f>
        <v>1.0515384615384615</v>
      </c>
      <c r="P105" s="8">
        <f>IF(E105=0, 0, E105/L105)</f>
        <v>27.897959183673468</v>
      </c>
      <c r="Q105" t="str">
        <f>LEFT($N105,SEARCH("/",$N105)-1)</f>
        <v>film &amp; video</v>
      </c>
      <c r="R105" t="str">
        <f>RIGHT($N105, LEN($N105)-SEARCH("/",$N105))</f>
        <v>shorts</v>
      </c>
      <c r="S105" s="12">
        <f>(((J105/60)/60)/24)+DATE(1970,1,1)</f>
        <v>41682.805902777778</v>
      </c>
      <c r="T105" s="12">
        <f>(((I105/60)/60)/24)+DATE(1970,1,1)</f>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(E106/D106)</f>
        <v>1.2</v>
      </c>
      <c r="P106" s="8">
        <f>IF(E106=0, 0, E106/L106)</f>
        <v>60</v>
      </c>
      <c r="Q106" t="str">
        <f>LEFT($N106,SEARCH("/",$N106)-1)</f>
        <v>film &amp; video</v>
      </c>
      <c r="R106" t="str">
        <f>RIGHT($N106, LEN($N106)-SEARCH("/",$N106))</f>
        <v>shorts</v>
      </c>
      <c r="S106" s="12">
        <f>(((J106/60)/60)/24)+DATE(1970,1,1)</f>
        <v>40612.695208333331</v>
      </c>
      <c r="T106" s="12">
        <f>(((I106/60)/60)/24)+DATE(1970,1,1)</f>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(E107/D107)</f>
        <v>1.074090909090909</v>
      </c>
      <c r="P107" s="8">
        <f>IF(E107=0, 0, E107/L107)</f>
        <v>39.383333333333333</v>
      </c>
      <c r="Q107" t="str">
        <f>LEFT($N107,SEARCH("/",$N107)-1)</f>
        <v>film &amp; video</v>
      </c>
      <c r="R107" t="str">
        <f>RIGHT($N107, LEN($N107)-SEARCH("/",$N107))</f>
        <v>shorts</v>
      </c>
      <c r="S107" s="12">
        <f>(((J107/60)/60)/24)+DATE(1970,1,1)</f>
        <v>42485.724768518514</v>
      </c>
      <c r="T107" s="12">
        <f>(((I107/60)/60)/24)+DATE(1970,1,1)</f>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(E108/D108)</f>
        <v>1.0049999999999999</v>
      </c>
      <c r="P108" s="8">
        <f>IF(E108=0, 0, E108/L108)</f>
        <v>186.11111111111111</v>
      </c>
      <c r="Q108" t="str">
        <f>LEFT($N108,SEARCH("/",$N108)-1)</f>
        <v>film &amp; video</v>
      </c>
      <c r="R108" t="str">
        <f>RIGHT($N108, LEN($N108)-SEARCH("/",$N108))</f>
        <v>shorts</v>
      </c>
      <c r="S108" s="12">
        <f>(((J108/60)/60)/24)+DATE(1970,1,1)</f>
        <v>40987.776631944449</v>
      </c>
      <c r="T108" s="12">
        <f>(((I108/60)/60)/24)+DATE(1970,1,1)</f>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(E109/D109)</f>
        <v>1.0246666666666666</v>
      </c>
      <c r="P109" s="8">
        <f>IF(E109=0, 0, E109/L109)</f>
        <v>111.37681159420291</v>
      </c>
      <c r="Q109" t="str">
        <f>LEFT($N109,SEARCH("/",$N109)-1)</f>
        <v>film &amp; video</v>
      </c>
      <c r="R109" t="str">
        <f>RIGHT($N109, LEN($N109)-SEARCH("/",$N109))</f>
        <v>shorts</v>
      </c>
      <c r="S109" s="12">
        <f>(((J109/60)/60)/24)+DATE(1970,1,1)</f>
        <v>40635.982488425929</v>
      </c>
      <c r="T109" s="12">
        <f>(((I109/60)/60)/24)+DATE(1970,1,1)</f>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(E110/D110)</f>
        <v>2.4666666666666668</v>
      </c>
      <c r="P110" s="8">
        <f>IF(E110=0, 0, E110/L110)</f>
        <v>78.723404255319153</v>
      </c>
      <c r="Q110" t="str">
        <f>LEFT($N110,SEARCH("/",$N110)-1)</f>
        <v>film &amp; video</v>
      </c>
      <c r="R110" t="str">
        <f>RIGHT($N110, LEN($N110)-SEARCH("/",$N110))</f>
        <v>shorts</v>
      </c>
      <c r="S110" s="12">
        <f>(((J110/60)/60)/24)+DATE(1970,1,1)</f>
        <v>41365.613078703704</v>
      </c>
      <c r="T110" s="12">
        <f>(((I110/60)/60)/24)+DATE(1970,1,1)</f>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(E111/D111)</f>
        <v>2.1949999999999998</v>
      </c>
      <c r="P111" s="8">
        <f>IF(E111=0, 0, E111/L111)</f>
        <v>46.702127659574465</v>
      </c>
      <c r="Q111" t="str">
        <f>LEFT($N111,SEARCH("/",$N111)-1)</f>
        <v>film &amp; video</v>
      </c>
      <c r="R111" t="str">
        <f>RIGHT($N111, LEN($N111)-SEARCH("/",$N111))</f>
        <v>shorts</v>
      </c>
      <c r="S111" s="12">
        <f>(((J111/60)/60)/24)+DATE(1970,1,1)</f>
        <v>40570.025810185187</v>
      </c>
      <c r="T111" s="12">
        <f>(((I111/60)/60)/24)+DATE(1970,1,1)</f>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(E112/D112)</f>
        <v>1.3076923076923077</v>
      </c>
      <c r="P112" s="8">
        <f>IF(E112=0, 0, E112/L112)</f>
        <v>65.384615384615387</v>
      </c>
      <c r="Q112" t="str">
        <f>LEFT($N112,SEARCH("/",$N112)-1)</f>
        <v>film &amp; video</v>
      </c>
      <c r="R112" t="str">
        <f>RIGHT($N112, LEN($N112)-SEARCH("/",$N112))</f>
        <v>shorts</v>
      </c>
      <c r="S112" s="12">
        <f>(((J112/60)/60)/24)+DATE(1970,1,1)</f>
        <v>41557.949687500004</v>
      </c>
      <c r="T112" s="12">
        <f>(((I112/60)/60)/24)+DATE(1970,1,1)</f>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(E113/D113)</f>
        <v>1.5457142857142858</v>
      </c>
      <c r="P113" s="8">
        <f>IF(E113=0, 0, E113/L113)</f>
        <v>102.0754716981132</v>
      </c>
      <c r="Q113" t="str">
        <f>LEFT($N113,SEARCH("/",$N113)-1)</f>
        <v>film &amp; video</v>
      </c>
      <c r="R113" t="str">
        <f>RIGHT($N113, LEN($N113)-SEARCH("/",$N113))</f>
        <v>shorts</v>
      </c>
      <c r="S113" s="12">
        <f>(((J113/60)/60)/24)+DATE(1970,1,1)</f>
        <v>42125.333182870367</v>
      </c>
      <c r="T113" s="12">
        <f>(((I113/60)/60)/24)+DATE(1970,1,1)</f>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(E114/D114)</f>
        <v>1.04</v>
      </c>
      <c r="P114" s="8">
        <f>IF(E114=0, 0, E114/L114)</f>
        <v>64.197530864197532</v>
      </c>
      <c r="Q114" t="str">
        <f>LEFT($N114,SEARCH("/",$N114)-1)</f>
        <v>film &amp; video</v>
      </c>
      <c r="R114" t="str">
        <f>RIGHT($N114, LEN($N114)-SEARCH("/",$N114))</f>
        <v>shorts</v>
      </c>
      <c r="S114" s="12">
        <f>(((J114/60)/60)/24)+DATE(1970,1,1)</f>
        <v>41718.043032407404</v>
      </c>
      <c r="T114" s="12">
        <f>(((I114/60)/60)/24)+DATE(1970,1,1)</f>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(E115/D115)</f>
        <v>1.41</v>
      </c>
      <c r="P115" s="8">
        <f>IF(E115=0, 0, E115/L115)</f>
        <v>90.384615384615387</v>
      </c>
      <c r="Q115" t="str">
        <f>LEFT($N115,SEARCH("/",$N115)-1)</f>
        <v>film &amp; video</v>
      </c>
      <c r="R115" t="str">
        <f>RIGHT($N115, LEN($N115)-SEARCH("/",$N115))</f>
        <v>shorts</v>
      </c>
      <c r="S115" s="12">
        <f>(((J115/60)/60)/24)+DATE(1970,1,1)</f>
        <v>40753.758425925924</v>
      </c>
      <c r="T115" s="12">
        <f>(((I115/60)/60)/24)+DATE(1970,1,1)</f>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(E116/D116)</f>
        <v>1.0333333333333334</v>
      </c>
      <c r="P116" s="8">
        <f>IF(E116=0, 0, E116/L116)</f>
        <v>88.571428571428569</v>
      </c>
      <c r="Q116" t="str">
        <f>LEFT($N116,SEARCH("/",$N116)-1)</f>
        <v>film &amp; video</v>
      </c>
      <c r="R116" t="str">
        <f>RIGHT($N116, LEN($N116)-SEARCH("/",$N116))</f>
        <v>shorts</v>
      </c>
      <c r="S116" s="12">
        <f>(((J116/60)/60)/24)+DATE(1970,1,1)</f>
        <v>40861.27416666667</v>
      </c>
      <c r="T116" s="12">
        <f>(((I116/60)/60)/24)+DATE(1970,1,1)</f>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(E117/D117)</f>
        <v>1.4044444444444444</v>
      </c>
      <c r="P117" s="8">
        <f>IF(E117=0, 0, E117/L117)</f>
        <v>28.727272727272727</v>
      </c>
      <c r="Q117" t="str">
        <f>LEFT($N117,SEARCH("/",$N117)-1)</f>
        <v>film &amp; video</v>
      </c>
      <c r="R117" t="str">
        <f>RIGHT($N117, LEN($N117)-SEARCH("/",$N117))</f>
        <v>shorts</v>
      </c>
      <c r="S117" s="12">
        <f>(((J117/60)/60)/24)+DATE(1970,1,1)</f>
        <v>40918.738935185182</v>
      </c>
      <c r="T117" s="12">
        <f>(((I117/60)/60)/24)+DATE(1970,1,1)</f>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(E118/D118)</f>
        <v>1.1365714285714286</v>
      </c>
      <c r="P118" s="8">
        <f>IF(E118=0, 0, E118/L118)</f>
        <v>69.78947368421052</v>
      </c>
      <c r="Q118" t="str">
        <f>LEFT($N118,SEARCH("/",$N118)-1)</f>
        <v>film &amp; video</v>
      </c>
      <c r="R118" t="str">
        <f>RIGHT($N118, LEN($N118)-SEARCH("/",$N118))</f>
        <v>shorts</v>
      </c>
      <c r="S118" s="12">
        <f>(((J118/60)/60)/24)+DATE(1970,1,1)</f>
        <v>40595.497164351851</v>
      </c>
      <c r="T118" s="12">
        <f>(((I118/60)/60)/24)+DATE(1970,1,1)</f>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(E119/D119)</f>
        <v>1.0049377777777779</v>
      </c>
      <c r="P119" s="8">
        <f>IF(E119=0, 0, E119/L119)</f>
        <v>167.48962962962963</v>
      </c>
      <c r="Q119" t="str">
        <f>LEFT($N119,SEARCH("/",$N119)-1)</f>
        <v>film &amp; video</v>
      </c>
      <c r="R119" t="str">
        <f>RIGHT($N119, LEN($N119)-SEARCH("/",$N119))</f>
        <v>shorts</v>
      </c>
      <c r="S119" s="12">
        <f>(((J119/60)/60)/24)+DATE(1970,1,1)</f>
        <v>40248.834999999999</v>
      </c>
      <c r="T119" s="12">
        <f>(((I119/60)/60)/24)+DATE(1970,1,1)</f>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(E120/D120)</f>
        <v>1.1303159999999999</v>
      </c>
      <c r="P120" s="8">
        <f>IF(E120=0, 0, E120/L120)</f>
        <v>144.91230769230768</v>
      </c>
      <c r="Q120" t="str">
        <f>LEFT($N120,SEARCH("/",$N120)-1)</f>
        <v>film &amp; video</v>
      </c>
      <c r="R120" t="str">
        <f>RIGHT($N120, LEN($N120)-SEARCH("/",$N120))</f>
        <v>shorts</v>
      </c>
      <c r="S120" s="12">
        <f>(((J120/60)/60)/24)+DATE(1970,1,1)</f>
        <v>40723.053657407407</v>
      </c>
      <c r="T120" s="12">
        <f>(((I120/60)/60)/24)+DATE(1970,1,1)</f>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(E121/D121)</f>
        <v>1.0455692307692308</v>
      </c>
      <c r="P121" s="8">
        <f>IF(E121=0, 0, E121/L121)</f>
        <v>91.840540540540545</v>
      </c>
      <c r="Q121" t="str">
        <f>LEFT($N121,SEARCH("/",$N121)-1)</f>
        <v>film &amp; video</v>
      </c>
      <c r="R121" t="str">
        <f>RIGHT($N121, LEN($N121)-SEARCH("/",$N121))</f>
        <v>shorts</v>
      </c>
      <c r="S121" s="12">
        <f>(((J121/60)/60)/24)+DATE(1970,1,1)</f>
        <v>40739.069282407407</v>
      </c>
      <c r="T121" s="12">
        <f>(((I121/60)/60)/24)+DATE(1970,1,1)</f>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(E122/D122)</f>
        <v>1.4285714285714287E-4</v>
      </c>
      <c r="P122" s="8">
        <f>IF(E122=0, 0, E122/L122)</f>
        <v>10</v>
      </c>
      <c r="Q122" t="str">
        <f>LEFT($N122,SEARCH("/",$N122)-1)</f>
        <v>film &amp; video</v>
      </c>
      <c r="R122" t="str">
        <f>RIGHT($N122, LEN($N122)-SEARCH("/",$N122))</f>
        <v>science fiction</v>
      </c>
      <c r="S122" s="12">
        <f>(((J122/60)/60)/24)+DATE(1970,1,1)</f>
        <v>42616.049849537041</v>
      </c>
      <c r="T122" s="12">
        <f>(((I122/60)/60)/24)+DATE(1970,1,1)</f>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(E123/D123)</f>
        <v>3.3333333333333332E-4</v>
      </c>
      <c r="P123" s="8">
        <f>IF(E123=0, 0, E123/L123)</f>
        <v>1</v>
      </c>
      <c r="Q123" t="str">
        <f>LEFT($N123,SEARCH("/",$N123)-1)</f>
        <v>film &amp; video</v>
      </c>
      <c r="R123" t="str">
        <f>RIGHT($N123, LEN($N123)-SEARCH("/",$N123))</f>
        <v>science fiction</v>
      </c>
      <c r="S123" s="12">
        <f>(((J123/60)/60)/24)+DATE(1970,1,1)</f>
        <v>42096.704976851848</v>
      </c>
      <c r="T123" s="12">
        <f>(((I123/60)/60)/24)+DATE(1970,1,1)</f>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(E124/D124)</f>
        <v>0</v>
      </c>
      <c r="P124" s="8">
        <f>IF(E124=0, 0, E124/L124)</f>
        <v>0</v>
      </c>
      <c r="Q124" t="str">
        <f>LEFT($N124,SEARCH("/",$N124)-1)</f>
        <v>film &amp; video</v>
      </c>
      <c r="R124" t="str">
        <f>RIGHT($N124, LEN($N124)-SEARCH("/",$N124))</f>
        <v>science fiction</v>
      </c>
      <c r="S124" s="12">
        <f>(((J124/60)/60)/24)+DATE(1970,1,1)</f>
        <v>42593.431793981479</v>
      </c>
      <c r="T124" s="12">
        <f>(((I124/60)/60)/24)+DATE(1970,1,1)</f>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(E125/D125)</f>
        <v>2.7454545454545453E-3</v>
      </c>
      <c r="P125" s="8">
        <f>IF(E125=0, 0, E125/L125)</f>
        <v>25.166666666666668</v>
      </c>
      <c r="Q125" t="str">
        <f>LEFT($N125,SEARCH("/",$N125)-1)</f>
        <v>film &amp; video</v>
      </c>
      <c r="R125" t="str">
        <f>RIGHT($N125, LEN($N125)-SEARCH("/",$N125))</f>
        <v>science fiction</v>
      </c>
      <c r="S125" s="12">
        <f>(((J125/60)/60)/24)+DATE(1970,1,1)</f>
        <v>41904.781990740739</v>
      </c>
      <c r="T125" s="12">
        <f>(((I125/60)/60)/24)+DATE(1970,1,1)</f>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(E126/D126)</f>
        <v>0</v>
      </c>
      <c r="P126" s="8">
        <f>IF(E126=0, 0, E126/L126)</f>
        <v>0</v>
      </c>
      <c r="Q126" t="str">
        <f>LEFT($N126,SEARCH("/",$N126)-1)</f>
        <v>film &amp; video</v>
      </c>
      <c r="R126" t="str">
        <f>RIGHT($N126, LEN($N126)-SEARCH("/",$N126))</f>
        <v>science fiction</v>
      </c>
      <c r="S126" s="12">
        <f>(((J126/60)/60)/24)+DATE(1970,1,1)</f>
        <v>42114.928726851853</v>
      </c>
      <c r="T126" s="12">
        <f>(((I126/60)/60)/24)+DATE(1970,1,1)</f>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(E127/D127)</f>
        <v>0.14000000000000001</v>
      </c>
      <c r="P127" s="8">
        <f>IF(E127=0, 0, E127/L127)</f>
        <v>11.666666666666666</v>
      </c>
      <c r="Q127" t="str">
        <f>LEFT($N127,SEARCH("/",$N127)-1)</f>
        <v>film &amp; video</v>
      </c>
      <c r="R127" t="str">
        <f>RIGHT($N127, LEN($N127)-SEARCH("/",$N127))</f>
        <v>science fiction</v>
      </c>
      <c r="S127" s="12">
        <f>(((J127/60)/60)/24)+DATE(1970,1,1)</f>
        <v>42709.993981481486</v>
      </c>
      <c r="T127" s="12">
        <f>(((I127/60)/60)/24)+DATE(1970,1,1)</f>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(E128/D128)</f>
        <v>5.5480000000000002E-2</v>
      </c>
      <c r="P128" s="8">
        <f>IF(E128=0, 0, E128/L128)</f>
        <v>106.69230769230769</v>
      </c>
      <c r="Q128" t="str">
        <f>LEFT($N128,SEARCH("/",$N128)-1)</f>
        <v>film &amp; video</v>
      </c>
      <c r="R128" t="str">
        <f>RIGHT($N128, LEN($N128)-SEARCH("/",$N128))</f>
        <v>science fiction</v>
      </c>
      <c r="S128" s="12">
        <f>(((J128/60)/60)/24)+DATE(1970,1,1)</f>
        <v>42135.589548611111</v>
      </c>
      <c r="T128" s="12">
        <f>(((I128/60)/60)/24)+DATE(1970,1,1)</f>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(E129/D129)</f>
        <v>2.375E-2</v>
      </c>
      <c r="P129" s="8">
        <f>IF(E129=0, 0, E129/L129)</f>
        <v>47.5</v>
      </c>
      <c r="Q129" t="str">
        <f>LEFT($N129,SEARCH("/",$N129)-1)</f>
        <v>film &amp; video</v>
      </c>
      <c r="R129" t="str">
        <f>RIGHT($N129, LEN($N129)-SEARCH("/",$N129))</f>
        <v>science fiction</v>
      </c>
      <c r="S129" s="12">
        <f>(((J129/60)/60)/24)+DATE(1970,1,1)</f>
        <v>42067.62431712963</v>
      </c>
      <c r="T129" s="12">
        <f>(((I129/60)/60)/24)+DATE(1970,1,1)</f>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(E130/D130)</f>
        <v>1.8669999999999999E-2</v>
      </c>
      <c r="P130" s="8">
        <f>IF(E130=0, 0, E130/L130)</f>
        <v>311.16666666666669</v>
      </c>
      <c r="Q130" t="str">
        <f>LEFT($N130,SEARCH("/",$N130)-1)</f>
        <v>film &amp; video</v>
      </c>
      <c r="R130" t="str">
        <f>RIGHT($N130, LEN($N130)-SEARCH("/",$N130))</f>
        <v>science fiction</v>
      </c>
      <c r="S130" s="12">
        <f>(((J130/60)/60)/24)+DATE(1970,1,1)</f>
        <v>42628.22792824074</v>
      </c>
      <c r="T130" s="12">
        <f>(((I130/60)/60)/24)+DATE(1970,1,1)</f>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(E131/D131)</f>
        <v>0</v>
      </c>
      <c r="P131" s="8">
        <f>IF(E131=0, 0, E131/L131)</f>
        <v>0</v>
      </c>
      <c r="Q131" t="str">
        <f>LEFT($N131,SEARCH("/",$N131)-1)</f>
        <v>film &amp; video</v>
      </c>
      <c r="R131" t="str">
        <f>RIGHT($N131, LEN($N131)-SEARCH("/",$N131))</f>
        <v>science fiction</v>
      </c>
      <c r="S131" s="12">
        <f>(((J131/60)/60)/24)+DATE(1970,1,1)</f>
        <v>41882.937303240738</v>
      </c>
      <c r="T131" s="12">
        <f>(((I131/60)/60)/24)+DATE(1970,1,1)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(E132/D132)</f>
        <v>0</v>
      </c>
      <c r="P132" s="8">
        <f>IF(E132=0, 0, E132/L132)</f>
        <v>0</v>
      </c>
      <c r="Q132" t="str">
        <f>LEFT($N132,SEARCH("/",$N132)-1)</f>
        <v>film &amp; video</v>
      </c>
      <c r="R132" t="str">
        <f>RIGHT($N132, LEN($N132)-SEARCH("/",$N132))</f>
        <v>science fiction</v>
      </c>
      <c r="S132" s="12">
        <f>(((J132/60)/60)/24)+DATE(1970,1,1)</f>
        <v>41778.915416666663</v>
      </c>
      <c r="T132" s="12">
        <f>(((I132/60)/60)/24)+DATE(1970,1,1)</f>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(E133/D133)</f>
        <v>0</v>
      </c>
      <c r="P133" s="8">
        <f>IF(E133=0, 0, E133/L133)</f>
        <v>0</v>
      </c>
      <c r="Q133" t="str">
        <f>LEFT($N133,SEARCH("/",$N133)-1)</f>
        <v>film &amp; video</v>
      </c>
      <c r="R133" t="str">
        <f>RIGHT($N133, LEN($N133)-SEARCH("/",$N133))</f>
        <v>science fiction</v>
      </c>
      <c r="S133" s="12">
        <f>(((J133/60)/60)/24)+DATE(1970,1,1)</f>
        <v>42541.837511574078</v>
      </c>
      <c r="T133" s="12">
        <f>(((I133/60)/60)/24)+DATE(1970,1,1)</f>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(E134/D134)</f>
        <v>9.5687499999999995E-2</v>
      </c>
      <c r="P134" s="8">
        <f>IF(E134=0, 0, E134/L134)</f>
        <v>94.506172839506178</v>
      </c>
      <c r="Q134" t="str">
        <f>LEFT($N134,SEARCH("/",$N134)-1)</f>
        <v>film &amp; video</v>
      </c>
      <c r="R134" t="str">
        <f>RIGHT($N134, LEN($N134)-SEARCH("/",$N134))</f>
        <v>science fiction</v>
      </c>
      <c r="S134" s="12">
        <f>(((J134/60)/60)/24)+DATE(1970,1,1)</f>
        <v>41905.812581018516</v>
      </c>
      <c r="T134" s="12">
        <f>(((I134/60)/60)/24)+DATE(1970,1,1)</f>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(E135/D135)</f>
        <v>0</v>
      </c>
      <c r="P135" s="8">
        <f>IF(E135=0, 0, E135/L135)</f>
        <v>0</v>
      </c>
      <c r="Q135" t="str">
        <f>LEFT($N135,SEARCH("/",$N135)-1)</f>
        <v>film &amp; video</v>
      </c>
      <c r="R135" t="str">
        <f>RIGHT($N135, LEN($N135)-SEARCH("/",$N135))</f>
        <v>science fiction</v>
      </c>
      <c r="S135" s="12">
        <f>(((J135/60)/60)/24)+DATE(1970,1,1)</f>
        <v>42491.80768518518</v>
      </c>
      <c r="T135" s="12">
        <f>(((I135/60)/60)/24)+DATE(1970,1,1)</f>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(E136/D136)</f>
        <v>0</v>
      </c>
      <c r="P136" s="8">
        <f>IF(E136=0, 0, E136/L136)</f>
        <v>0</v>
      </c>
      <c r="Q136" t="str">
        <f>LEFT($N136,SEARCH("/",$N136)-1)</f>
        <v>film &amp; video</v>
      </c>
      <c r="R136" t="str">
        <f>RIGHT($N136, LEN($N136)-SEARCH("/",$N136))</f>
        <v>science fiction</v>
      </c>
      <c r="S136" s="12">
        <f>(((J136/60)/60)/24)+DATE(1970,1,1)</f>
        <v>42221.909930555557</v>
      </c>
      <c r="T136" s="12">
        <f>(((I136/60)/60)/24)+DATE(1970,1,1)</f>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(E137/D137)</f>
        <v>0.13433333333333333</v>
      </c>
      <c r="P137" s="8">
        <f>IF(E137=0, 0, E137/L137)</f>
        <v>80.599999999999994</v>
      </c>
      <c r="Q137" t="str">
        <f>LEFT($N137,SEARCH("/",$N137)-1)</f>
        <v>film &amp; video</v>
      </c>
      <c r="R137" t="str">
        <f>RIGHT($N137, LEN($N137)-SEARCH("/",$N137))</f>
        <v>science fiction</v>
      </c>
      <c r="S137" s="12">
        <f>(((J137/60)/60)/24)+DATE(1970,1,1)</f>
        <v>41788.381909722222</v>
      </c>
      <c r="T137" s="12">
        <f>(((I137/60)/60)/24)+DATE(1970,1,1)</f>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(E138/D138)</f>
        <v>0</v>
      </c>
      <c r="P138" s="8">
        <f>IF(E138=0, 0, E138/L138)</f>
        <v>0</v>
      </c>
      <c r="Q138" t="str">
        <f>LEFT($N138,SEARCH("/",$N138)-1)</f>
        <v>film &amp; video</v>
      </c>
      <c r="R138" t="str">
        <f>RIGHT($N138, LEN($N138)-SEARCH("/",$N138))</f>
        <v>science fiction</v>
      </c>
      <c r="S138" s="12">
        <f>(((J138/60)/60)/24)+DATE(1970,1,1)</f>
        <v>42096.410115740742</v>
      </c>
      <c r="T138" s="12">
        <f>(((I138/60)/60)/24)+DATE(1970,1,1)</f>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(E139/D139)</f>
        <v>0</v>
      </c>
      <c r="P139" s="8">
        <f>IF(E139=0, 0, E139/L139)</f>
        <v>0</v>
      </c>
      <c r="Q139" t="str">
        <f>LEFT($N139,SEARCH("/",$N139)-1)</f>
        <v>film &amp; video</v>
      </c>
      <c r="R139" t="str">
        <f>RIGHT($N139, LEN($N139)-SEARCH("/",$N139))</f>
        <v>science fiction</v>
      </c>
      <c r="S139" s="12">
        <f>(((J139/60)/60)/24)+DATE(1970,1,1)</f>
        <v>42239.573993055557</v>
      </c>
      <c r="T139" s="12">
        <f>(((I139/60)/60)/24)+DATE(1970,1,1)</f>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(E140/D140)</f>
        <v>3.1413333333333335E-2</v>
      </c>
      <c r="P140" s="8">
        <f>IF(E140=0, 0, E140/L140)</f>
        <v>81.241379310344826</v>
      </c>
      <c r="Q140" t="str">
        <f>LEFT($N140,SEARCH("/",$N140)-1)</f>
        <v>film &amp; video</v>
      </c>
      <c r="R140" t="str">
        <f>RIGHT($N140, LEN($N140)-SEARCH("/",$N140))</f>
        <v>science fiction</v>
      </c>
      <c r="S140" s="12">
        <f>(((J140/60)/60)/24)+DATE(1970,1,1)</f>
        <v>42186.257418981477</v>
      </c>
      <c r="T140" s="12">
        <f>(((I140/60)/60)/24)+DATE(1970,1,1)</f>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(E141/D141)</f>
        <v>1</v>
      </c>
      <c r="P141" s="8">
        <f>IF(E141=0, 0, E141/L141)</f>
        <v>500</v>
      </c>
      <c r="Q141" t="str">
        <f>LEFT($N141,SEARCH("/",$N141)-1)</f>
        <v>film &amp; video</v>
      </c>
      <c r="R141" t="str">
        <f>RIGHT($N141, LEN($N141)-SEARCH("/",$N141))</f>
        <v>science fiction</v>
      </c>
      <c r="S141" s="12">
        <f>(((J141/60)/60)/24)+DATE(1970,1,1)</f>
        <v>42187.920972222222</v>
      </c>
      <c r="T141" s="12">
        <f>(((I141/60)/60)/24)+DATE(1970,1,1)</f>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(E142/D142)</f>
        <v>0</v>
      </c>
      <c r="P142" s="8">
        <f>IF(E142=0, 0, E142/L142)</f>
        <v>0</v>
      </c>
      <c r="Q142" t="str">
        <f>LEFT($N142,SEARCH("/",$N142)-1)</f>
        <v>film &amp; video</v>
      </c>
      <c r="R142" t="str">
        <f>RIGHT($N142, LEN($N142)-SEARCH("/",$N142))</f>
        <v>science fiction</v>
      </c>
      <c r="S142" s="12">
        <f>(((J142/60)/60)/24)+DATE(1970,1,1)</f>
        <v>42053.198287037041</v>
      </c>
      <c r="T142" s="12">
        <f>(((I142/60)/60)/24)+DATE(1970,1,1)</f>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(E143/D143)</f>
        <v>0.10775</v>
      </c>
      <c r="P143" s="8">
        <f>IF(E143=0, 0, E143/L143)</f>
        <v>46.178571428571431</v>
      </c>
      <c r="Q143" t="str">
        <f>LEFT($N143,SEARCH("/",$N143)-1)</f>
        <v>film &amp; video</v>
      </c>
      <c r="R143" t="str">
        <f>RIGHT($N143, LEN($N143)-SEARCH("/",$N143))</f>
        <v>science fiction</v>
      </c>
      <c r="S143" s="12">
        <f>(((J143/60)/60)/24)+DATE(1970,1,1)</f>
        <v>42110.153043981481</v>
      </c>
      <c r="T143" s="12">
        <f>(((I143/60)/60)/24)+DATE(1970,1,1)</f>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(E144/D144)</f>
        <v>3.3333333333333335E-3</v>
      </c>
      <c r="P144" s="8">
        <f>IF(E144=0, 0, E144/L144)</f>
        <v>10</v>
      </c>
      <c r="Q144" t="str">
        <f>LEFT($N144,SEARCH("/",$N144)-1)</f>
        <v>film &amp; video</v>
      </c>
      <c r="R144" t="str">
        <f>RIGHT($N144, LEN($N144)-SEARCH("/",$N144))</f>
        <v>science fiction</v>
      </c>
      <c r="S144" s="12">
        <f>(((J144/60)/60)/24)+DATE(1970,1,1)</f>
        <v>41938.893263888887</v>
      </c>
      <c r="T144" s="12">
        <f>(((I144/60)/60)/24)+DATE(1970,1,1)</f>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(E145/D145)</f>
        <v>0</v>
      </c>
      <c r="P145" s="8">
        <f>IF(E145=0, 0, E145/L145)</f>
        <v>0</v>
      </c>
      <c r="Q145" t="str">
        <f>LEFT($N145,SEARCH("/",$N145)-1)</f>
        <v>film &amp; video</v>
      </c>
      <c r="R145" t="str">
        <f>RIGHT($N145, LEN($N145)-SEARCH("/",$N145))</f>
        <v>science fiction</v>
      </c>
      <c r="S145" s="12">
        <f>(((J145/60)/60)/24)+DATE(1970,1,1)</f>
        <v>42559.064143518524</v>
      </c>
      <c r="T145" s="12">
        <f>(((I145/60)/60)/24)+DATE(1970,1,1)</f>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(E146/D146)</f>
        <v>0.27600000000000002</v>
      </c>
      <c r="P146" s="8">
        <f>IF(E146=0, 0, E146/L146)</f>
        <v>55.945945945945944</v>
      </c>
      <c r="Q146" t="str">
        <f>LEFT($N146,SEARCH("/",$N146)-1)</f>
        <v>film &amp; video</v>
      </c>
      <c r="R146" t="str">
        <f>RIGHT($N146, LEN($N146)-SEARCH("/",$N146))</f>
        <v>science fiction</v>
      </c>
      <c r="S146" s="12">
        <f>(((J146/60)/60)/24)+DATE(1970,1,1)</f>
        <v>42047.762407407412</v>
      </c>
      <c r="T146" s="12">
        <f>(((I146/60)/60)/24)+DATE(1970,1,1)</f>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(E147/D147)</f>
        <v>7.5111111111111115E-2</v>
      </c>
      <c r="P147" s="8">
        <f>IF(E147=0, 0, E147/L147)</f>
        <v>37.555555555555557</v>
      </c>
      <c r="Q147" t="str">
        <f>LEFT($N147,SEARCH("/",$N147)-1)</f>
        <v>film &amp; video</v>
      </c>
      <c r="R147" t="str">
        <f>RIGHT($N147, LEN($N147)-SEARCH("/",$N147))</f>
        <v>science fiction</v>
      </c>
      <c r="S147" s="12">
        <f>(((J147/60)/60)/24)+DATE(1970,1,1)</f>
        <v>42200.542268518519</v>
      </c>
      <c r="T147" s="12">
        <f>(((I147/60)/60)/24)+DATE(1970,1,1)</f>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(E148/D148)</f>
        <v>5.7499999999999999E-3</v>
      </c>
      <c r="P148" s="8">
        <f>IF(E148=0, 0, E148/L148)</f>
        <v>38.333333333333336</v>
      </c>
      <c r="Q148" t="str">
        <f>LEFT($N148,SEARCH("/",$N148)-1)</f>
        <v>film &amp; video</v>
      </c>
      <c r="R148" t="str">
        <f>RIGHT($N148, LEN($N148)-SEARCH("/",$N148))</f>
        <v>science fiction</v>
      </c>
      <c r="S148" s="12">
        <f>(((J148/60)/60)/24)+DATE(1970,1,1)</f>
        <v>42693.016180555554</v>
      </c>
      <c r="T148" s="12">
        <f>(((I148/60)/60)/24)+DATE(1970,1,1)</f>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(E149/D149)</f>
        <v>0</v>
      </c>
      <c r="P149" s="8">
        <f>IF(E149=0, 0, E149/L149)</f>
        <v>0</v>
      </c>
      <c r="Q149" t="str">
        <f>LEFT($N149,SEARCH("/",$N149)-1)</f>
        <v>film &amp; video</v>
      </c>
      <c r="R149" t="str">
        <f>RIGHT($N149, LEN($N149)-SEARCH("/",$N149))</f>
        <v>science fiction</v>
      </c>
      <c r="S149" s="12">
        <f>(((J149/60)/60)/24)+DATE(1970,1,1)</f>
        <v>41969.767824074079</v>
      </c>
      <c r="T149" s="12">
        <f>(((I149/60)/60)/24)+DATE(1970,1,1)</f>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(E150/D150)</f>
        <v>8.0000000000000004E-4</v>
      </c>
      <c r="P150" s="8">
        <f>IF(E150=0, 0, E150/L150)</f>
        <v>20</v>
      </c>
      <c r="Q150" t="str">
        <f>LEFT($N150,SEARCH("/",$N150)-1)</f>
        <v>film &amp; video</v>
      </c>
      <c r="R150" t="str">
        <f>RIGHT($N150, LEN($N150)-SEARCH("/",$N150))</f>
        <v>science fiction</v>
      </c>
      <c r="S150" s="12">
        <f>(((J150/60)/60)/24)+DATE(1970,1,1)</f>
        <v>42397.281666666662</v>
      </c>
      <c r="T150" s="12">
        <f>(((I150/60)/60)/24)+DATE(1970,1,1)</f>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(E151/D151)</f>
        <v>9.1999999999999998E-3</v>
      </c>
      <c r="P151" s="8">
        <f>IF(E151=0, 0, E151/L151)</f>
        <v>15.333333333333334</v>
      </c>
      <c r="Q151" t="str">
        <f>LEFT($N151,SEARCH("/",$N151)-1)</f>
        <v>film &amp; video</v>
      </c>
      <c r="R151" t="str">
        <f>RIGHT($N151, LEN($N151)-SEARCH("/",$N151))</f>
        <v>science fiction</v>
      </c>
      <c r="S151" s="12">
        <f>(((J151/60)/60)/24)+DATE(1970,1,1)</f>
        <v>41968.172106481477</v>
      </c>
      <c r="T151" s="12">
        <f>(((I151/60)/60)/24)+DATE(1970,1,1)</f>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(E152/D152)</f>
        <v>0.23163076923076922</v>
      </c>
      <c r="P152" s="8">
        <f>IF(E152=0, 0, E152/L152)</f>
        <v>449.43283582089555</v>
      </c>
      <c r="Q152" t="str">
        <f>LEFT($N152,SEARCH("/",$N152)-1)</f>
        <v>film &amp; video</v>
      </c>
      <c r="R152" t="str">
        <f>RIGHT($N152, LEN($N152)-SEARCH("/",$N152))</f>
        <v>science fiction</v>
      </c>
      <c r="S152" s="12">
        <f>(((J152/60)/60)/24)+DATE(1970,1,1)</f>
        <v>42090.161828703705</v>
      </c>
      <c r="T152" s="12">
        <f>(((I152/60)/60)/24)+DATE(1970,1,1)</f>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(E153/D153)</f>
        <v>5.5999999999999995E-4</v>
      </c>
      <c r="P153" s="8">
        <f>IF(E153=0, 0, E153/L153)</f>
        <v>28</v>
      </c>
      <c r="Q153" t="str">
        <f>LEFT($N153,SEARCH("/",$N153)-1)</f>
        <v>film &amp; video</v>
      </c>
      <c r="R153" t="str">
        <f>RIGHT($N153, LEN($N153)-SEARCH("/",$N153))</f>
        <v>science fiction</v>
      </c>
      <c r="S153" s="12">
        <f>(((J153/60)/60)/24)+DATE(1970,1,1)</f>
        <v>42113.550821759258</v>
      </c>
      <c r="T153" s="12">
        <f>(((I153/60)/60)/24)+DATE(1970,1,1)</f>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(E154/D154)</f>
        <v>7.8947368421052633E-5</v>
      </c>
      <c r="P154" s="8">
        <f>IF(E154=0, 0, E154/L154)</f>
        <v>15</v>
      </c>
      <c r="Q154" t="str">
        <f>LEFT($N154,SEARCH("/",$N154)-1)</f>
        <v>film &amp; video</v>
      </c>
      <c r="R154" t="str">
        <f>RIGHT($N154, LEN($N154)-SEARCH("/",$N154))</f>
        <v>science fiction</v>
      </c>
      <c r="S154" s="12">
        <f>(((J154/60)/60)/24)+DATE(1970,1,1)</f>
        <v>41875.077546296299</v>
      </c>
      <c r="T154" s="12">
        <f>(((I154/60)/60)/24)+DATE(1970,1,1)</f>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(E155/D155)</f>
        <v>7.1799999999999998E-3</v>
      </c>
      <c r="P155" s="8">
        <f>IF(E155=0, 0, E155/L155)</f>
        <v>35.9</v>
      </c>
      <c r="Q155" t="str">
        <f>LEFT($N155,SEARCH("/",$N155)-1)</f>
        <v>film &amp; video</v>
      </c>
      <c r="R155" t="str">
        <f>RIGHT($N155, LEN($N155)-SEARCH("/",$N155))</f>
        <v>science fiction</v>
      </c>
      <c r="S155" s="12">
        <f>(((J155/60)/60)/24)+DATE(1970,1,1)</f>
        <v>41933.586157407408</v>
      </c>
      <c r="T155" s="12">
        <f>(((I155/60)/60)/24)+DATE(1970,1,1)</f>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(E156/D156)</f>
        <v>2.6666666666666668E-2</v>
      </c>
      <c r="P156" s="8">
        <f>IF(E156=0, 0, E156/L156)</f>
        <v>13.333333333333334</v>
      </c>
      <c r="Q156" t="str">
        <f>LEFT($N156,SEARCH("/",$N156)-1)</f>
        <v>film &amp; video</v>
      </c>
      <c r="R156" t="str">
        <f>RIGHT($N156, LEN($N156)-SEARCH("/",$N156))</f>
        <v>science fiction</v>
      </c>
      <c r="S156" s="12">
        <f>(((J156/60)/60)/24)+DATE(1970,1,1)</f>
        <v>42115.547395833331</v>
      </c>
      <c r="T156" s="12">
        <f>(((I156/60)/60)/24)+DATE(1970,1,1)</f>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(E157/D157)</f>
        <v>6.0000000000000002E-5</v>
      </c>
      <c r="P157" s="8">
        <f>IF(E157=0, 0, E157/L157)</f>
        <v>20.25</v>
      </c>
      <c r="Q157" t="str">
        <f>LEFT($N157,SEARCH("/",$N157)-1)</f>
        <v>film &amp; video</v>
      </c>
      <c r="R157" t="str">
        <f>RIGHT($N157, LEN($N157)-SEARCH("/",$N157))</f>
        <v>science fiction</v>
      </c>
      <c r="S157" s="12">
        <f>(((J157/60)/60)/24)+DATE(1970,1,1)</f>
        <v>42168.559432870374</v>
      </c>
      <c r="T157" s="12">
        <f>(((I157/60)/60)/24)+DATE(1970,1,1)</f>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(E158/D158)</f>
        <v>5.0999999999999997E-2</v>
      </c>
      <c r="P158" s="8">
        <f>IF(E158=0, 0, E158/L158)</f>
        <v>119</v>
      </c>
      <c r="Q158" t="str">
        <f>LEFT($N158,SEARCH("/",$N158)-1)</f>
        <v>film &amp; video</v>
      </c>
      <c r="R158" t="str">
        <f>RIGHT($N158, LEN($N158)-SEARCH("/",$N158))</f>
        <v>science fiction</v>
      </c>
      <c r="S158" s="12">
        <f>(((J158/60)/60)/24)+DATE(1970,1,1)</f>
        <v>41794.124953703707</v>
      </c>
      <c r="T158" s="12">
        <f>(((I158/60)/60)/24)+DATE(1970,1,1)</f>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(E159/D159)</f>
        <v>2.671118530884808E-3</v>
      </c>
      <c r="P159" s="8">
        <f>IF(E159=0, 0, E159/L159)</f>
        <v>4</v>
      </c>
      <c r="Q159" t="str">
        <f>LEFT($N159,SEARCH("/",$N159)-1)</f>
        <v>film &amp; video</v>
      </c>
      <c r="R159" t="str">
        <f>RIGHT($N159, LEN($N159)-SEARCH("/",$N159))</f>
        <v>science fiction</v>
      </c>
      <c r="S159" s="12">
        <f>(((J159/60)/60)/24)+DATE(1970,1,1)</f>
        <v>42396.911712962959</v>
      </c>
      <c r="T159" s="12">
        <f>(((I159/60)/60)/24)+DATE(1970,1,1)</f>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(E160/D160)</f>
        <v>0</v>
      </c>
      <c r="P160" s="8">
        <f>IF(E160=0, 0, E160/L160)</f>
        <v>0</v>
      </c>
      <c r="Q160" t="str">
        <f>LEFT($N160,SEARCH("/",$N160)-1)</f>
        <v>film &amp; video</v>
      </c>
      <c r="R160" t="str">
        <f>RIGHT($N160, LEN($N160)-SEARCH("/",$N160))</f>
        <v>science fiction</v>
      </c>
      <c r="S160" s="12">
        <f>(((J160/60)/60)/24)+DATE(1970,1,1)</f>
        <v>41904.07671296296</v>
      </c>
      <c r="T160" s="12">
        <f>(((I160/60)/60)/24)+DATE(1970,1,1)</f>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(E161/D161)</f>
        <v>2.0000000000000002E-5</v>
      </c>
      <c r="P161" s="8">
        <f>IF(E161=0, 0, E161/L161)</f>
        <v>10</v>
      </c>
      <c r="Q161" t="str">
        <f>LEFT($N161,SEARCH("/",$N161)-1)</f>
        <v>film &amp; video</v>
      </c>
      <c r="R161" t="str">
        <f>RIGHT($N161, LEN($N161)-SEARCH("/",$N161))</f>
        <v>science fiction</v>
      </c>
      <c r="S161" s="12">
        <f>(((J161/60)/60)/24)+DATE(1970,1,1)</f>
        <v>42514.434548611112</v>
      </c>
      <c r="T161" s="12">
        <f>(((I161/60)/60)/24)+DATE(1970,1,1)</f>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(E162/D162)</f>
        <v>0</v>
      </c>
      <c r="P162" s="8">
        <f>IF(E162=0, 0, E162/L162)</f>
        <v>0</v>
      </c>
      <c r="Q162" t="str">
        <f>LEFT($N162,SEARCH("/",$N162)-1)</f>
        <v>film &amp; video</v>
      </c>
      <c r="R162" t="str">
        <f>RIGHT($N162, LEN($N162)-SEARCH("/",$N162))</f>
        <v>drama</v>
      </c>
      <c r="S162" s="12">
        <f>(((J162/60)/60)/24)+DATE(1970,1,1)</f>
        <v>42171.913090277783</v>
      </c>
      <c r="T162" s="12">
        <f>(((I162/60)/60)/24)+DATE(1970,1,1)</f>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(E163/D163)</f>
        <v>1E-4</v>
      </c>
      <c r="P163" s="8">
        <f>IF(E163=0, 0, E163/L163)</f>
        <v>5</v>
      </c>
      <c r="Q163" t="str">
        <f>LEFT($N163,SEARCH("/",$N163)-1)</f>
        <v>film &amp; video</v>
      </c>
      <c r="R163" t="str">
        <f>RIGHT($N163, LEN($N163)-SEARCH("/",$N163))</f>
        <v>drama</v>
      </c>
      <c r="S163" s="12">
        <f>(((J163/60)/60)/24)+DATE(1970,1,1)</f>
        <v>41792.687442129631</v>
      </c>
      <c r="T163" s="12">
        <f>(((I163/60)/60)/24)+DATE(1970,1,1)</f>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(E164/D164)</f>
        <v>0.15535714285714286</v>
      </c>
      <c r="P164" s="8">
        <f>IF(E164=0, 0, E164/L164)</f>
        <v>43.5</v>
      </c>
      <c r="Q164" t="str">
        <f>LEFT($N164,SEARCH("/",$N164)-1)</f>
        <v>film &amp; video</v>
      </c>
      <c r="R164" t="str">
        <f>RIGHT($N164, LEN($N164)-SEARCH("/",$N164))</f>
        <v>drama</v>
      </c>
      <c r="S164" s="12">
        <f>(((J164/60)/60)/24)+DATE(1970,1,1)</f>
        <v>41835.126805555556</v>
      </c>
      <c r="T164" s="12">
        <f>(((I164/60)/60)/24)+DATE(1970,1,1)</f>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(E165/D165)</f>
        <v>0</v>
      </c>
      <c r="P165" s="8">
        <f>IF(E165=0, 0, E165/L165)</f>
        <v>0</v>
      </c>
      <c r="Q165" t="str">
        <f>LEFT($N165,SEARCH("/",$N165)-1)</f>
        <v>film &amp; video</v>
      </c>
      <c r="R165" t="str">
        <f>RIGHT($N165, LEN($N165)-SEARCH("/",$N165))</f>
        <v>drama</v>
      </c>
      <c r="S165" s="12">
        <f>(((J165/60)/60)/24)+DATE(1970,1,1)</f>
        <v>42243.961273148147</v>
      </c>
      <c r="T165" s="12">
        <f>(((I165/60)/60)/24)+DATE(1970,1,1)</f>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(E166/D166)</f>
        <v>5.3333333333333332E-3</v>
      </c>
      <c r="P166" s="8">
        <f>IF(E166=0, 0, E166/L166)</f>
        <v>91.428571428571431</v>
      </c>
      <c r="Q166" t="str">
        <f>LEFT($N166,SEARCH("/",$N166)-1)</f>
        <v>film &amp; video</v>
      </c>
      <c r="R166" t="str">
        <f>RIGHT($N166, LEN($N166)-SEARCH("/",$N166))</f>
        <v>drama</v>
      </c>
      <c r="S166" s="12">
        <f>(((J166/60)/60)/24)+DATE(1970,1,1)</f>
        <v>41841.762743055559</v>
      </c>
      <c r="T166" s="12">
        <f>(((I166/60)/60)/24)+DATE(1970,1,1)</f>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(E167/D167)</f>
        <v>0</v>
      </c>
      <c r="P167" s="8">
        <f>IF(E167=0, 0, E167/L167)</f>
        <v>0</v>
      </c>
      <c r="Q167" t="str">
        <f>LEFT($N167,SEARCH("/",$N167)-1)</f>
        <v>film &amp; video</v>
      </c>
      <c r="R167" t="str">
        <f>RIGHT($N167, LEN($N167)-SEARCH("/",$N167))</f>
        <v>drama</v>
      </c>
      <c r="S167" s="12">
        <f>(((J167/60)/60)/24)+DATE(1970,1,1)</f>
        <v>42351.658842592587</v>
      </c>
      <c r="T167" s="12">
        <f>(((I167/60)/60)/24)+DATE(1970,1,1)</f>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(E168/D168)</f>
        <v>0.6</v>
      </c>
      <c r="P168" s="8">
        <f>IF(E168=0, 0, E168/L168)</f>
        <v>3000</v>
      </c>
      <c r="Q168" t="str">
        <f>LEFT($N168,SEARCH("/",$N168)-1)</f>
        <v>film &amp; video</v>
      </c>
      <c r="R168" t="str">
        <f>RIGHT($N168, LEN($N168)-SEARCH("/",$N168))</f>
        <v>drama</v>
      </c>
      <c r="S168" s="12">
        <f>(((J168/60)/60)/24)+DATE(1970,1,1)</f>
        <v>42721.075949074075</v>
      </c>
      <c r="T168" s="12">
        <f>(((I168/60)/60)/24)+DATE(1970,1,1)</f>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(E169/D169)</f>
        <v>1E-4</v>
      </c>
      <c r="P169" s="8">
        <f>IF(E169=0, 0, E169/L169)</f>
        <v>5.5</v>
      </c>
      <c r="Q169" t="str">
        <f>LEFT($N169,SEARCH("/",$N169)-1)</f>
        <v>film &amp; video</v>
      </c>
      <c r="R169" t="str">
        <f>RIGHT($N169, LEN($N169)-SEARCH("/",$N169))</f>
        <v>drama</v>
      </c>
      <c r="S169" s="12">
        <f>(((J169/60)/60)/24)+DATE(1970,1,1)</f>
        <v>42160.927488425921</v>
      </c>
      <c r="T169" s="12">
        <f>(((I169/60)/60)/24)+DATE(1970,1,1)</f>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(E170/D170)</f>
        <v>4.0625000000000001E-2</v>
      </c>
      <c r="P170" s="8">
        <f>IF(E170=0, 0, E170/L170)</f>
        <v>108.33333333333333</v>
      </c>
      <c r="Q170" t="str">
        <f>LEFT($N170,SEARCH("/",$N170)-1)</f>
        <v>film &amp; video</v>
      </c>
      <c r="R170" t="str">
        <f>RIGHT($N170, LEN($N170)-SEARCH("/",$N170))</f>
        <v>drama</v>
      </c>
      <c r="S170" s="12">
        <f>(((J170/60)/60)/24)+DATE(1970,1,1)</f>
        <v>42052.83530092593</v>
      </c>
      <c r="T170" s="12">
        <f>(((I170/60)/60)/24)+DATE(1970,1,1)</f>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(E171/D171)</f>
        <v>0.224</v>
      </c>
      <c r="P171" s="8">
        <f>IF(E171=0, 0, E171/L171)</f>
        <v>56</v>
      </c>
      <c r="Q171" t="str">
        <f>LEFT($N171,SEARCH("/",$N171)-1)</f>
        <v>film &amp; video</v>
      </c>
      <c r="R171" t="str">
        <f>RIGHT($N171, LEN($N171)-SEARCH("/",$N171))</f>
        <v>drama</v>
      </c>
      <c r="S171" s="12">
        <f>(((J171/60)/60)/24)+DATE(1970,1,1)</f>
        <v>41900.505312499998</v>
      </c>
      <c r="T171" s="12">
        <f>(((I171/60)/60)/24)+DATE(1970,1,1)</f>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(E172/D172)</f>
        <v>3.2500000000000001E-2</v>
      </c>
      <c r="P172" s="8">
        <f>IF(E172=0, 0, E172/L172)</f>
        <v>32.5</v>
      </c>
      <c r="Q172" t="str">
        <f>LEFT($N172,SEARCH("/",$N172)-1)</f>
        <v>film &amp; video</v>
      </c>
      <c r="R172" t="str">
        <f>RIGHT($N172, LEN($N172)-SEARCH("/",$N172))</f>
        <v>drama</v>
      </c>
      <c r="S172" s="12">
        <f>(((J172/60)/60)/24)+DATE(1970,1,1)</f>
        <v>42216.977812500001</v>
      </c>
      <c r="T172" s="12">
        <f>(((I172/60)/60)/24)+DATE(1970,1,1)</f>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(E173/D173)</f>
        <v>2.0000000000000002E-5</v>
      </c>
      <c r="P173" s="8">
        <f>IF(E173=0, 0, E173/L173)</f>
        <v>1</v>
      </c>
      <c r="Q173" t="str">
        <f>LEFT($N173,SEARCH("/",$N173)-1)</f>
        <v>film &amp; video</v>
      </c>
      <c r="R173" t="str">
        <f>RIGHT($N173, LEN($N173)-SEARCH("/",$N173))</f>
        <v>drama</v>
      </c>
      <c r="S173" s="12">
        <f>(((J173/60)/60)/24)+DATE(1970,1,1)</f>
        <v>42534.180717592593</v>
      </c>
      <c r="T173" s="12">
        <f>(((I173/60)/60)/24)+DATE(1970,1,1)</f>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(E174/D174)</f>
        <v>0</v>
      </c>
      <c r="P174" s="8">
        <f>IF(E174=0, 0, E174/L174)</f>
        <v>0</v>
      </c>
      <c r="Q174" t="str">
        <f>LEFT($N174,SEARCH("/",$N174)-1)</f>
        <v>film &amp; video</v>
      </c>
      <c r="R174" t="str">
        <f>RIGHT($N174, LEN($N174)-SEARCH("/",$N174))</f>
        <v>drama</v>
      </c>
      <c r="S174" s="12">
        <f>(((J174/60)/60)/24)+DATE(1970,1,1)</f>
        <v>42047.394942129627</v>
      </c>
      <c r="T174" s="12">
        <f>(((I174/60)/60)/24)+DATE(1970,1,1)</f>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(E175/D175)</f>
        <v>0</v>
      </c>
      <c r="P175" s="8">
        <f>IF(E175=0, 0, E175/L175)</f>
        <v>0</v>
      </c>
      <c r="Q175" t="str">
        <f>LEFT($N175,SEARCH("/",$N175)-1)</f>
        <v>film &amp; video</v>
      </c>
      <c r="R175" t="str">
        <f>RIGHT($N175, LEN($N175)-SEARCH("/",$N175))</f>
        <v>drama</v>
      </c>
      <c r="S175" s="12">
        <f>(((J175/60)/60)/24)+DATE(1970,1,1)</f>
        <v>42033.573009259257</v>
      </c>
      <c r="T175" s="12">
        <f>(((I175/60)/60)/24)+DATE(1970,1,1)</f>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(E176/D176)</f>
        <v>0</v>
      </c>
      <c r="P176" s="8">
        <f>IF(E176=0, 0, E176/L176)</f>
        <v>0</v>
      </c>
      <c r="Q176" t="str">
        <f>LEFT($N176,SEARCH("/",$N176)-1)</f>
        <v>film &amp; video</v>
      </c>
      <c r="R176" t="str">
        <f>RIGHT($N176, LEN($N176)-SEARCH("/",$N176))</f>
        <v>drama</v>
      </c>
      <c r="S176" s="12">
        <f>(((J176/60)/60)/24)+DATE(1970,1,1)</f>
        <v>42072.758981481486</v>
      </c>
      <c r="T176" s="12">
        <f>(((I176/60)/60)/24)+DATE(1970,1,1)</f>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(E177/D177)</f>
        <v>6.4850000000000005E-2</v>
      </c>
      <c r="P177" s="8">
        <f>IF(E177=0, 0, E177/L177)</f>
        <v>49.884615384615387</v>
      </c>
      <c r="Q177" t="str">
        <f>LEFT($N177,SEARCH("/",$N177)-1)</f>
        <v>film &amp; video</v>
      </c>
      <c r="R177" t="str">
        <f>RIGHT($N177, LEN($N177)-SEARCH("/",$N177))</f>
        <v>drama</v>
      </c>
      <c r="S177" s="12">
        <f>(((J177/60)/60)/24)+DATE(1970,1,1)</f>
        <v>41855.777905092589</v>
      </c>
      <c r="T177" s="12">
        <f>(((I177/60)/60)/24)+DATE(1970,1,1)</f>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(E178/D178)</f>
        <v>0</v>
      </c>
      <c r="P178" s="8">
        <f>IF(E178=0, 0, E178/L178)</f>
        <v>0</v>
      </c>
      <c r="Q178" t="str">
        <f>LEFT($N178,SEARCH("/",$N178)-1)</f>
        <v>film &amp; video</v>
      </c>
      <c r="R178" t="str">
        <f>RIGHT($N178, LEN($N178)-SEARCH("/",$N178))</f>
        <v>drama</v>
      </c>
      <c r="S178" s="12">
        <f>(((J178/60)/60)/24)+DATE(1970,1,1)</f>
        <v>42191.824062500003</v>
      </c>
      <c r="T178" s="12">
        <f>(((I178/60)/60)/24)+DATE(1970,1,1)</f>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(E179/D179)</f>
        <v>0.4</v>
      </c>
      <c r="P179" s="8">
        <f>IF(E179=0, 0, E179/L179)</f>
        <v>25.714285714285715</v>
      </c>
      <c r="Q179" t="str">
        <f>LEFT($N179,SEARCH("/",$N179)-1)</f>
        <v>film &amp; video</v>
      </c>
      <c r="R179" t="str">
        <f>RIGHT($N179, LEN($N179)-SEARCH("/",$N179))</f>
        <v>drama</v>
      </c>
      <c r="S179" s="12">
        <f>(((J179/60)/60)/24)+DATE(1970,1,1)</f>
        <v>42070.047754629632</v>
      </c>
      <c r="T179" s="12">
        <f>(((I179/60)/60)/24)+DATE(1970,1,1)</f>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(E180/D180)</f>
        <v>0</v>
      </c>
      <c r="P180" s="8">
        <f>IF(E180=0, 0, E180/L180)</f>
        <v>0</v>
      </c>
      <c r="Q180" t="str">
        <f>LEFT($N180,SEARCH("/",$N180)-1)</f>
        <v>film &amp; video</v>
      </c>
      <c r="R180" t="str">
        <f>RIGHT($N180, LEN($N180)-SEARCH("/",$N180))</f>
        <v>drama</v>
      </c>
      <c r="S180" s="12">
        <f>(((J180/60)/60)/24)+DATE(1970,1,1)</f>
        <v>42304.955381944441</v>
      </c>
      <c r="T180" s="12">
        <f>(((I180/60)/60)/24)+DATE(1970,1,1)</f>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(E181/D181)</f>
        <v>0.2</v>
      </c>
      <c r="P181" s="8">
        <f>IF(E181=0, 0, E181/L181)</f>
        <v>100</v>
      </c>
      <c r="Q181" t="str">
        <f>LEFT($N181,SEARCH("/",$N181)-1)</f>
        <v>film &amp; video</v>
      </c>
      <c r="R181" t="str">
        <f>RIGHT($N181, LEN($N181)-SEARCH("/",$N181))</f>
        <v>drama</v>
      </c>
      <c r="S181" s="12">
        <f>(((J181/60)/60)/24)+DATE(1970,1,1)</f>
        <v>42403.080497685187</v>
      </c>
      <c r="T181" s="12">
        <f>(((I181/60)/60)/24)+DATE(1970,1,1)</f>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(E182/D182)</f>
        <v>0.33416666666666667</v>
      </c>
      <c r="P182" s="8">
        <f>IF(E182=0, 0, E182/L182)</f>
        <v>30.846153846153847</v>
      </c>
      <c r="Q182" t="str">
        <f>LEFT($N182,SEARCH("/",$N182)-1)</f>
        <v>film &amp; video</v>
      </c>
      <c r="R182" t="str">
        <f>RIGHT($N182, LEN($N182)-SEARCH("/",$N182))</f>
        <v>drama</v>
      </c>
      <c r="S182" s="12">
        <f>(((J182/60)/60)/24)+DATE(1970,1,1)</f>
        <v>42067.991238425922</v>
      </c>
      <c r="T182" s="12">
        <f>(((I182/60)/60)/24)+DATE(1970,1,1)</f>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(E183/D183)</f>
        <v>0.21092608822670172</v>
      </c>
      <c r="P183" s="8">
        <f>IF(E183=0, 0, E183/L183)</f>
        <v>180.5</v>
      </c>
      <c r="Q183" t="str">
        <f>LEFT($N183,SEARCH("/",$N183)-1)</f>
        <v>film &amp; video</v>
      </c>
      <c r="R183" t="str">
        <f>RIGHT($N183, LEN($N183)-SEARCH("/",$N183))</f>
        <v>drama</v>
      </c>
      <c r="S183" s="12">
        <f>(((J183/60)/60)/24)+DATE(1970,1,1)</f>
        <v>42147.741840277777</v>
      </c>
      <c r="T183" s="12">
        <f>(((I183/60)/60)/24)+DATE(1970,1,1)</f>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(E184/D184)</f>
        <v>0</v>
      </c>
      <c r="P184" s="8">
        <f>IF(E184=0, 0, E184/L184)</f>
        <v>0</v>
      </c>
      <c r="Q184" t="str">
        <f>LEFT($N184,SEARCH("/",$N184)-1)</f>
        <v>film &amp; video</v>
      </c>
      <c r="R184" t="str">
        <f>RIGHT($N184, LEN($N184)-SEARCH("/",$N184))</f>
        <v>drama</v>
      </c>
      <c r="S184" s="12">
        <f>(((J184/60)/60)/24)+DATE(1970,1,1)</f>
        <v>42712.011944444443</v>
      </c>
      <c r="T184" s="12">
        <f>(((I184/60)/60)/24)+DATE(1970,1,1)</f>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(E185/D185)</f>
        <v>0.35855999999999999</v>
      </c>
      <c r="P185" s="8">
        <f>IF(E185=0, 0, E185/L185)</f>
        <v>373.5</v>
      </c>
      <c r="Q185" t="str">
        <f>LEFT($N185,SEARCH("/",$N185)-1)</f>
        <v>film &amp; video</v>
      </c>
      <c r="R185" t="str">
        <f>RIGHT($N185, LEN($N185)-SEARCH("/",$N185))</f>
        <v>drama</v>
      </c>
      <c r="S185" s="12">
        <f>(((J185/60)/60)/24)+DATE(1970,1,1)</f>
        <v>41939.810300925928</v>
      </c>
      <c r="T185" s="12">
        <f>(((I185/60)/60)/24)+DATE(1970,1,1)</f>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(E186/D186)</f>
        <v>3.4000000000000002E-2</v>
      </c>
      <c r="P186" s="8">
        <f>IF(E186=0, 0, E186/L186)</f>
        <v>25.5</v>
      </c>
      <c r="Q186" t="str">
        <f>LEFT($N186,SEARCH("/",$N186)-1)</f>
        <v>film &amp; video</v>
      </c>
      <c r="R186" t="str">
        <f>RIGHT($N186, LEN($N186)-SEARCH("/",$N186))</f>
        <v>drama</v>
      </c>
      <c r="S186" s="12">
        <f>(((J186/60)/60)/24)+DATE(1970,1,1)</f>
        <v>41825.791226851856</v>
      </c>
      <c r="T186" s="12">
        <f>(((I186/60)/60)/24)+DATE(1970,1,1)</f>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(E187/D187)</f>
        <v>5.5E-2</v>
      </c>
      <c r="P187" s="8">
        <f>IF(E187=0, 0, E187/L187)</f>
        <v>220</v>
      </c>
      <c r="Q187" t="str">
        <f>LEFT($N187,SEARCH("/",$N187)-1)</f>
        <v>film &amp; video</v>
      </c>
      <c r="R187" t="str">
        <f>RIGHT($N187, LEN($N187)-SEARCH("/",$N187))</f>
        <v>drama</v>
      </c>
      <c r="S187" s="12">
        <f>(((J187/60)/60)/24)+DATE(1970,1,1)</f>
        <v>42570.91133101852</v>
      </c>
      <c r="T187" s="12">
        <f>(((I187/60)/60)/24)+DATE(1970,1,1)</f>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(E188/D188)</f>
        <v>0</v>
      </c>
      <c r="P188" s="8">
        <f>IF(E188=0, 0, E188/L188)</f>
        <v>0</v>
      </c>
      <c r="Q188" t="str">
        <f>LEFT($N188,SEARCH("/",$N188)-1)</f>
        <v>film &amp; video</v>
      </c>
      <c r="R188" t="str">
        <f>RIGHT($N188, LEN($N188)-SEARCH("/",$N188))</f>
        <v>drama</v>
      </c>
      <c r="S188" s="12">
        <f>(((J188/60)/60)/24)+DATE(1970,1,1)</f>
        <v>42767.812893518523</v>
      </c>
      <c r="T188" s="12">
        <f>(((I188/60)/60)/24)+DATE(1970,1,1)</f>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(E189/D189)</f>
        <v>0.16</v>
      </c>
      <c r="P189" s="8">
        <f>IF(E189=0, 0, E189/L189)</f>
        <v>160</v>
      </c>
      <c r="Q189" t="str">
        <f>LEFT($N189,SEARCH("/",$N189)-1)</f>
        <v>film &amp; video</v>
      </c>
      <c r="R189" t="str">
        <f>RIGHT($N189, LEN($N189)-SEARCH("/",$N189))</f>
        <v>drama</v>
      </c>
      <c r="S189" s="12">
        <f>(((J189/60)/60)/24)+DATE(1970,1,1)</f>
        <v>42182.234456018516</v>
      </c>
      <c r="T189" s="12">
        <f>(((I189/60)/60)/24)+DATE(1970,1,1)</f>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(E190/D190)</f>
        <v>0</v>
      </c>
      <c r="P190" s="8">
        <f>IF(E190=0, 0, E190/L190)</f>
        <v>0</v>
      </c>
      <c r="Q190" t="str">
        <f>LEFT($N190,SEARCH("/",$N190)-1)</f>
        <v>film &amp; video</v>
      </c>
      <c r="R190" t="str">
        <f>RIGHT($N190, LEN($N190)-SEARCH("/",$N190))</f>
        <v>drama</v>
      </c>
      <c r="S190" s="12">
        <f>(((J190/60)/60)/24)+DATE(1970,1,1)</f>
        <v>41857.18304398148</v>
      </c>
      <c r="T190" s="12">
        <f>(((I190/60)/60)/24)+DATE(1970,1,1)</f>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(E191/D191)</f>
        <v>6.8999999999999997E-4</v>
      </c>
      <c r="P191" s="8">
        <f>IF(E191=0, 0, E191/L191)</f>
        <v>69</v>
      </c>
      <c r="Q191" t="str">
        <f>LEFT($N191,SEARCH("/",$N191)-1)</f>
        <v>film &amp; video</v>
      </c>
      <c r="R191" t="str">
        <f>RIGHT($N191, LEN($N191)-SEARCH("/",$N191))</f>
        <v>drama</v>
      </c>
      <c r="S191" s="12">
        <f>(((J191/60)/60)/24)+DATE(1970,1,1)</f>
        <v>42556.690706018519</v>
      </c>
      <c r="T191" s="12">
        <f>(((I191/60)/60)/24)+DATE(1970,1,1)</f>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(E192/D192)</f>
        <v>4.1666666666666666E-3</v>
      </c>
      <c r="P192" s="8">
        <f>IF(E192=0, 0, E192/L192)</f>
        <v>50</v>
      </c>
      <c r="Q192" t="str">
        <f>LEFT($N192,SEARCH("/",$N192)-1)</f>
        <v>film &amp; video</v>
      </c>
      <c r="R192" t="str">
        <f>RIGHT($N192, LEN($N192)-SEARCH("/",$N192))</f>
        <v>drama</v>
      </c>
      <c r="S192" s="12">
        <f>(((J192/60)/60)/24)+DATE(1970,1,1)</f>
        <v>42527.650995370372</v>
      </c>
      <c r="T192" s="12">
        <f>(((I192/60)/60)/24)+DATE(1970,1,1)</f>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(E193/D193)</f>
        <v>0.05</v>
      </c>
      <c r="P193" s="8">
        <f>IF(E193=0, 0, E193/L193)</f>
        <v>83.333333333333329</v>
      </c>
      <c r="Q193" t="str">
        <f>LEFT($N193,SEARCH("/",$N193)-1)</f>
        <v>film &amp; video</v>
      </c>
      <c r="R193" t="str">
        <f>RIGHT($N193, LEN($N193)-SEARCH("/",$N193))</f>
        <v>drama</v>
      </c>
      <c r="S193" s="12">
        <f>(((J193/60)/60)/24)+DATE(1970,1,1)</f>
        <v>42239.441412037035</v>
      </c>
      <c r="T193" s="12">
        <f>(((I193/60)/60)/24)+DATE(1970,1,1)</f>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(E194/D194)</f>
        <v>1.7E-5</v>
      </c>
      <c r="P194" s="8">
        <f>IF(E194=0, 0, E194/L194)</f>
        <v>5.666666666666667</v>
      </c>
      <c r="Q194" t="str">
        <f>LEFT($N194,SEARCH("/",$N194)-1)</f>
        <v>film &amp; video</v>
      </c>
      <c r="R194" t="str">
        <f>RIGHT($N194, LEN($N194)-SEARCH("/",$N194))</f>
        <v>drama</v>
      </c>
      <c r="S194" s="12">
        <f>(((J194/60)/60)/24)+DATE(1970,1,1)</f>
        <v>41899.792037037041</v>
      </c>
      <c r="T194" s="12">
        <f>(((I194/60)/60)/24)+DATE(1970,1,1)</f>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(E195/D195)</f>
        <v>0</v>
      </c>
      <c r="P195" s="8">
        <f>IF(E195=0, 0, E195/L195)</f>
        <v>0</v>
      </c>
      <c r="Q195" t="str">
        <f>LEFT($N195,SEARCH("/",$N195)-1)</f>
        <v>film &amp; video</v>
      </c>
      <c r="R195" t="str">
        <f>RIGHT($N195, LEN($N195)-SEARCH("/",$N195))</f>
        <v>drama</v>
      </c>
      <c r="S195" s="12">
        <f>(((J195/60)/60)/24)+DATE(1970,1,1)</f>
        <v>41911.934791666667</v>
      </c>
      <c r="T195" s="12">
        <f>(((I195/60)/60)/24)+DATE(1970,1,1)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(E196/D196)</f>
        <v>1.1999999999999999E-3</v>
      </c>
      <c r="P196" s="8">
        <f>IF(E196=0, 0, E196/L196)</f>
        <v>1</v>
      </c>
      <c r="Q196" t="str">
        <f>LEFT($N196,SEARCH("/",$N196)-1)</f>
        <v>film &amp; video</v>
      </c>
      <c r="R196" t="str">
        <f>RIGHT($N196, LEN($N196)-SEARCH("/",$N196))</f>
        <v>drama</v>
      </c>
      <c r="S196" s="12">
        <f>(((J196/60)/60)/24)+DATE(1970,1,1)</f>
        <v>42375.996886574074</v>
      </c>
      <c r="T196" s="12">
        <f>(((I196/60)/60)/24)+DATE(1970,1,1)</f>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(E197/D197)</f>
        <v>0</v>
      </c>
      <c r="P197" s="8">
        <f>IF(E197=0, 0, E197/L197)</f>
        <v>0</v>
      </c>
      <c r="Q197" t="str">
        <f>LEFT($N197,SEARCH("/",$N197)-1)</f>
        <v>film &amp; video</v>
      </c>
      <c r="R197" t="str">
        <f>RIGHT($N197, LEN($N197)-SEARCH("/",$N197))</f>
        <v>drama</v>
      </c>
      <c r="S197" s="12">
        <f>(((J197/60)/60)/24)+DATE(1970,1,1)</f>
        <v>42135.67050925926</v>
      </c>
      <c r="T197" s="12">
        <f>(((I197/60)/60)/24)+DATE(1970,1,1)</f>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(E198/D198)</f>
        <v>0.41857142857142859</v>
      </c>
      <c r="P198" s="8">
        <f>IF(E198=0, 0, E198/L198)</f>
        <v>77.10526315789474</v>
      </c>
      <c r="Q198" t="str">
        <f>LEFT($N198,SEARCH("/",$N198)-1)</f>
        <v>film &amp; video</v>
      </c>
      <c r="R198" t="str">
        <f>RIGHT($N198, LEN($N198)-SEARCH("/",$N198))</f>
        <v>drama</v>
      </c>
      <c r="S198" s="12">
        <f>(((J198/60)/60)/24)+DATE(1970,1,1)</f>
        <v>42259.542800925927</v>
      </c>
      <c r="T198" s="12">
        <f>(((I198/60)/60)/24)+DATE(1970,1,1)</f>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(E199/D199)</f>
        <v>0.1048</v>
      </c>
      <c r="P199" s="8">
        <f>IF(E199=0, 0, E199/L199)</f>
        <v>32.75</v>
      </c>
      <c r="Q199" t="str">
        <f>LEFT($N199,SEARCH("/",$N199)-1)</f>
        <v>film &amp; video</v>
      </c>
      <c r="R199" t="str">
        <f>RIGHT($N199, LEN($N199)-SEARCH("/",$N199))</f>
        <v>drama</v>
      </c>
      <c r="S199" s="12">
        <f>(((J199/60)/60)/24)+DATE(1970,1,1)</f>
        <v>42741.848379629635</v>
      </c>
      <c r="T199" s="12">
        <f>(((I199/60)/60)/24)+DATE(1970,1,1)</f>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(E200/D200)</f>
        <v>1.116E-2</v>
      </c>
      <c r="P200" s="8">
        <f>IF(E200=0, 0, E200/L200)</f>
        <v>46.5</v>
      </c>
      <c r="Q200" t="str">
        <f>LEFT($N200,SEARCH("/",$N200)-1)</f>
        <v>film &amp; video</v>
      </c>
      <c r="R200" t="str">
        <f>RIGHT($N200, LEN($N200)-SEARCH("/",$N200))</f>
        <v>drama</v>
      </c>
      <c r="S200" s="12">
        <f>(((J200/60)/60)/24)+DATE(1970,1,1)</f>
        <v>41887.383356481485</v>
      </c>
      <c r="T200" s="12">
        <f>(((I200/60)/60)/24)+DATE(1970,1,1)</f>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(E201/D201)</f>
        <v>0</v>
      </c>
      <c r="P201" s="8">
        <f>IF(E201=0, 0, E201/L201)</f>
        <v>0</v>
      </c>
      <c r="Q201" t="str">
        <f>LEFT($N201,SEARCH("/",$N201)-1)</f>
        <v>film &amp; video</v>
      </c>
      <c r="R201" t="str">
        <f>RIGHT($N201, LEN($N201)-SEARCH("/",$N201))</f>
        <v>drama</v>
      </c>
      <c r="S201" s="12">
        <f>(((J201/60)/60)/24)+DATE(1970,1,1)</f>
        <v>42584.123865740738</v>
      </c>
      <c r="T201" s="12">
        <f>(((I201/60)/60)/24)+DATE(1970,1,1)</f>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(E202/D202)</f>
        <v>0.26192500000000002</v>
      </c>
      <c r="P202" s="8">
        <f>IF(E202=0, 0, E202/L202)</f>
        <v>87.308333333333337</v>
      </c>
      <c r="Q202" t="str">
        <f>LEFT($N202,SEARCH("/",$N202)-1)</f>
        <v>film &amp; video</v>
      </c>
      <c r="R202" t="str">
        <f>RIGHT($N202, LEN($N202)-SEARCH("/",$N202))</f>
        <v>drama</v>
      </c>
      <c r="S202" s="12">
        <f>(((J202/60)/60)/24)+DATE(1970,1,1)</f>
        <v>41867.083368055559</v>
      </c>
      <c r="T202" s="12">
        <f>(((I202/60)/60)/24)+DATE(1970,1,1)</f>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(E203/D203)</f>
        <v>0.58461538461538465</v>
      </c>
      <c r="P203" s="8">
        <f>IF(E203=0, 0, E203/L203)</f>
        <v>54.285714285714285</v>
      </c>
      <c r="Q203" t="str">
        <f>LEFT($N203,SEARCH("/",$N203)-1)</f>
        <v>film &amp; video</v>
      </c>
      <c r="R203" t="str">
        <f>RIGHT($N203, LEN($N203)-SEARCH("/",$N203))</f>
        <v>drama</v>
      </c>
      <c r="S203" s="12">
        <f>(((J203/60)/60)/24)+DATE(1970,1,1)</f>
        <v>42023.818622685183</v>
      </c>
      <c r="T203" s="12">
        <f>(((I203/60)/60)/24)+DATE(1970,1,1)</f>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(E204/D204)</f>
        <v>0</v>
      </c>
      <c r="P204" s="8">
        <f>IF(E204=0, 0, E204/L204)</f>
        <v>0</v>
      </c>
      <c r="Q204" t="str">
        <f>LEFT($N204,SEARCH("/",$N204)-1)</f>
        <v>film &amp; video</v>
      </c>
      <c r="R204" t="str">
        <f>RIGHT($N204, LEN($N204)-SEARCH("/",$N204))</f>
        <v>drama</v>
      </c>
      <c r="S204" s="12">
        <f>(((J204/60)/60)/24)+DATE(1970,1,1)</f>
        <v>42255.927824074075</v>
      </c>
      <c r="T204" s="12">
        <f>(((I204/60)/60)/24)+DATE(1970,1,1)</f>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(E205/D205)</f>
        <v>0.2984</v>
      </c>
      <c r="P205" s="8">
        <f>IF(E205=0, 0, E205/L205)</f>
        <v>93.25</v>
      </c>
      <c r="Q205" t="str">
        <f>LEFT($N205,SEARCH("/",$N205)-1)</f>
        <v>film &amp; video</v>
      </c>
      <c r="R205" t="str">
        <f>RIGHT($N205, LEN($N205)-SEARCH("/",$N205))</f>
        <v>drama</v>
      </c>
      <c r="S205" s="12">
        <f>(((J205/60)/60)/24)+DATE(1970,1,1)</f>
        <v>41973.847962962958</v>
      </c>
      <c r="T205" s="12">
        <f>(((I205/60)/60)/24)+DATE(1970,1,1)</f>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(E206/D206)</f>
        <v>0.50721666666666665</v>
      </c>
      <c r="P206" s="8">
        <f>IF(E206=0, 0, E206/L206)</f>
        <v>117.68368136117556</v>
      </c>
      <c r="Q206" t="str">
        <f>LEFT($N206,SEARCH("/",$N206)-1)</f>
        <v>film &amp; video</v>
      </c>
      <c r="R206" t="str">
        <f>RIGHT($N206, LEN($N206)-SEARCH("/",$N206))</f>
        <v>drama</v>
      </c>
      <c r="S206" s="12">
        <f>(((J206/60)/60)/24)+DATE(1970,1,1)</f>
        <v>42556.583368055552</v>
      </c>
      <c r="T206" s="12">
        <f>(((I206/60)/60)/24)+DATE(1970,1,1)</f>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(E207/D207)</f>
        <v>0.16250000000000001</v>
      </c>
      <c r="P207" s="8">
        <f>IF(E207=0, 0, E207/L207)</f>
        <v>76.470588235294116</v>
      </c>
      <c r="Q207" t="str">
        <f>LEFT($N207,SEARCH("/",$N207)-1)</f>
        <v>film &amp; video</v>
      </c>
      <c r="R207" t="str">
        <f>RIGHT($N207, LEN($N207)-SEARCH("/",$N207))</f>
        <v>drama</v>
      </c>
      <c r="S207" s="12">
        <f>(((J207/60)/60)/24)+DATE(1970,1,1)</f>
        <v>42248.632199074069</v>
      </c>
      <c r="T207" s="12">
        <f>(((I207/60)/60)/24)+DATE(1970,1,1)</f>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(E208/D208)</f>
        <v>0</v>
      </c>
      <c r="P208" s="8">
        <f>IF(E208=0, 0, E208/L208)</f>
        <v>0</v>
      </c>
      <c r="Q208" t="str">
        <f>LEFT($N208,SEARCH("/",$N208)-1)</f>
        <v>film &amp; video</v>
      </c>
      <c r="R208" t="str">
        <f>RIGHT($N208, LEN($N208)-SEARCH("/",$N208))</f>
        <v>drama</v>
      </c>
      <c r="S208" s="12">
        <f>(((J208/60)/60)/24)+DATE(1970,1,1)</f>
        <v>42567.004432870366</v>
      </c>
      <c r="T208" s="12">
        <f>(((I208/60)/60)/24)+DATE(1970,1,1)</f>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(E209/D209)</f>
        <v>0.15214285714285714</v>
      </c>
      <c r="P209" s="8">
        <f>IF(E209=0, 0, E209/L209)</f>
        <v>163.84615384615384</v>
      </c>
      <c r="Q209" t="str">
        <f>LEFT($N209,SEARCH("/",$N209)-1)</f>
        <v>film &amp; video</v>
      </c>
      <c r="R209" t="str">
        <f>RIGHT($N209, LEN($N209)-SEARCH("/",$N209))</f>
        <v>drama</v>
      </c>
      <c r="S209" s="12">
        <f>(((J209/60)/60)/24)+DATE(1970,1,1)</f>
        <v>41978.197199074071</v>
      </c>
      <c r="T209" s="12">
        <f>(((I209/60)/60)/24)+DATE(1970,1,1)</f>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(E210/D210)</f>
        <v>0</v>
      </c>
      <c r="P210" s="8">
        <f>IF(E210=0, 0, E210/L210)</f>
        <v>0</v>
      </c>
      <c r="Q210" t="str">
        <f>LEFT($N210,SEARCH("/",$N210)-1)</f>
        <v>film &amp; video</v>
      </c>
      <c r="R210" t="str">
        <f>RIGHT($N210, LEN($N210)-SEARCH("/",$N210))</f>
        <v>drama</v>
      </c>
      <c r="S210" s="12">
        <f>(((J210/60)/60)/24)+DATE(1970,1,1)</f>
        <v>41959.369988425926</v>
      </c>
      <c r="T210" s="12">
        <f>(((I210/60)/60)/24)+DATE(1970,1,1)</f>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(E211/D211)</f>
        <v>0</v>
      </c>
      <c r="P211" s="8">
        <f>IF(E211=0, 0, E211/L211)</f>
        <v>0</v>
      </c>
      <c r="Q211" t="str">
        <f>LEFT($N211,SEARCH("/",$N211)-1)</f>
        <v>film &amp; video</v>
      </c>
      <c r="R211" t="str">
        <f>RIGHT($N211, LEN($N211)-SEARCH("/",$N211))</f>
        <v>drama</v>
      </c>
      <c r="S211" s="12">
        <f>(((J211/60)/60)/24)+DATE(1970,1,1)</f>
        <v>42165.922858796301</v>
      </c>
      <c r="T211" s="12">
        <f>(((I211/60)/60)/24)+DATE(1970,1,1)</f>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(E212/D212)</f>
        <v>0.2525</v>
      </c>
      <c r="P212" s="8">
        <f>IF(E212=0, 0, E212/L212)</f>
        <v>91.818181818181813</v>
      </c>
      <c r="Q212" t="str">
        <f>LEFT($N212,SEARCH("/",$N212)-1)</f>
        <v>film &amp; video</v>
      </c>
      <c r="R212" t="str">
        <f>RIGHT($N212, LEN($N212)-SEARCH("/",$N212))</f>
        <v>drama</v>
      </c>
      <c r="S212" s="12">
        <f>(((J212/60)/60)/24)+DATE(1970,1,1)</f>
        <v>42249.064722222218</v>
      </c>
      <c r="T212" s="12">
        <f>(((I212/60)/60)/24)+DATE(1970,1,1)</f>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(E213/D213)</f>
        <v>0.44600000000000001</v>
      </c>
      <c r="P213" s="8">
        <f>IF(E213=0, 0, E213/L213)</f>
        <v>185.83333333333334</v>
      </c>
      <c r="Q213" t="str">
        <f>LEFT($N213,SEARCH("/",$N213)-1)</f>
        <v>film &amp; video</v>
      </c>
      <c r="R213" t="str">
        <f>RIGHT($N213, LEN($N213)-SEARCH("/",$N213))</f>
        <v>drama</v>
      </c>
      <c r="S213" s="12">
        <f>(((J213/60)/60)/24)+DATE(1970,1,1)</f>
        <v>42236.159918981488</v>
      </c>
      <c r="T213" s="12">
        <f>(((I213/60)/60)/24)+DATE(1970,1,1)</f>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(E214/D214)</f>
        <v>1.5873015873015873E-4</v>
      </c>
      <c r="P214" s="8">
        <f>IF(E214=0, 0, E214/L214)</f>
        <v>1</v>
      </c>
      <c r="Q214" t="str">
        <f>LEFT($N214,SEARCH("/",$N214)-1)</f>
        <v>film &amp; video</v>
      </c>
      <c r="R214" t="str">
        <f>RIGHT($N214, LEN($N214)-SEARCH("/",$N214))</f>
        <v>drama</v>
      </c>
      <c r="S214" s="12">
        <f>(((J214/60)/60)/24)+DATE(1970,1,1)</f>
        <v>42416.881018518514</v>
      </c>
      <c r="T214" s="12">
        <f>(((I214/60)/60)/24)+DATE(1970,1,1)</f>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(E215/D215)</f>
        <v>4.0000000000000002E-4</v>
      </c>
      <c r="P215" s="8">
        <f>IF(E215=0, 0, E215/L215)</f>
        <v>20</v>
      </c>
      <c r="Q215" t="str">
        <f>LEFT($N215,SEARCH("/",$N215)-1)</f>
        <v>film &amp; video</v>
      </c>
      <c r="R215" t="str">
        <f>RIGHT($N215, LEN($N215)-SEARCH("/",$N215))</f>
        <v>drama</v>
      </c>
      <c r="S215" s="12">
        <f>(((J215/60)/60)/24)+DATE(1970,1,1)</f>
        <v>42202.594293981485</v>
      </c>
      <c r="T215" s="12">
        <f>(((I215/60)/60)/24)+DATE(1970,1,1)</f>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(E216/D216)</f>
        <v>8.0000000000000007E-5</v>
      </c>
      <c r="P216" s="8">
        <f>IF(E216=0, 0, E216/L216)</f>
        <v>1</v>
      </c>
      <c r="Q216" t="str">
        <f>LEFT($N216,SEARCH("/",$N216)-1)</f>
        <v>film &amp; video</v>
      </c>
      <c r="R216" t="str">
        <f>RIGHT($N216, LEN($N216)-SEARCH("/",$N216))</f>
        <v>drama</v>
      </c>
      <c r="S216" s="12">
        <f>(((J216/60)/60)/24)+DATE(1970,1,1)</f>
        <v>42009.64061342593</v>
      </c>
      <c r="T216" s="12">
        <f>(((I216/60)/60)/24)+DATE(1970,1,1)</f>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(E217/D217)</f>
        <v>2.2727272727272726E-3</v>
      </c>
      <c r="P217" s="8">
        <f>IF(E217=0, 0, E217/L217)</f>
        <v>10</v>
      </c>
      <c r="Q217" t="str">
        <f>LEFT($N217,SEARCH("/",$N217)-1)</f>
        <v>film &amp; video</v>
      </c>
      <c r="R217" t="str">
        <f>RIGHT($N217, LEN($N217)-SEARCH("/",$N217))</f>
        <v>drama</v>
      </c>
      <c r="S217" s="12">
        <f>(((J217/60)/60)/24)+DATE(1970,1,1)</f>
        <v>42375.230115740742</v>
      </c>
      <c r="T217" s="12">
        <f>(((I217/60)/60)/24)+DATE(1970,1,1)</f>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(E218/D218)</f>
        <v>0.55698440000000005</v>
      </c>
      <c r="P218" s="8">
        <f>IF(E218=0, 0, E218/L218)</f>
        <v>331.53833333333336</v>
      </c>
      <c r="Q218" t="str">
        <f>LEFT($N218,SEARCH("/",$N218)-1)</f>
        <v>film &amp; video</v>
      </c>
      <c r="R218" t="str">
        <f>RIGHT($N218, LEN($N218)-SEARCH("/",$N218))</f>
        <v>drama</v>
      </c>
      <c r="S218" s="12">
        <f>(((J218/60)/60)/24)+DATE(1970,1,1)</f>
        <v>42066.958761574075</v>
      </c>
      <c r="T218" s="12">
        <f>(((I218/60)/60)/24)+DATE(1970,1,1)</f>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(E219/D219)</f>
        <v>0.11942999999999999</v>
      </c>
      <c r="P219" s="8">
        <f>IF(E219=0, 0, E219/L219)</f>
        <v>314.28947368421052</v>
      </c>
      <c r="Q219" t="str">
        <f>LEFT($N219,SEARCH("/",$N219)-1)</f>
        <v>film &amp; video</v>
      </c>
      <c r="R219" t="str">
        <f>RIGHT($N219, LEN($N219)-SEARCH("/",$N219))</f>
        <v>drama</v>
      </c>
      <c r="S219" s="12">
        <f>(((J219/60)/60)/24)+DATE(1970,1,1)</f>
        <v>41970.64061342593</v>
      </c>
      <c r="T219" s="12">
        <f>(((I219/60)/60)/24)+DATE(1970,1,1)</f>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(E220/D220)</f>
        <v>0.02</v>
      </c>
      <c r="P220" s="8">
        <f>IF(E220=0, 0, E220/L220)</f>
        <v>100</v>
      </c>
      <c r="Q220" t="str">
        <f>LEFT($N220,SEARCH("/",$N220)-1)</f>
        <v>film &amp; video</v>
      </c>
      <c r="R220" t="str">
        <f>RIGHT($N220, LEN($N220)-SEARCH("/",$N220))</f>
        <v>drama</v>
      </c>
      <c r="S220" s="12">
        <f>(((J220/60)/60)/24)+DATE(1970,1,1)</f>
        <v>42079.628344907411</v>
      </c>
      <c r="T220" s="12">
        <f>(((I220/60)/60)/24)+DATE(1970,1,1)</f>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(E221/D221)</f>
        <v>0.17630000000000001</v>
      </c>
      <c r="P221" s="8">
        <f>IF(E221=0, 0, E221/L221)</f>
        <v>115.98684210526316</v>
      </c>
      <c r="Q221" t="str">
        <f>LEFT($N221,SEARCH("/",$N221)-1)</f>
        <v>film &amp; video</v>
      </c>
      <c r="R221" t="str">
        <f>RIGHT($N221, LEN($N221)-SEARCH("/",$N221))</f>
        <v>drama</v>
      </c>
      <c r="S221" s="12">
        <f>(((J221/60)/60)/24)+DATE(1970,1,1)</f>
        <v>42429.326678240745</v>
      </c>
      <c r="T221" s="12">
        <f>(((I221/60)/60)/24)+DATE(1970,1,1)</f>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(E222/D222)</f>
        <v>7.1999999999999998E-3</v>
      </c>
      <c r="P222" s="8">
        <f>IF(E222=0, 0, E222/L222)</f>
        <v>120</v>
      </c>
      <c r="Q222" t="str">
        <f>LEFT($N222,SEARCH("/",$N222)-1)</f>
        <v>film &amp; video</v>
      </c>
      <c r="R222" t="str">
        <f>RIGHT($N222, LEN($N222)-SEARCH("/",$N222))</f>
        <v>drama</v>
      </c>
      <c r="S222" s="12">
        <f>(((J222/60)/60)/24)+DATE(1970,1,1)</f>
        <v>42195.643865740742</v>
      </c>
      <c r="T222" s="12">
        <f>(((I222/60)/60)/24)+DATE(1970,1,1)</f>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(E223/D223)</f>
        <v>0</v>
      </c>
      <c r="P223" s="8">
        <f>IF(E223=0, 0, E223/L223)</f>
        <v>0</v>
      </c>
      <c r="Q223" t="str">
        <f>LEFT($N223,SEARCH("/",$N223)-1)</f>
        <v>film &amp; video</v>
      </c>
      <c r="R223" t="str">
        <f>RIGHT($N223, LEN($N223)-SEARCH("/",$N223))</f>
        <v>drama</v>
      </c>
      <c r="S223" s="12">
        <f>(((J223/60)/60)/24)+DATE(1970,1,1)</f>
        <v>42031.837546296301</v>
      </c>
      <c r="T223" s="12">
        <f>(((I223/60)/60)/24)+DATE(1970,1,1)</f>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(E224/D224)</f>
        <v>0.13</v>
      </c>
      <c r="P224" s="8">
        <f>IF(E224=0, 0, E224/L224)</f>
        <v>65</v>
      </c>
      <c r="Q224" t="str">
        <f>LEFT($N224,SEARCH("/",$N224)-1)</f>
        <v>film &amp; video</v>
      </c>
      <c r="R224" t="str">
        <f>RIGHT($N224, LEN($N224)-SEARCH("/",$N224))</f>
        <v>drama</v>
      </c>
      <c r="S224" s="12">
        <f>(((J224/60)/60)/24)+DATE(1970,1,1)</f>
        <v>42031.769884259258</v>
      </c>
      <c r="T224" s="12">
        <f>(((I224/60)/60)/24)+DATE(1970,1,1)</f>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(E225/D225)</f>
        <v>0</v>
      </c>
      <c r="P225" s="8">
        <f>IF(E225=0, 0, E225/L225)</f>
        <v>0</v>
      </c>
      <c r="Q225" t="str">
        <f>LEFT($N225,SEARCH("/",$N225)-1)</f>
        <v>film &amp; video</v>
      </c>
      <c r="R225" t="str">
        <f>RIGHT($N225, LEN($N225)-SEARCH("/",$N225))</f>
        <v>drama</v>
      </c>
      <c r="S225" s="12">
        <f>(((J225/60)/60)/24)+DATE(1970,1,1)</f>
        <v>42482.048032407409</v>
      </c>
      <c r="T225" s="12">
        <f>(((I225/60)/60)/24)+DATE(1970,1,1)</f>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(E226/D226)</f>
        <v>0</v>
      </c>
      <c r="P226" s="8">
        <f>IF(E226=0, 0, E226/L226)</f>
        <v>0</v>
      </c>
      <c r="Q226" t="str">
        <f>LEFT($N226,SEARCH("/",$N226)-1)</f>
        <v>film &amp; video</v>
      </c>
      <c r="R226" t="str">
        <f>RIGHT($N226, LEN($N226)-SEARCH("/",$N226))</f>
        <v>drama</v>
      </c>
      <c r="S226" s="12">
        <f>(((J226/60)/60)/24)+DATE(1970,1,1)</f>
        <v>42135.235254629632</v>
      </c>
      <c r="T226" s="12">
        <f>(((I226/60)/60)/24)+DATE(1970,1,1)</f>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(E227/D227)</f>
        <v>0</v>
      </c>
      <c r="P227" s="8">
        <f>IF(E227=0, 0, E227/L227)</f>
        <v>0</v>
      </c>
      <c r="Q227" t="str">
        <f>LEFT($N227,SEARCH("/",$N227)-1)</f>
        <v>film &amp; video</v>
      </c>
      <c r="R227" t="str">
        <f>RIGHT($N227, LEN($N227)-SEARCH("/",$N227))</f>
        <v>drama</v>
      </c>
      <c r="S227" s="12">
        <f>(((J227/60)/60)/24)+DATE(1970,1,1)</f>
        <v>42438.961273148147</v>
      </c>
      <c r="T227" s="12">
        <f>(((I227/60)/60)/24)+DATE(1970,1,1)</f>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(E228/D228)</f>
        <v>8.6206896551724137E-3</v>
      </c>
      <c r="P228" s="8">
        <f>IF(E228=0, 0, E228/L228)</f>
        <v>125</v>
      </c>
      <c r="Q228" t="str">
        <f>LEFT($N228,SEARCH("/",$N228)-1)</f>
        <v>film &amp; video</v>
      </c>
      <c r="R228" t="str">
        <f>RIGHT($N228, LEN($N228)-SEARCH("/",$N228))</f>
        <v>drama</v>
      </c>
      <c r="S228" s="12">
        <f>(((J228/60)/60)/24)+DATE(1970,1,1)</f>
        <v>42106.666018518517</v>
      </c>
      <c r="T228" s="12">
        <f>(((I228/60)/60)/24)+DATE(1970,1,1)</f>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(E229/D229)</f>
        <v>0</v>
      </c>
      <c r="P229" s="8">
        <f>IF(E229=0, 0, E229/L229)</f>
        <v>0</v>
      </c>
      <c r="Q229" t="str">
        <f>LEFT($N229,SEARCH("/",$N229)-1)</f>
        <v>film &amp; video</v>
      </c>
      <c r="R229" t="str">
        <f>RIGHT($N229, LEN($N229)-SEARCH("/",$N229))</f>
        <v>drama</v>
      </c>
      <c r="S229" s="12">
        <f>(((J229/60)/60)/24)+DATE(1970,1,1)</f>
        <v>42164.893993055557</v>
      </c>
      <c r="T229" s="12">
        <f>(((I229/60)/60)/24)+DATE(1970,1,1)</f>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(E230/D230)</f>
        <v>0</v>
      </c>
      <c r="P230" s="8">
        <f>IF(E230=0, 0, E230/L230)</f>
        <v>0</v>
      </c>
      <c r="Q230" t="str">
        <f>LEFT($N230,SEARCH("/",$N230)-1)</f>
        <v>film &amp; video</v>
      </c>
      <c r="R230" t="str">
        <f>RIGHT($N230, LEN($N230)-SEARCH("/",$N230))</f>
        <v>drama</v>
      </c>
      <c r="S230" s="12">
        <f>(((J230/60)/60)/24)+DATE(1970,1,1)</f>
        <v>42096.686400462961</v>
      </c>
      <c r="T230" s="12">
        <f>(((I230/60)/60)/24)+DATE(1970,1,1)</f>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(E231/D231)</f>
        <v>0</v>
      </c>
      <c r="P231" s="8">
        <f>IF(E231=0, 0, E231/L231)</f>
        <v>0</v>
      </c>
      <c r="Q231" t="str">
        <f>LEFT($N231,SEARCH("/",$N231)-1)</f>
        <v>film &amp; video</v>
      </c>
      <c r="R231" t="str">
        <f>RIGHT($N231, LEN($N231)-SEARCH("/",$N231))</f>
        <v>drama</v>
      </c>
      <c r="S231" s="12">
        <f>(((J231/60)/60)/24)+DATE(1970,1,1)</f>
        <v>42383.933993055558</v>
      </c>
      <c r="T231" s="12">
        <f>(((I231/60)/60)/24)+DATE(1970,1,1)</f>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(E232/D232)</f>
        <v>4.0000000000000001E-3</v>
      </c>
      <c r="P232" s="8">
        <f>IF(E232=0, 0, E232/L232)</f>
        <v>30</v>
      </c>
      <c r="Q232" t="str">
        <f>LEFT($N232,SEARCH("/",$N232)-1)</f>
        <v>film &amp; video</v>
      </c>
      <c r="R232" t="str">
        <f>RIGHT($N232, LEN($N232)-SEARCH("/",$N232))</f>
        <v>drama</v>
      </c>
      <c r="S232" s="12">
        <f>(((J232/60)/60)/24)+DATE(1970,1,1)</f>
        <v>42129.777210648142</v>
      </c>
      <c r="T232" s="12">
        <f>(((I232/60)/60)/24)+DATE(1970,1,1)</f>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(E233/D233)</f>
        <v>0</v>
      </c>
      <c r="P233" s="8">
        <f>IF(E233=0, 0, E233/L233)</f>
        <v>0</v>
      </c>
      <c r="Q233" t="str">
        <f>LEFT($N233,SEARCH("/",$N233)-1)</f>
        <v>film &amp; video</v>
      </c>
      <c r="R233" t="str">
        <f>RIGHT($N233, LEN($N233)-SEARCH("/",$N233))</f>
        <v>drama</v>
      </c>
      <c r="S233" s="12">
        <f>(((J233/60)/60)/24)+DATE(1970,1,1)</f>
        <v>42341.958923611113</v>
      </c>
      <c r="T233" s="12">
        <f>(((I233/60)/60)/24)+DATE(1970,1,1)</f>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(E234/D234)</f>
        <v>2.75E-2</v>
      </c>
      <c r="P234" s="8">
        <f>IF(E234=0, 0, E234/L234)</f>
        <v>15.714285714285714</v>
      </c>
      <c r="Q234" t="str">
        <f>LEFT($N234,SEARCH("/",$N234)-1)</f>
        <v>film &amp; video</v>
      </c>
      <c r="R234" t="str">
        <f>RIGHT($N234, LEN($N234)-SEARCH("/",$N234))</f>
        <v>drama</v>
      </c>
      <c r="S234" s="12">
        <f>(((J234/60)/60)/24)+DATE(1970,1,1)</f>
        <v>42032.82576388889</v>
      </c>
      <c r="T234" s="12">
        <f>(((I234/60)/60)/24)+DATE(1970,1,1)</f>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(E235/D235)</f>
        <v>0</v>
      </c>
      <c r="P235" s="8">
        <f>IF(E235=0, 0, E235/L235)</f>
        <v>0</v>
      </c>
      <c r="Q235" t="str">
        <f>LEFT($N235,SEARCH("/",$N235)-1)</f>
        <v>film &amp; video</v>
      </c>
      <c r="R235" t="str">
        <f>RIGHT($N235, LEN($N235)-SEARCH("/",$N235))</f>
        <v>drama</v>
      </c>
      <c r="S235" s="12">
        <f>(((J235/60)/60)/24)+DATE(1970,1,1)</f>
        <v>42612.911712962959</v>
      </c>
      <c r="T235" s="12">
        <f>(((I235/60)/60)/24)+DATE(1970,1,1)</f>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(E236/D236)</f>
        <v>0.40100000000000002</v>
      </c>
      <c r="P236" s="8">
        <f>IF(E236=0, 0, E236/L236)</f>
        <v>80.2</v>
      </c>
      <c r="Q236" t="str">
        <f>LEFT($N236,SEARCH("/",$N236)-1)</f>
        <v>film &amp; video</v>
      </c>
      <c r="R236" t="str">
        <f>RIGHT($N236, LEN($N236)-SEARCH("/",$N236))</f>
        <v>drama</v>
      </c>
      <c r="S236" s="12">
        <f>(((J236/60)/60)/24)+DATE(1970,1,1)</f>
        <v>42136.035405092596</v>
      </c>
      <c r="T236" s="12">
        <f>(((I236/60)/60)/24)+DATE(1970,1,1)</f>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(E237/D237)</f>
        <v>0</v>
      </c>
      <c r="P237" s="8">
        <f>IF(E237=0, 0, E237/L237)</f>
        <v>0</v>
      </c>
      <c r="Q237" t="str">
        <f>LEFT($N237,SEARCH("/",$N237)-1)</f>
        <v>film &amp; video</v>
      </c>
      <c r="R237" t="str">
        <f>RIGHT($N237, LEN($N237)-SEARCH("/",$N237))</f>
        <v>drama</v>
      </c>
      <c r="S237" s="12">
        <f>(((J237/60)/60)/24)+DATE(1970,1,1)</f>
        <v>42164.908530092594</v>
      </c>
      <c r="T237" s="12">
        <f>(((I237/60)/60)/24)+DATE(1970,1,1)</f>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(E238/D238)</f>
        <v>0</v>
      </c>
      <c r="P238" s="8">
        <f>IF(E238=0, 0, E238/L238)</f>
        <v>0</v>
      </c>
      <c r="Q238" t="str">
        <f>LEFT($N238,SEARCH("/",$N238)-1)</f>
        <v>film &amp; video</v>
      </c>
      <c r="R238" t="str">
        <f>RIGHT($N238, LEN($N238)-SEARCH("/",$N238))</f>
        <v>drama</v>
      </c>
      <c r="S238" s="12">
        <f>(((J238/60)/60)/24)+DATE(1970,1,1)</f>
        <v>42321.08447916666</v>
      </c>
      <c r="T238" s="12">
        <f>(((I238/60)/60)/24)+DATE(1970,1,1)</f>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(E239/D239)</f>
        <v>3.3333333333333335E-3</v>
      </c>
      <c r="P239" s="8">
        <f>IF(E239=0, 0, E239/L239)</f>
        <v>50</v>
      </c>
      <c r="Q239" t="str">
        <f>LEFT($N239,SEARCH("/",$N239)-1)</f>
        <v>film &amp; video</v>
      </c>
      <c r="R239" t="str">
        <f>RIGHT($N239, LEN($N239)-SEARCH("/",$N239))</f>
        <v>drama</v>
      </c>
      <c r="S239" s="12">
        <f>(((J239/60)/60)/24)+DATE(1970,1,1)</f>
        <v>42377.577187499999</v>
      </c>
      <c r="T239" s="12">
        <f>(((I239/60)/60)/24)+DATE(1970,1,1)</f>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(E240/D240)</f>
        <v>0</v>
      </c>
      <c r="P240" s="8">
        <f>IF(E240=0, 0, E240/L240)</f>
        <v>0</v>
      </c>
      <c r="Q240" t="str">
        <f>LEFT($N240,SEARCH("/",$N240)-1)</f>
        <v>film &amp; video</v>
      </c>
      <c r="R240" t="str">
        <f>RIGHT($N240, LEN($N240)-SEARCH("/",$N240))</f>
        <v>drama</v>
      </c>
      <c r="S240" s="12">
        <f>(((J240/60)/60)/24)+DATE(1970,1,1)</f>
        <v>42713.962499999994</v>
      </c>
      <c r="T240" s="12">
        <f>(((I240/60)/60)/24)+DATE(1970,1,1)</f>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(E241/D241)</f>
        <v>0.25</v>
      </c>
      <c r="P241" s="8">
        <f>IF(E241=0, 0, E241/L241)</f>
        <v>50</v>
      </c>
      <c r="Q241" t="str">
        <f>LEFT($N241,SEARCH("/",$N241)-1)</f>
        <v>film &amp; video</v>
      </c>
      <c r="R241" t="str">
        <f>RIGHT($N241, LEN($N241)-SEARCH("/",$N241))</f>
        <v>drama</v>
      </c>
      <c r="S241" s="12">
        <f>(((J241/60)/60)/24)+DATE(1970,1,1)</f>
        <v>42297.110300925924</v>
      </c>
      <c r="T241" s="12">
        <f>(((I241/60)/60)/24)+DATE(1970,1,1)</f>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(E242/D242)</f>
        <v>1.0763413333333334</v>
      </c>
      <c r="P242" s="8">
        <f>IF(E242=0, 0, E242/L242)</f>
        <v>117.84759124087591</v>
      </c>
      <c r="Q242" t="str">
        <f>LEFT($N242,SEARCH("/",$N242)-1)</f>
        <v>film &amp; video</v>
      </c>
      <c r="R242" t="str">
        <f>RIGHT($N242, LEN($N242)-SEARCH("/",$N242))</f>
        <v>documentary</v>
      </c>
      <c r="S242" s="12">
        <f>(((J242/60)/60)/24)+DATE(1970,1,1)</f>
        <v>41354.708460648151</v>
      </c>
      <c r="T242" s="12">
        <f>(((I242/60)/60)/24)+DATE(1970,1,1)</f>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(E243/D243)</f>
        <v>1.1263736263736264</v>
      </c>
      <c r="P243" s="8">
        <f>IF(E243=0, 0, E243/L243)</f>
        <v>109.04255319148936</v>
      </c>
      <c r="Q243" t="str">
        <f>LEFT($N243,SEARCH("/",$N243)-1)</f>
        <v>film &amp; video</v>
      </c>
      <c r="R243" t="str">
        <f>RIGHT($N243, LEN($N243)-SEARCH("/",$N243))</f>
        <v>documentary</v>
      </c>
      <c r="S243" s="12">
        <f>(((J243/60)/60)/24)+DATE(1970,1,1)</f>
        <v>41949.697962962964</v>
      </c>
      <c r="T243" s="12">
        <f>(((I243/60)/60)/24)+DATE(1970,1,1)</f>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(E244/D244)</f>
        <v>1.1346153846153846</v>
      </c>
      <c r="P244" s="8">
        <f>IF(E244=0, 0, E244/L244)</f>
        <v>73.019801980198025</v>
      </c>
      <c r="Q244" t="str">
        <f>LEFT($N244,SEARCH("/",$N244)-1)</f>
        <v>film &amp; video</v>
      </c>
      <c r="R244" t="str">
        <f>RIGHT($N244, LEN($N244)-SEARCH("/",$N244))</f>
        <v>documentary</v>
      </c>
      <c r="S244" s="12">
        <f>(((J244/60)/60)/24)+DATE(1970,1,1)</f>
        <v>40862.492939814816</v>
      </c>
      <c r="T244" s="12">
        <f>(((I244/60)/60)/24)+DATE(1970,1,1)</f>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(E245/D245)</f>
        <v>1.0259199999999999</v>
      </c>
      <c r="P245" s="8">
        <f>IF(E245=0, 0, E245/L245)</f>
        <v>78.195121951219505</v>
      </c>
      <c r="Q245" t="str">
        <f>LEFT($N245,SEARCH("/",$N245)-1)</f>
        <v>film &amp; video</v>
      </c>
      <c r="R245" t="str">
        <f>RIGHT($N245, LEN($N245)-SEARCH("/",$N245))</f>
        <v>documentary</v>
      </c>
      <c r="S245" s="12">
        <f>(((J245/60)/60)/24)+DATE(1970,1,1)</f>
        <v>41662.047500000001</v>
      </c>
      <c r="T245" s="12">
        <f>(((I245/60)/60)/24)+DATE(1970,1,1)</f>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(E246/D246)</f>
        <v>1.1375714285714287</v>
      </c>
      <c r="P246" s="8">
        <f>IF(E246=0, 0, E246/L246)</f>
        <v>47.398809523809526</v>
      </c>
      <c r="Q246" t="str">
        <f>LEFT($N246,SEARCH("/",$N246)-1)</f>
        <v>film &amp; video</v>
      </c>
      <c r="R246" t="str">
        <f>RIGHT($N246, LEN($N246)-SEARCH("/",$N246))</f>
        <v>documentary</v>
      </c>
      <c r="S246" s="12">
        <f>(((J246/60)/60)/24)+DATE(1970,1,1)</f>
        <v>40213.323599537034</v>
      </c>
      <c r="T246" s="12">
        <f>(((I246/60)/60)/24)+DATE(1970,1,1)</f>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(E247/D247)</f>
        <v>1.0371999999999999</v>
      </c>
      <c r="P247" s="8">
        <f>IF(E247=0, 0, E247/L247)</f>
        <v>54.020833333333336</v>
      </c>
      <c r="Q247" t="str">
        <f>LEFT($N247,SEARCH("/",$N247)-1)</f>
        <v>film &amp; video</v>
      </c>
      <c r="R247" t="str">
        <f>RIGHT($N247, LEN($N247)-SEARCH("/",$N247))</f>
        <v>documentary</v>
      </c>
      <c r="S247" s="12">
        <f>(((J247/60)/60)/24)+DATE(1970,1,1)</f>
        <v>41107.053067129629</v>
      </c>
      <c r="T247" s="12">
        <f>(((I247/60)/60)/24)+DATE(1970,1,1)</f>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(E248/D248)</f>
        <v>3.0546000000000002</v>
      </c>
      <c r="P248" s="8">
        <f>IF(E248=0, 0, E248/L248)</f>
        <v>68.488789237668158</v>
      </c>
      <c r="Q248" t="str">
        <f>LEFT($N248,SEARCH("/",$N248)-1)</f>
        <v>film &amp; video</v>
      </c>
      <c r="R248" t="str">
        <f>RIGHT($N248, LEN($N248)-SEARCH("/",$N248))</f>
        <v>documentary</v>
      </c>
      <c r="S248" s="12">
        <f>(((J248/60)/60)/24)+DATE(1970,1,1)</f>
        <v>40480.363483796296</v>
      </c>
      <c r="T248" s="12">
        <f>(((I248/60)/60)/24)+DATE(1970,1,1)</f>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(E249/D249)</f>
        <v>1.341</v>
      </c>
      <c r="P249" s="8">
        <f>IF(E249=0, 0, E249/L249)</f>
        <v>108.14516129032258</v>
      </c>
      <c r="Q249" t="str">
        <f>LEFT($N249,SEARCH("/",$N249)-1)</f>
        <v>film &amp; video</v>
      </c>
      <c r="R249" t="str">
        <f>RIGHT($N249, LEN($N249)-SEARCH("/",$N249))</f>
        <v>documentary</v>
      </c>
      <c r="S249" s="12">
        <f>(((J249/60)/60)/24)+DATE(1970,1,1)</f>
        <v>40430.604328703703</v>
      </c>
      <c r="T249" s="12">
        <f>(((I249/60)/60)/24)+DATE(1970,1,1)</f>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(E250/D250)</f>
        <v>1.0133294117647058</v>
      </c>
      <c r="P250" s="8">
        <f>IF(E250=0, 0, E250/L250)</f>
        <v>589.95205479452056</v>
      </c>
      <c r="Q250" t="str">
        <f>LEFT($N250,SEARCH("/",$N250)-1)</f>
        <v>film &amp; video</v>
      </c>
      <c r="R250" t="str">
        <f>RIGHT($N250, LEN($N250)-SEARCH("/",$N250))</f>
        <v>documentary</v>
      </c>
      <c r="S250" s="12">
        <f>(((J250/60)/60)/24)+DATE(1970,1,1)</f>
        <v>40870.774409722224</v>
      </c>
      <c r="T250" s="12">
        <f>(((I250/60)/60)/24)+DATE(1970,1,1)</f>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(E251/D251)</f>
        <v>1.1292</v>
      </c>
      <c r="P251" s="8">
        <f>IF(E251=0, 0, E251/L251)</f>
        <v>48.051063829787232</v>
      </c>
      <c r="Q251" t="str">
        <f>LEFT($N251,SEARCH("/",$N251)-1)</f>
        <v>film &amp; video</v>
      </c>
      <c r="R251" t="str">
        <f>RIGHT($N251, LEN($N251)-SEARCH("/",$N251))</f>
        <v>documentary</v>
      </c>
      <c r="S251" s="12">
        <f>(((J251/60)/60)/24)+DATE(1970,1,1)</f>
        <v>40332.923842592594</v>
      </c>
      <c r="T251" s="12">
        <f>(((I251/60)/60)/24)+DATE(1970,1,1)</f>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(E252/D252)</f>
        <v>1.0558333333333334</v>
      </c>
      <c r="P252" s="8">
        <f>IF(E252=0, 0, E252/L252)</f>
        <v>72.482837528604122</v>
      </c>
      <c r="Q252" t="str">
        <f>LEFT($N252,SEARCH("/",$N252)-1)</f>
        <v>film &amp; video</v>
      </c>
      <c r="R252" t="str">
        <f>RIGHT($N252, LEN($N252)-SEARCH("/",$N252))</f>
        <v>documentary</v>
      </c>
      <c r="S252" s="12">
        <f>(((J252/60)/60)/24)+DATE(1970,1,1)</f>
        <v>41401.565868055557</v>
      </c>
      <c r="T252" s="12">
        <f>(((I252/60)/60)/24)+DATE(1970,1,1)</f>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(E253/D253)</f>
        <v>1.2557142857142858</v>
      </c>
      <c r="P253" s="8">
        <f>IF(E253=0, 0, E253/L253)</f>
        <v>57.077922077922075</v>
      </c>
      <c r="Q253" t="str">
        <f>LEFT($N253,SEARCH("/",$N253)-1)</f>
        <v>film &amp; video</v>
      </c>
      <c r="R253" t="str">
        <f>RIGHT($N253, LEN($N253)-SEARCH("/",$N253))</f>
        <v>documentary</v>
      </c>
      <c r="S253" s="12">
        <f>(((J253/60)/60)/24)+DATE(1970,1,1)</f>
        <v>41013.787569444445</v>
      </c>
      <c r="T253" s="12">
        <f>(((I253/60)/60)/24)+DATE(1970,1,1)</f>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(E254/D254)</f>
        <v>1.8455999999999999</v>
      </c>
      <c r="P254" s="8">
        <f>IF(E254=0, 0, E254/L254)</f>
        <v>85.444444444444443</v>
      </c>
      <c r="Q254" t="str">
        <f>LEFT($N254,SEARCH("/",$N254)-1)</f>
        <v>film &amp; video</v>
      </c>
      <c r="R254" t="str">
        <f>RIGHT($N254, LEN($N254)-SEARCH("/",$N254))</f>
        <v>documentary</v>
      </c>
      <c r="S254" s="12">
        <f>(((J254/60)/60)/24)+DATE(1970,1,1)</f>
        <v>40266.662708333337</v>
      </c>
      <c r="T254" s="12">
        <f>(((I254/60)/60)/24)+DATE(1970,1,1)</f>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(E255/D255)</f>
        <v>1.0073333333333334</v>
      </c>
      <c r="P255" s="8">
        <f>IF(E255=0, 0, E255/L255)</f>
        <v>215.85714285714286</v>
      </c>
      <c r="Q255" t="str">
        <f>LEFT($N255,SEARCH("/",$N255)-1)</f>
        <v>film &amp; video</v>
      </c>
      <c r="R255" t="str">
        <f>RIGHT($N255, LEN($N255)-SEARCH("/",$N255))</f>
        <v>documentary</v>
      </c>
      <c r="S255" s="12">
        <f>(((J255/60)/60)/24)+DATE(1970,1,1)</f>
        <v>40924.650868055556</v>
      </c>
      <c r="T255" s="12">
        <f>(((I255/60)/60)/24)+DATE(1970,1,1)</f>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(E256/D256)</f>
        <v>1.1694724999999999</v>
      </c>
      <c r="P256" s="8">
        <f>IF(E256=0, 0, E256/L256)</f>
        <v>89.38643312101911</v>
      </c>
      <c r="Q256" t="str">
        <f>LEFT($N256,SEARCH("/",$N256)-1)</f>
        <v>film &amp; video</v>
      </c>
      <c r="R256" t="str">
        <f>RIGHT($N256, LEN($N256)-SEARCH("/",$N256))</f>
        <v>documentary</v>
      </c>
      <c r="S256" s="12">
        <f>(((J256/60)/60)/24)+DATE(1970,1,1)</f>
        <v>42263.952662037031</v>
      </c>
      <c r="T256" s="12">
        <f>(((I256/60)/60)/24)+DATE(1970,1,1)</f>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(E257/D257)</f>
        <v>1.0673325</v>
      </c>
      <c r="P257" s="8">
        <f>IF(E257=0, 0, E257/L257)</f>
        <v>45.418404255319146</v>
      </c>
      <c r="Q257" t="str">
        <f>LEFT($N257,SEARCH("/",$N257)-1)</f>
        <v>film &amp; video</v>
      </c>
      <c r="R257" t="str">
        <f>RIGHT($N257, LEN($N257)-SEARCH("/",$N257))</f>
        <v>documentary</v>
      </c>
      <c r="S257" s="12">
        <f>(((J257/60)/60)/24)+DATE(1970,1,1)</f>
        <v>40588.526412037041</v>
      </c>
      <c r="T257" s="12">
        <f>(((I257/60)/60)/24)+DATE(1970,1,1)</f>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(E258/D258)</f>
        <v>1.391</v>
      </c>
      <c r="P258" s="8">
        <f>IF(E258=0, 0, E258/L258)</f>
        <v>65.756363636363631</v>
      </c>
      <c r="Q258" t="str">
        <f>LEFT($N258,SEARCH("/",$N258)-1)</f>
        <v>film &amp; video</v>
      </c>
      <c r="R258" t="str">
        <f>RIGHT($N258, LEN($N258)-SEARCH("/",$N258))</f>
        <v>documentary</v>
      </c>
      <c r="S258" s="12">
        <f>(((J258/60)/60)/24)+DATE(1970,1,1)</f>
        <v>41319.769293981481</v>
      </c>
      <c r="T258" s="12">
        <f>(((I258/60)/60)/24)+DATE(1970,1,1)</f>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(E259/D259)</f>
        <v>1.0672648571428571</v>
      </c>
      <c r="P259" s="8">
        <f>IF(E259=0, 0, E259/L259)</f>
        <v>66.70405357142856</v>
      </c>
      <c r="Q259" t="str">
        <f>LEFT($N259,SEARCH("/",$N259)-1)</f>
        <v>film &amp; video</v>
      </c>
      <c r="R259" t="str">
        <f>RIGHT($N259, LEN($N259)-SEARCH("/",$N259))</f>
        <v>documentary</v>
      </c>
      <c r="S259" s="12">
        <f>(((J259/60)/60)/24)+DATE(1970,1,1)</f>
        <v>42479.626875000002</v>
      </c>
      <c r="T259" s="12">
        <f>(((I259/60)/60)/24)+DATE(1970,1,1)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(E260/D260)</f>
        <v>1.9114</v>
      </c>
      <c r="P260" s="8">
        <f>IF(E260=0, 0, E260/L260)</f>
        <v>83.345930232558146</v>
      </c>
      <c r="Q260" t="str">
        <f>LEFT($N260,SEARCH("/",$N260)-1)</f>
        <v>film &amp; video</v>
      </c>
      <c r="R260" t="str">
        <f>RIGHT($N260, LEN($N260)-SEARCH("/",$N260))</f>
        <v>documentary</v>
      </c>
      <c r="S260" s="12">
        <f>(((J260/60)/60)/24)+DATE(1970,1,1)</f>
        <v>40682.051689814813</v>
      </c>
      <c r="T260" s="12">
        <f>(((I260/60)/60)/24)+DATE(1970,1,1)</f>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(E261/D261)</f>
        <v>1.3193789333333332</v>
      </c>
      <c r="P261" s="8">
        <f>IF(E261=0, 0, E261/L261)</f>
        <v>105.04609341825902</v>
      </c>
      <c r="Q261" t="str">
        <f>LEFT($N261,SEARCH("/",$N261)-1)</f>
        <v>film &amp; video</v>
      </c>
      <c r="R261" t="str">
        <f>RIGHT($N261, LEN($N261)-SEARCH("/",$N261))</f>
        <v>documentary</v>
      </c>
      <c r="S261" s="12">
        <f>(((J261/60)/60)/24)+DATE(1970,1,1)</f>
        <v>42072.738067129627</v>
      </c>
      <c r="T261" s="12">
        <f>(((I261/60)/60)/24)+DATE(1970,1,1)</f>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(E262/D262)</f>
        <v>1.0640000000000001</v>
      </c>
      <c r="P262" s="8">
        <f>IF(E262=0, 0, E262/L262)</f>
        <v>120.90909090909091</v>
      </c>
      <c r="Q262" t="str">
        <f>LEFT($N262,SEARCH("/",$N262)-1)</f>
        <v>film &amp; video</v>
      </c>
      <c r="R262" t="str">
        <f>RIGHT($N262, LEN($N262)-SEARCH("/",$N262))</f>
        <v>documentary</v>
      </c>
      <c r="S262" s="12">
        <f>(((J262/60)/60)/24)+DATE(1970,1,1)</f>
        <v>40330.755543981482</v>
      </c>
      <c r="T262" s="12">
        <f>(((I262/60)/60)/24)+DATE(1970,1,1)</f>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(E263/D263)</f>
        <v>1.0740000000000001</v>
      </c>
      <c r="P263" s="8">
        <f>IF(E263=0, 0, E263/L263)</f>
        <v>97.63636363636364</v>
      </c>
      <c r="Q263" t="str">
        <f>LEFT($N263,SEARCH("/",$N263)-1)</f>
        <v>film &amp; video</v>
      </c>
      <c r="R263" t="str">
        <f>RIGHT($N263, LEN($N263)-SEARCH("/",$N263))</f>
        <v>documentary</v>
      </c>
      <c r="S263" s="12">
        <f>(((J263/60)/60)/24)+DATE(1970,1,1)</f>
        <v>41017.885462962964</v>
      </c>
      <c r="T263" s="12">
        <f>(((I263/60)/60)/24)+DATE(1970,1,1)</f>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(E264/D264)</f>
        <v>2.4</v>
      </c>
      <c r="P264" s="8">
        <f>IF(E264=0, 0, E264/L264)</f>
        <v>41.379310344827587</v>
      </c>
      <c r="Q264" t="str">
        <f>LEFT($N264,SEARCH("/",$N264)-1)</f>
        <v>film &amp; video</v>
      </c>
      <c r="R264" t="str">
        <f>RIGHT($N264, LEN($N264)-SEARCH("/",$N264))</f>
        <v>documentary</v>
      </c>
      <c r="S264" s="12">
        <f>(((J264/60)/60)/24)+DATE(1970,1,1)</f>
        <v>40555.24800925926</v>
      </c>
      <c r="T264" s="12">
        <f>(((I264/60)/60)/24)+DATE(1970,1,1)</f>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(E265/D265)</f>
        <v>1.1808107999999999</v>
      </c>
      <c r="P265" s="8">
        <f>IF(E265=0, 0, E265/L265)</f>
        <v>30.654485981308412</v>
      </c>
      <c r="Q265" t="str">
        <f>LEFT($N265,SEARCH("/",$N265)-1)</f>
        <v>film &amp; video</v>
      </c>
      <c r="R265" t="str">
        <f>RIGHT($N265, LEN($N265)-SEARCH("/",$N265))</f>
        <v>documentary</v>
      </c>
      <c r="S265" s="12">
        <f>(((J265/60)/60)/24)+DATE(1970,1,1)</f>
        <v>41149.954791666663</v>
      </c>
      <c r="T265" s="12">
        <f>(((I265/60)/60)/24)+DATE(1970,1,1)</f>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(E266/D266)</f>
        <v>1.1819999999999999</v>
      </c>
      <c r="P266" s="8">
        <f>IF(E266=0, 0, E266/L266)</f>
        <v>64.945054945054949</v>
      </c>
      <c r="Q266" t="str">
        <f>LEFT($N266,SEARCH("/",$N266)-1)</f>
        <v>film &amp; video</v>
      </c>
      <c r="R266" t="str">
        <f>RIGHT($N266, LEN($N266)-SEARCH("/",$N266))</f>
        <v>documentary</v>
      </c>
      <c r="S266" s="12">
        <f>(((J266/60)/60)/24)+DATE(1970,1,1)</f>
        <v>41010.620312500003</v>
      </c>
      <c r="T266" s="12">
        <f>(((I266/60)/60)/24)+DATE(1970,1,1)</f>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(E267/D267)</f>
        <v>1.111</v>
      </c>
      <c r="P267" s="8">
        <f>IF(E267=0, 0, E267/L267)</f>
        <v>95.775862068965523</v>
      </c>
      <c r="Q267" t="str">
        <f>LEFT($N267,SEARCH("/",$N267)-1)</f>
        <v>film &amp; video</v>
      </c>
      <c r="R267" t="str">
        <f>RIGHT($N267, LEN($N267)-SEARCH("/",$N267))</f>
        <v>documentary</v>
      </c>
      <c r="S267" s="12">
        <f>(((J267/60)/60)/24)+DATE(1970,1,1)</f>
        <v>40267.245717592588</v>
      </c>
      <c r="T267" s="12">
        <f>(((I267/60)/60)/24)+DATE(1970,1,1)</f>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(E268/D268)</f>
        <v>1.4550000000000001</v>
      </c>
      <c r="P268" s="8">
        <f>IF(E268=0, 0, E268/L268)</f>
        <v>40.416666666666664</v>
      </c>
      <c r="Q268" t="str">
        <f>LEFT($N268,SEARCH("/",$N268)-1)</f>
        <v>film &amp; video</v>
      </c>
      <c r="R268" t="str">
        <f>RIGHT($N268, LEN($N268)-SEARCH("/",$N268))</f>
        <v>documentary</v>
      </c>
      <c r="S268" s="12">
        <f>(((J268/60)/60)/24)+DATE(1970,1,1)</f>
        <v>40205.174849537041</v>
      </c>
      <c r="T268" s="12">
        <f>(((I268/60)/60)/24)+DATE(1970,1,1)</f>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(E269/D269)</f>
        <v>1.3162883248730965</v>
      </c>
      <c r="P269" s="8">
        <f>IF(E269=0, 0, E269/L269)</f>
        <v>78.578424242424248</v>
      </c>
      <c r="Q269" t="str">
        <f>LEFT($N269,SEARCH("/",$N269)-1)</f>
        <v>film &amp; video</v>
      </c>
      <c r="R269" t="str">
        <f>RIGHT($N269, LEN($N269)-SEARCH("/",$N269))</f>
        <v>documentary</v>
      </c>
      <c r="S269" s="12">
        <f>(((J269/60)/60)/24)+DATE(1970,1,1)</f>
        <v>41785.452534722222</v>
      </c>
      <c r="T269" s="12">
        <f>(((I269/60)/60)/24)+DATE(1970,1,1)</f>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(E270/D270)</f>
        <v>1.1140000000000001</v>
      </c>
      <c r="P270" s="8">
        <f>IF(E270=0, 0, E270/L270)</f>
        <v>50.18018018018018</v>
      </c>
      <c r="Q270" t="str">
        <f>LEFT($N270,SEARCH("/",$N270)-1)</f>
        <v>film &amp; video</v>
      </c>
      <c r="R270" t="str">
        <f>RIGHT($N270, LEN($N270)-SEARCH("/",$N270))</f>
        <v>documentary</v>
      </c>
      <c r="S270" s="12">
        <f>(((J270/60)/60)/24)+DATE(1970,1,1)</f>
        <v>40809.15252314815</v>
      </c>
      <c r="T270" s="12">
        <f>(((I270/60)/60)/24)+DATE(1970,1,1)</f>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(E271/D271)</f>
        <v>1.4723377</v>
      </c>
      <c r="P271" s="8">
        <f>IF(E271=0, 0, E271/L271)</f>
        <v>92.251735588972423</v>
      </c>
      <c r="Q271" t="str">
        <f>LEFT($N271,SEARCH("/",$N271)-1)</f>
        <v>film &amp; video</v>
      </c>
      <c r="R271" t="str">
        <f>RIGHT($N271, LEN($N271)-SEARCH("/",$N271))</f>
        <v>documentary</v>
      </c>
      <c r="S271" s="12">
        <f>(((J271/60)/60)/24)+DATE(1970,1,1)</f>
        <v>42758.197013888886</v>
      </c>
      <c r="T271" s="12">
        <f>(((I271/60)/60)/24)+DATE(1970,1,1)</f>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(E272/D272)</f>
        <v>1.5260869565217392</v>
      </c>
      <c r="P272" s="8">
        <f>IF(E272=0, 0, E272/L272)</f>
        <v>57.540983606557376</v>
      </c>
      <c r="Q272" t="str">
        <f>LEFT($N272,SEARCH("/",$N272)-1)</f>
        <v>film &amp; video</v>
      </c>
      <c r="R272" t="str">
        <f>RIGHT($N272, LEN($N272)-SEARCH("/",$N272))</f>
        <v>documentary</v>
      </c>
      <c r="S272" s="12">
        <f>(((J272/60)/60)/24)+DATE(1970,1,1)</f>
        <v>40637.866550925923</v>
      </c>
      <c r="T272" s="12">
        <f>(((I272/60)/60)/24)+DATE(1970,1,1)</f>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(E273/D273)</f>
        <v>1.0468</v>
      </c>
      <c r="P273" s="8">
        <f>IF(E273=0, 0, E273/L273)</f>
        <v>109.42160278745645</v>
      </c>
      <c r="Q273" t="str">
        <f>LEFT($N273,SEARCH("/",$N273)-1)</f>
        <v>film &amp; video</v>
      </c>
      <c r="R273" t="str">
        <f>RIGHT($N273, LEN($N273)-SEARCH("/",$N273))</f>
        <v>documentary</v>
      </c>
      <c r="S273" s="12">
        <f>(((J273/60)/60)/24)+DATE(1970,1,1)</f>
        <v>41612.10024305556</v>
      </c>
      <c r="T273" s="12">
        <f>(((I273/60)/60)/24)+DATE(1970,1,1)</f>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(E274/D274)</f>
        <v>1.7743366666666667</v>
      </c>
      <c r="P274" s="8">
        <f>IF(E274=0, 0, E274/L274)</f>
        <v>81.892461538461546</v>
      </c>
      <c r="Q274" t="str">
        <f>LEFT($N274,SEARCH("/",$N274)-1)</f>
        <v>film &amp; video</v>
      </c>
      <c r="R274" t="str">
        <f>RIGHT($N274, LEN($N274)-SEARCH("/",$N274))</f>
        <v>documentary</v>
      </c>
      <c r="S274" s="12">
        <f>(((J274/60)/60)/24)+DATE(1970,1,1)</f>
        <v>40235.900358796294</v>
      </c>
      <c r="T274" s="12">
        <f>(((I274/60)/60)/24)+DATE(1970,1,1)</f>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(E275/D275)</f>
        <v>1.077758</v>
      </c>
      <c r="P275" s="8">
        <f>IF(E275=0, 0, E275/L275)</f>
        <v>45.667711864406776</v>
      </c>
      <c r="Q275" t="str">
        <f>LEFT($N275,SEARCH("/",$N275)-1)</f>
        <v>film &amp; video</v>
      </c>
      <c r="R275" t="str">
        <f>RIGHT($N275, LEN($N275)-SEARCH("/",$N275))</f>
        <v>documentary</v>
      </c>
      <c r="S275" s="12">
        <f>(((J275/60)/60)/24)+DATE(1970,1,1)</f>
        <v>40697.498449074075</v>
      </c>
      <c r="T275" s="12">
        <f>(((I275/60)/60)/24)+DATE(1970,1,1)</f>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(E276/D276)</f>
        <v>1.56</v>
      </c>
      <c r="P276" s="8">
        <f>IF(E276=0, 0, E276/L276)</f>
        <v>55.221238938053098</v>
      </c>
      <c r="Q276" t="str">
        <f>LEFT($N276,SEARCH("/",$N276)-1)</f>
        <v>film &amp; video</v>
      </c>
      <c r="R276" t="str">
        <f>RIGHT($N276, LEN($N276)-SEARCH("/",$N276))</f>
        <v>documentary</v>
      </c>
      <c r="S276" s="12">
        <f>(((J276/60)/60)/24)+DATE(1970,1,1)</f>
        <v>40969.912372685183</v>
      </c>
      <c r="T276" s="12">
        <f>(((I276/60)/60)/24)+DATE(1970,1,1)</f>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(E277/D277)</f>
        <v>1.08395</v>
      </c>
      <c r="P277" s="8">
        <f>IF(E277=0, 0, E277/L277)</f>
        <v>65.298192771084331</v>
      </c>
      <c r="Q277" t="str">
        <f>LEFT($N277,SEARCH("/",$N277)-1)</f>
        <v>film &amp; video</v>
      </c>
      <c r="R277" t="str">
        <f>RIGHT($N277, LEN($N277)-SEARCH("/",$N277))</f>
        <v>documentary</v>
      </c>
      <c r="S277" s="12">
        <f>(((J277/60)/60)/24)+DATE(1970,1,1)</f>
        <v>41193.032013888893</v>
      </c>
      <c r="T277" s="12">
        <f>(((I277/60)/60)/24)+DATE(1970,1,1)</f>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(E278/D278)</f>
        <v>1.476</v>
      </c>
      <c r="P278" s="8">
        <f>IF(E278=0, 0, E278/L278)</f>
        <v>95.225806451612897</v>
      </c>
      <c r="Q278" t="str">
        <f>LEFT($N278,SEARCH("/",$N278)-1)</f>
        <v>film &amp; video</v>
      </c>
      <c r="R278" t="str">
        <f>RIGHT($N278, LEN($N278)-SEARCH("/",$N278))</f>
        <v>documentary</v>
      </c>
      <c r="S278" s="12">
        <f>(((J278/60)/60)/24)+DATE(1970,1,1)</f>
        <v>40967.081874999996</v>
      </c>
      <c r="T278" s="12">
        <f>(((I278/60)/60)/24)+DATE(1970,1,1)</f>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(E279/D279)</f>
        <v>1.1038153846153846</v>
      </c>
      <c r="P279" s="8">
        <f>IF(E279=0, 0, E279/L279)</f>
        <v>75.444794952681391</v>
      </c>
      <c r="Q279" t="str">
        <f>LEFT($N279,SEARCH("/",$N279)-1)</f>
        <v>film &amp; video</v>
      </c>
      <c r="R279" t="str">
        <f>RIGHT($N279, LEN($N279)-SEARCH("/",$N279))</f>
        <v>documentary</v>
      </c>
      <c r="S279" s="12">
        <f>(((J279/60)/60)/24)+DATE(1970,1,1)</f>
        <v>42117.891423611116</v>
      </c>
      <c r="T279" s="12">
        <f>(((I279/60)/60)/24)+DATE(1970,1,1)</f>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(E280/D280)</f>
        <v>1.5034814814814814</v>
      </c>
      <c r="P280" s="8">
        <f>IF(E280=0, 0, E280/L280)</f>
        <v>97.816867469879512</v>
      </c>
      <c r="Q280" t="str">
        <f>LEFT($N280,SEARCH("/",$N280)-1)</f>
        <v>film &amp; video</v>
      </c>
      <c r="R280" t="str">
        <f>RIGHT($N280, LEN($N280)-SEARCH("/",$N280))</f>
        <v>documentary</v>
      </c>
      <c r="S280" s="12">
        <f>(((J280/60)/60)/24)+DATE(1970,1,1)</f>
        <v>41164.040960648148</v>
      </c>
      <c r="T280" s="12">
        <f>(((I280/60)/60)/24)+DATE(1970,1,1)</f>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(E281/D281)</f>
        <v>1.5731829411764706</v>
      </c>
      <c r="P281" s="8">
        <f>IF(E281=0, 0, E281/L281)</f>
        <v>87.685606557377056</v>
      </c>
      <c r="Q281" t="str">
        <f>LEFT($N281,SEARCH("/",$N281)-1)</f>
        <v>film &amp; video</v>
      </c>
      <c r="R281" t="str">
        <f>RIGHT($N281, LEN($N281)-SEARCH("/",$N281))</f>
        <v>documentary</v>
      </c>
      <c r="S281" s="12">
        <f>(((J281/60)/60)/24)+DATE(1970,1,1)</f>
        <v>42759.244166666671</v>
      </c>
      <c r="T281" s="12">
        <f>(((I281/60)/60)/24)+DATE(1970,1,1)</f>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(E282/D282)</f>
        <v>1.5614399999999999</v>
      </c>
      <c r="P282" s="8">
        <f>IF(E282=0, 0, E282/L282)</f>
        <v>54.748948106591868</v>
      </c>
      <c r="Q282" t="str">
        <f>LEFT($N282,SEARCH("/",$N282)-1)</f>
        <v>film &amp; video</v>
      </c>
      <c r="R282" t="str">
        <f>RIGHT($N282, LEN($N282)-SEARCH("/",$N282))</f>
        <v>documentary</v>
      </c>
      <c r="S282" s="12">
        <f>(((J282/60)/60)/24)+DATE(1970,1,1)</f>
        <v>41744.590682870366</v>
      </c>
      <c r="T282" s="12">
        <f>(((I282/60)/60)/24)+DATE(1970,1,1)</f>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(E283/D283)</f>
        <v>1.2058763636363636</v>
      </c>
      <c r="P283" s="8">
        <f>IF(E283=0, 0, E283/L283)</f>
        <v>83.953417721518989</v>
      </c>
      <c r="Q283" t="str">
        <f>LEFT($N283,SEARCH("/",$N283)-1)</f>
        <v>film &amp; video</v>
      </c>
      <c r="R283" t="str">
        <f>RIGHT($N283, LEN($N283)-SEARCH("/",$N283))</f>
        <v>documentary</v>
      </c>
      <c r="S283" s="12">
        <f>(((J283/60)/60)/24)+DATE(1970,1,1)</f>
        <v>39950.163344907407</v>
      </c>
      <c r="T283" s="12">
        <f>(((I283/60)/60)/24)+DATE(1970,1,1)</f>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(E284/D284)</f>
        <v>1.0118888888888888</v>
      </c>
      <c r="P284" s="8">
        <f>IF(E284=0, 0, E284/L284)</f>
        <v>254.38547486033519</v>
      </c>
      <c r="Q284" t="str">
        <f>LEFT($N284,SEARCH("/",$N284)-1)</f>
        <v>film &amp; video</v>
      </c>
      <c r="R284" t="str">
        <f>RIGHT($N284, LEN($N284)-SEARCH("/",$N284))</f>
        <v>documentary</v>
      </c>
      <c r="S284" s="12">
        <f>(((J284/60)/60)/24)+DATE(1970,1,1)</f>
        <v>40194.920046296298</v>
      </c>
      <c r="T284" s="12">
        <f>(((I284/60)/60)/24)+DATE(1970,1,1)</f>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(E285/D285)</f>
        <v>1.142725</v>
      </c>
      <c r="P285" s="8">
        <f>IF(E285=0, 0, E285/L285)</f>
        <v>101.8269801980198</v>
      </c>
      <c r="Q285" t="str">
        <f>LEFT($N285,SEARCH("/",$N285)-1)</f>
        <v>film &amp; video</v>
      </c>
      <c r="R285" t="str">
        <f>RIGHT($N285, LEN($N285)-SEARCH("/",$N285))</f>
        <v>documentary</v>
      </c>
      <c r="S285" s="12">
        <f>(((J285/60)/60)/24)+DATE(1970,1,1)</f>
        <v>40675.71</v>
      </c>
      <c r="T285" s="12">
        <f>(((I285/60)/60)/24)+DATE(1970,1,1)</f>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(E286/D286)</f>
        <v>1.0462615</v>
      </c>
      <c r="P286" s="8">
        <f>IF(E286=0, 0, E286/L286)</f>
        <v>55.066394736842106</v>
      </c>
      <c r="Q286" t="str">
        <f>LEFT($N286,SEARCH("/",$N286)-1)</f>
        <v>film &amp; video</v>
      </c>
      <c r="R286" t="str">
        <f>RIGHT($N286, LEN($N286)-SEARCH("/",$N286))</f>
        <v>documentary</v>
      </c>
      <c r="S286" s="12">
        <f>(((J286/60)/60)/24)+DATE(1970,1,1)</f>
        <v>40904.738194444442</v>
      </c>
      <c r="T286" s="12">
        <f>(((I286/60)/60)/24)+DATE(1970,1,1)</f>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(E287/D287)</f>
        <v>2.2882507142857142</v>
      </c>
      <c r="P287" s="8">
        <f>IF(E287=0, 0, E287/L287)</f>
        <v>56.901438721136763</v>
      </c>
      <c r="Q287" t="str">
        <f>LEFT($N287,SEARCH("/",$N287)-1)</f>
        <v>film &amp; video</v>
      </c>
      <c r="R287" t="str">
        <f>RIGHT($N287, LEN($N287)-SEARCH("/",$N287))</f>
        <v>documentary</v>
      </c>
      <c r="S287" s="12">
        <f>(((J287/60)/60)/24)+DATE(1970,1,1)</f>
        <v>41506.756111111114</v>
      </c>
      <c r="T287" s="12">
        <f>(((I287/60)/60)/24)+DATE(1970,1,1)</f>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(E288/D288)</f>
        <v>1.0915333333333332</v>
      </c>
      <c r="P288" s="8">
        <f>IF(E288=0, 0, E288/L288)</f>
        <v>121.28148148148148</v>
      </c>
      <c r="Q288" t="str">
        <f>LEFT($N288,SEARCH("/",$N288)-1)</f>
        <v>film &amp; video</v>
      </c>
      <c r="R288" t="str">
        <f>RIGHT($N288, LEN($N288)-SEARCH("/",$N288))</f>
        <v>documentary</v>
      </c>
      <c r="S288" s="12">
        <f>(((J288/60)/60)/24)+DATE(1970,1,1)</f>
        <v>41313.816249999996</v>
      </c>
      <c r="T288" s="12">
        <f>(((I288/60)/60)/24)+DATE(1970,1,1)</f>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(E289/D289)</f>
        <v>1.7629999999999999</v>
      </c>
      <c r="P289" s="8">
        <f>IF(E289=0, 0, E289/L289)</f>
        <v>91.189655172413794</v>
      </c>
      <c r="Q289" t="str">
        <f>LEFT($N289,SEARCH("/",$N289)-1)</f>
        <v>film &amp; video</v>
      </c>
      <c r="R289" t="str">
        <f>RIGHT($N289, LEN($N289)-SEARCH("/",$N289))</f>
        <v>documentary</v>
      </c>
      <c r="S289" s="12">
        <f>(((J289/60)/60)/24)+DATE(1970,1,1)</f>
        <v>41184.277986111112</v>
      </c>
      <c r="T289" s="12">
        <f>(((I289/60)/60)/24)+DATE(1970,1,1)</f>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(E290/D290)</f>
        <v>1.0321061999999999</v>
      </c>
      <c r="P290" s="8">
        <f>IF(E290=0, 0, E290/L290)</f>
        <v>115.44812080536913</v>
      </c>
      <c r="Q290" t="str">
        <f>LEFT($N290,SEARCH("/",$N290)-1)</f>
        <v>film &amp; video</v>
      </c>
      <c r="R290" t="str">
        <f>RIGHT($N290, LEN($N290)-SEARCH("/",$N290))</f>
        <v>documentary</v>
      </c>
      <c r="S290" s="12">
        <f>(((J290/60)/60)/24)+DATE(1970,1,1)</f>
        <v>41051.168900462959</v>
      </c>
      <c r="T290" s="12">
        <f>(((I290/60)/60)/24)+DATE(1970,1,1)</f>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(E291/D291)</f>
        <v>1.0482</v>
      </c>
      <c r="P291" s="8">
        <f>IF(E291=0, 0, E291/L291)</f>
        <v>67.771551724137936</v>
      </c>
      <c r="Q291" t="str">
        <f>LEFT($N291,SEARCH("/",$N291)-1)</f>
        <v>film &amp; video</v>
      </c>
      <c r="R291" t="str">
        <f>RIGHT($N291, LEN($N291)-SEARCH("/",$N291))</f>
        <v>documentary</v>
      </c>
      <c r="S291" s="12">
        <f>(((J291/60)/60)/24)+DATE(1970,1,1)</f>
        <v>41550.456412037034</v>
      </c>
      <c r="T291" s="12">
        <f>(((I291/60)/60)/24)+DATE(1970,1,1)</f>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(E292/D292)</f>
        <v>1.0668444444444445</v>
      </c>
      <c r="P292" s="8">
        <f>IF(E292=0, 0, E292/L292)</f>
        <v>28.576190476190476</v>
      </c>
      <c r="Q292" t="str">
        <f>LEFT($N292,SEARCH("/",$N292)-1)</f>
        <v>film &amp; video</v>
      </c>
      <c r="R292" t="str">
        <f>RIGHT($N292, LEN($N292)-SEARCH("/",$N292))</f>
        <v>documentary</v>
      </c>
      <c r="S292" s="12">
        <f>(((J292/60)/60)/24)+DATE(1970,1,1)</f>
        <v>40526.36917824074</v>
      </c>
      <c r="T292" s="12">
        <f>(((I292/60)/60)/24)+DATE(1970,1,1)</f>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(E293/D293)</f>
        <v>1.2001999999999999</v>
      </c>
      <c r="P293" s="8">
        <f>IF(E293=0, 0, E293/L293)</f>
        <v>46.8828125</v>
      </c>
      <c r="Q293" t="str">
        <f>LEFT($N293,SEARCH("/",$N293)-1)</f>
        <v>film &amp; video</v>
      </c>
      <c r="R293" t="str">
        <f>RIGHT($N293, LEN($N293)-SEARCH("/",$N293))</f>
        <v>documentary</v>
      </c>
      <c r="S293" s="12">
        <f>(((J293/60)/60)/24)+DATE(1970,1,1)</f>
        <v>41376.769050925926</v>
      </c>
      <c r="T293" s="12">
        <f>(((I293/60)/60)/24)+DATE(1970,1,1)</f>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(E294/D294)</f>
        <v>1.0150693333333334</v>
      </c>
      <c r="P294" s="8">
        <f>IF(E294=0, 0, E294/L294)</f>
        <v>154.42231237322514</v>
      </c>
      <c r="Q294" t="str">
        <f>LEFT($N294,SEARCH("/",$N294)-1)</f>
        <v>film &amp; video</v>
      </c>
      <c r="R294" t="str">
        <f>RIGHT($N294, LEN($N294)-SEARCH("/",$N294))</f>
        <v>documentary</v>
      </c>
      <c r="S294" s="12">
        <f>(((J294/60)/60)/24)+DATE(1970,1,1)</f>
        <v>40812.803229166668</v>
      </c>
      <c r="T294" s="12">
        <f>(((I294/60)/60)/24)+DATE(1970,1,1)</f>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(E295/D295)</f>
        <v>1.0138461538461538</v>
      </c>
      <c r="P295" s="8">
        <f>IF(E295=0, 0, E295/L295)</f>
        <v>201.22137404580153</v>
      </c>
      <c r="Q295" t="str">
        <f>LEFT($N295,SEARCH("/",$N295)-1)</f>
        <v>film &amp; video</v>
      </c>
      <c r="R295" t="str">
        <f>RIGHT($N295, LEN($N295)-SEARCH("/",$N295))</f>
        <v>documentary</v>
      </c>
      <c r="S295" s="12">
        <f>(((J295/60)/60)/24)+DATE(1970,1,1)</f>
        <v>41719.667986111112</v>
      </c>
      <c r="T295" s="12">
        <f>(((I295/60)/60)/24)+DATE(1970,1,1)</f>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(E296/D296)</f>
        <v>1</v>
      </c>
      <c r="P296" s="8">
        <f>IF(E296=0, 0, E296/L296)</f>
        <v>100</v>
      </c>
      <c r="Q296" t="str">
        <f>LEFT($N296,SEARCH("/",$N296)-1)</f>
        <v>film &amp; video</v>
      </c>
      <c r="R296" t="str">
        <f>RIGHT($N296, LEN($N296)-SEARCH("/",$N296))</f>
        <v>documentary</v>
      </c>
      <c r="S296" s="12">
        <f>(((J296/60)/60)/24)+DATE(1970,1,1)</f>
        <v>40343.084421296298</v>
      </c>
      <c r="T296" s="12">
        <f>(((I296/60)/60)/24)+DATE(1970,1,1)</f>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(E297/D297)</f>
        <v>1.3310911999999999</v>
      </c>
      <c r="P297" s="8">
        <f>IF(E297=0, 0, E297/L297)</f>
        <v>100.08204511278196</v>
      </c>
      <c r="Q297" t="str">
        <f>LEFT($N297,SEARCH("/",$N297)-1)</f>
        <v>film &amp; video</v>
      </c>
      <c r="R297" t="str">
        <f>RIGHT($N297, LEN($N297)-SEARCH("/",$N297))</f>
        <v>documentary</v>
      </c>
      <c r="S297" s="12">
        <f>(((J297/60)/60)/24)+DATE(1970,1,1)</f>
        <v>41519.004733796297</v>
      </c>
      <c r="T297" s="12">
        <f>(((I297/60)/60)/24)+DATE(1970,1,1)</f>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(E298/D298)</f>
        <v>1.187262</v>
      </c>
      <c r="P298" s="8">
        <f>IF(E298=0, 0, E298/L298)</f>
        <v>230.08953488372092</v>
      </c>
      <c r="Q298" t="str">
        <f>LEFT($N298,SEARCH("/",$N298)-1)</f>
        <v>film &amp; video</v>
      </c>
      <c r="R298" t="str">
        <f>RIGHT($N298, LEN($N298)-SEARCH("/",$N298))</f>
        <v>documentary</v>
      </c>
      <c r="S298" s="12">
        <f>(((J298/60)/60)/24)+DATE(1970,1,1)</f>
        <v>41134.475497685184</v>
      </c>
      <c r="T298" s="12">
        <f>(((I298/60)/60)/24)+DATE(1970,1,1)</f>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(E299/D299)</f>
        <v>1.0064</v>
      </c>
      <c r="P299" s="8">
        <f>IF(E299=0, 0, E299/L299)</f>
        <v>141.74647887323943</v>
      </c>
      <c r="Q299" t="str">
        <f>LEFT($N299,SEARCH("/",$N299)-1)</f>
        <v>film &amp; video</v>
      </c>
      <c r="R299" t="str">
        <f>RIGHT($N299, LEN($N299)-SEARCH("/",$N299))</f>
        <v>documentary</v>
      </c>
      <c r="S299" s="12">
        <f>(((J299/60)/60)/24)+DATE(1970,1,1)</f>
        <v>42089.72802083334</v>
      </c>
      <c r="T299" s="12">
        <f>(((I299/60)/60)/24)+DATE(1970,1,1)</f>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(E300/D300)</f>
        <v>1.089324126984127</v>
      </c>
      <c r="P300" s="8">
        <f>IF(E300=0, 0, E300/L300)</f>
        <v>56.344351395730705</v>
      </c>
      <c r="Q300" t="str">
        <f>LEFT($N300,SEARCH("/",$N300)-1)</f>
        <v>film &amp; video</v>
      </c>
      <c r="R300" t="str">
        <f>RIGHT($N300, LEN($N300)-SEARCH("/",$N300))</f>
        <v>documentary</v>
      </c>
      <c r="S300" s="12">
        <f>(((J300/60)/60)/24)+DATE(1970,1,1)</f>
        <v>41709.463518518518</v>
      </c>
      <c r="T300" s="12">
        <f>(((I300/60)/60)/24)+DATE(1970,1,1)</f>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(E301/D301)</f>
        <v>1.789525</v>
      </c>
      <c r="P301" s="8">
        <f>IF(E301=0, 0, E301/L301)</f>
        <v>73.341188524590166</v>
      </c>
      <c r="Q301" t="str">
        <f>LEFT($N301,SEARCH("/",$N301)-1)</f>
        <v>film &amp; video</v>
      </c>
      <c r="R301" t="str">
        <f>RIGHT($N301, LEN($N301)-SEARCH("/",$N301))</f>
        <v>documentary</v>
      </c>
      <c r="S301" s="12">
        <f>(((J301/60)/60)/24)+DATE(1970,1,1)</f>
        <v>40469.225231481483</v>
      </c>
      <c r="T301" s="12">
        <f>(((I301/60)/60)/24)+DATE(1970,1,1)</f>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(E302/D302)</f>
        <v>1.0172264</v>
      </c>
      <c r="P302" s="8">
        <f>IF(E302=0, 0, E302/L302)</f>
        <v>85.337785234899329</v>
      </c>
      <c r="Q302" t="str">
        <f>LEFT($N302,SEARCH("/",$N302)-1)</f>
        <v>film &amp; video</v>
      </c>
      <c r="R302" t="str">
        <f>RIGHT($N302, LEN($N302)-SEARCH("/",$N302))</f>
        <v>documentary</v>
      </c>
      <c r="S302" s="12">
        <f>(((J302/60)/60)/24)+DATE(1970,1,1)</f>
        <v>40626.959930555553</v>
      </c>
      <c r="T302" s="12">
        <f>(((I302/60)/60)/24)+DATE(1970,1,1)</f>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(E303/D303)</f>
        <v>1.1873499999999999</v>
      </c>
      <c r="P303" s="8">
        <f>IF(E303=0, 0, E303/L303)</f>
        <v>61.496215139442228</v>
      </c>
      <c r="Q303" t="str">
        <f>LEFT($N303,SEARCH("/",$N303)-1)</f>
        <v>film &amp; video</v>
      </c>
      <c r="R303" t="str">
        <f>RIGHT($N303, LEN($N303)-SEARCH("/",$N303))</f>
        <v>documentary</v>
      </c>
      <c r="S303" s="12">
        <f>(((J303/60)/60)/24)+DATE(1970,1,1)</f>
        <v>41312.737673611111</v>
      </c>
      <c r="T303" s="12">
        <f>(((I303/60)/60)/24)+DATE(1970,1,1)</f>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(E304/D304)</f>
        <v>1.0045999999999999</v>
      </c>
      <c r="P304" s="8">
        <f>IF(E304=0, 0, E304/L304)</f>
        <v>93.018518518518519</v>
      </c>
      <c r="Q304" t="str">
        <f>LEFT($N304,SEARCH("/",$N304)-1)</f>
        <v>film &amp; video</v>
      </c>
      <c r="R304" t="str">
        <f>RIGHT($N304, LEN($N304)-SEARCH("/",$N304))</f>
        <v>documentary</v>
      </c>
      <c r="S304" s="12">
        <f>(((J304/60)/60)/24)+DATE(1970,1,1)</f>
        <v>40933.856921296298</v>
      </c>
      <c r="T304" s="12">
        <f>(((I304/60)/60)/24)+DATE(1970,1,1)</f>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(E305/D305)</f>
        <v>1.3746666666666667</v>
      </c>
      <c r="P305" s="8">
        <f>IF(E305=0, 0, E305/L305)</f>
        <v>50.292682926829265</v>
      </c>
      <c r="Q305" t="str">
        <f>LEFT($N305,SEARCH("/",$N305)-1)</f>
        <v>film &amp; video</v>
      </c>
      <c r="R305" t="str">
        <f>RIGHT($N305, LEN($N305)-SEARCH("/",$N305))</f>
        <v>documentary</v>
      </c>
      <c r="S305" s="12">
        <f>(((J305/60)/60)/24)+DATE(1970,1,1)</f>
        <v>41032.071134259262</v>
      </c>
      <c r="T305" s="12">
        <f>(((I305/60)/60)/24)+DATE(1970,1,1)</f>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(E306/D306)</f>
        <v>2.3164705882352941</v>
      </c>
      <c r="P306" s="8">
        <f>IF(E306=0, 0, E306/L306)</f>
        <v>106.43243243243244</v>
      </c>
      <c r="Q306" t="str">
        <f>LEFT($N306,SEARCH("/",$N306)-1)</f>
        <v>film &amp; video</v>
      </c>
      <c r="R306" t="str">
        <f>RIGHT($N306, LEN($N306)-SEARCH("/",$N306))</f>
        <v>documentary</v>
      </c>
      <c r="S306" s="12">
        <f>(((J306/60)/60)/24)+DATE(1970,1,1)</f>
        <v>41114.094872685186</v>
      </c>
      <c r="T306" s="12">
        <f>(((I306/60)/60)/24)+DATE(1970,1,1)</f>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(E307/D307)</f>
        <v>1.3033333333333332</v>
      </c>
      <c r="P307" s="8">
        <f>IF(E307=0, 0, E307/L307)</f>
        <v>51.719576719576722</v>
      </c>
      <c r="Q307" t="str">
        <f>LEFT($N307,SEARCH("/",$N307)-1)</f>
        <v>film &amp; video</v>
      </c>
      <c r="R307" t="str">
        <f>RIGHT($N307, LEN($N307)-SEARCH("/",$N307))</f>
        <v>documentary</v>
      </c>
      <c r="S307" s="12">
        <f>(((J307/60)/60)/24)+DATE(1970,1,1)</f>
        <v>40948.630196759259</v>
      </c>
      <c r="T307" s="12">
        <f>(((I307/60)/60)/24)+DATE(1970,1,1)</f>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(E308/D308)</f>
        <v>2.9289999999999998</v>
      </c>
      <c r="P308" s="8">
        <f>IF(E308=0, 0, E308/L308)</f>
        <v>36.612499999999997</v>
      </c>
      <c r="Q308" t="str">
        <f>LEFT($N308,SEARCH("/",$N308)-1)</f>
        <v>film &amp; video</v>
      </c>
      <c r="R308" t="str">
        <f>RIGHT($N308, LEN($N308)-SEARCH("/",$N308))</f>
        <v>documentary</v>
      </c>
      <c r="S308" s="12">
        <f>(((J308/60)/60)/24)+DATE(1970,1,1)</f>
        <v>41333.837187500001</v>
      </c>
      <c r="T308" s="12">
        <f>(((I308/60)/60)/24)+DATE(1970,1,1)</f>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(E309/D309)</f>
        <v>1.1131818181818183</v>
      </c>
      <c r="P309" s="8">
        <f>IF(E309=0, 0, E309/L309)</f>
        <v>42.517361111111114</v>
      </c>
      <c r="Q309" t="str">
        <f>LEFT($N309,SEARCH("/",$N309)-1)</f>
        <v>film &amp; video</v>
      </c>
      <c r="R309" t="str">
        <f>RIGHT($N309, LEN($N309)-SEARCH("/",$N309))</f>
        <v>documentary</v>
      </c>
      <c r="S309" s="12">
        <f>(((J309/60)/60)/24)+DATE(1970,1,1)</f>
        <v>41282.944456018515</v>
      </c>
      <c r="T309" s="12">
        <f>(((I309/60)/60)/24)+DATE(1970,1,1)</f>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(E310/D310)</f>
        <v>1.0556666666666668</v>
      </c>
      <c r="P310" s="8">
        <f>IF(E310=0, 0, E310/L310)</f>
        <v>62.712871287128714</v>
      </c>
      <c r="Q310" t="str">
        <f>LEFT($N310,SEARCH("/",$N310)-1)</f>
        <v>film &amp; video</v>
      </c>
      <c r="R310" t="str">
        <f>RIGHT($N310, LEN($N310)-SEARCH("/",$N310))</f>
        <v>documentary</v>
      </c>
      <c r="S310" s="12">
        <f>(((J310/60)/60)/24)+DATE(1970,1,1)</f>
        <v>40567.694560185184</v>
      </c>
      <c r="T310" s="12">
        <f>(((I310/60)/60)/24)+DATE(1970,1,1)</f>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(E311/D311)</f>
        <v>1.1894444444444445</v>
      </c>
      <c r="P311" s="8">
        <f>IF(E311=0, 0, E311/L311)</f>
        <v>89.957983193277315</v>
      </c>
      <c r="Q311" t="str">
        <f>LEFT($N311,SEARCH("/",$N311)-1)</f>
        <v>film &amp; video</v>
      </c>
      <c r="R311" t="str">
        <f>RIGHT($N311, LEN($N311)-SEARCH("/",$N311))</f>
        <v>documentary</v>
      </c>
      <c r="S311" s="12">
        <f>(((J311/60)/60)/24)+DATE(1970,1,1)</f>
        <v>41134.751550925925</v>
      </c>
      <c r="T311" s="12">
        <f>(((I311/60)/60)/24)+DATE(1970,1,1)</f>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(E312/D312)</f>
        <v>1.04129</v>
      </c>
      <c r="P312" s="8">
        <f>IF(E312=0, 0, E312/L312)</f>
        <v>28.924722222222222</v>
      </c>
      <c r="Q312" t="str">
        <f>LEFT($N312,SEARCH("/",$N312)-1)</f>
        <v>film &amp; video</v>
      </c>
      <c r="R312" t="str">
        <f>RIGHT($N312, LEN($N312)-SEARCH("/",$N312))</f>
        <v>documentary</v>
      </c>
      <c r="S312" s="12">
        <f>(((J312/60)/60)/24)+DATE(1970,1,1)</f>
        <v>40821.183136574073</v>
      </c>
      <c r="T312" s="12">
        <f>(((I312/60)/60)/24)+DATE(1970,1,1)</f>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(E313/D313)</f>
        <v>1.0410165</v>
      </c>
      <c r="P313" s="8">
        <f>IF(E313=0, 0, E313/L313)</f>
        <v>138.8022</v>
      </c>
      <c r="Q313" t="str">
        <f>LEFT($N313,SEARCH("/",$N313)-1)</f>
        <v>film &amp; video</v>
      </c>
      <c r="R313" t="str">
        <f>RIGHT($N313, LEN($N313)-SEARCH("/",$N313))</f>
        <v>documentary</v>
      </c>
      <c r="S313" s="12">
        <f>(((J313/60)/60)/24)+DATE(1970,1,1)</f>
        <v>40868.219814814816</v>
      </c>
      <c r="T313" s="12">
        <f>(((I313/60)/60)/24)+DATE(1970,1,1)</f>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(E314/D314)</f>
        <v>1.1187499999999999</v>
      </c>
      <c r="P314" s="8">
        <f>IF(E314=0, 0, E314/L314)</f>
        <v>61.301369863013697</v>
      </c>
      <c r="Q314" t="str">
        <f>LEFT($N314,SEARCH("/",$N314)-1)</f>
        <v>film &amp; video</v>
      </c>
      <c r="R314" t="str">
        <f>RIGHT($N314, LEN($N314)-SEARCH("/",$N314))</f>
        <v>documentary</v>
      </c>
      <c r="S314" s="12">
        <f>(((J314/60)/60)/24)+DATE(1970,1,1)</f>
        <v>41348.877685185187</v>
      </c>
      <c r="T314" s="12">
        <f>(((I314/60)/60)/24)+DATE(1970,1,1)</f>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(E315/D315)</f>
        <v>1.0473529411764706</v>
      </c>
      <c r="P315" s="8">
        <f>IF(E315=0, 0, E315/L315)</f>
        <v>80.202702702702709</v>
      </c>
      <c r="Q315" t="str">
        <f>LEFT($N315,SEARCH("/",$N315)-1)</f>
        <v>film &amp; video</v>
      </c>
      <c r="R315" t="str">
        <f>RIGHT($N315, LEN($N315)-SEARCH("/",$N315))</f>
        <v>documentary</v>
      </c>
      <c r="S315" s="12">
        <f>(((J315/60)/60)/24)+DATE(1970,1,1)</f>
        <v>40357.227939814817</v>
      </c>
      <c r="T315" s="12">
        <f>(((I315/60)/60)/24)+DATE(1970,1,1)</f>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(E316/D316)</f>
        <v>3.8515000000000001</v>
      </c>
      <c r="P316" s="8">
        <f>IF(E316=0, 0, E316/L316)</f>
        <v>32.095833333333331</v>
      </c>
      <c r="Q316" t="str">
        <f>LEFT($N316,SEARCH("/",$N316)-1)</f>
        <v>film &amp; video</v>
      </c>
      <c r="R316" t="str">
        <f>RIGHT($N316, LEN($N316)-SEARCH("/",$N316))</f>
        <v>documentary</v>
      </c>
      <c r="S316" s="12">
        <f>(((J316/60)/60)/24)+DATE(1970,1,1)</f>
        <v>41304.833194444444</v>
      </c>
      <c r="T316" s="12">
        <f>(((I316/60)/60)/24)+DATE(1970,1,1)</f>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(E317/D317)</f>
        <v>1.01248</v>
      </c>
      <c r="P317" s="8">
        <f>IF(E317=0, 0, E317/L317)</f>
        <v>200.88888888888889</v>
      </c>
      <c r="Q317" t="str">
        <f>LEFT($N317,SEARCH("/",$N317)-1)</f>
        <v>film &amp; video</v>
      </c>
      <c r="R317" t="str">
        <f>RIGHT($N317, LEN($N317)-SEARCH("/",$N317))</f>
        <v>documentary</v>
      </c>
      <c r="S317" s="12">
        <f>(((J317/60)/60)/24)+DATE(1970,1,1)</f>
        <v>41113.77238425926</v>
      </c>
      <c r="T317" s="12">
        <f>(((I317/60)/60)/24)+DATE(1970,1,1)</f>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(E318/D318)</f>
        <v>1.1377333333333333</v>
      </c>
      <c r="P318" s="8">
        <f>IF(E318=0, 0, E318/L318)</f>
        <v>108.01265822784811</v>
      </c>
      <c r="Q318" t="str">
        <f>LEFT($N318,SEARCH("/",$N318)-1)</f>
        <v>film &amp; video</v>
      </c>
      <c r="R318" t="str">
        <f>RIGHT($N318, LEN($N318)-SEARCH("/",$N318))</f>
        <v>documentary</v>
      </c>
      <c r="S318" s="12">
        <f>(((J318/60)/60)/24)+DATE(1970,1,1)</f>
        <v>41950.923576388886</v>
      </c>
      <c r="T318" s="12">
        <f>(((I318/60)/60)/24)+DATE(1970,1,1)</f>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(E319/D319)</f>
        <v>1.0080333333333333</v>
      </c>
      <c r="P319" s="8">
        <f>IF(E319=0, 0, E319/L319)</f>
        <v>95.699367088607602</v>
      </c>
      <c r="Q319" t="str">
        <f>LEFT($N319,SEARCH("/",$N319)-1)</f>
        <v>film &amp; video</v>
      </c>
      <c r="R319" t="str">
        <f>RIGHT($N319, LEN($N319)-SEARCH("/",$N319))</f>
        <v>documentary</v>
      </c>
      <c r="S319" s="12">
        <f>(((J319/60)/60)/24)+DATE(1970,1,1)</f>
        <v>41589.676886574074</v>
      </c>
      <c r="T319" s="12">
        <f>(((I319/60)/60)/24)+DATE(1970,1,1)</f>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(E320/D320)</f>
        <v>2.8332000000000002</v>
      </c>
      <c r="P320" s="8">
        <f>IF(E320=0, 0, E320/L320)</f>
        <v>49.880281690140848</v>
      </c>
      <c r="Q320" t="str">
        <f>LEFT($N320,SEARCH("/",$N320)-1)</f>
        <v>film &amp; video</v>
      </c>
      <c r="R320" t="str">
        <f>RIGHT($N320, LEN($N320)-SEARCH("/",$N320))</f>
        <v>documentary</v>
      </c>
      <c r="S320" s="12">
        <f>(((J320/60)/60)/24)+DATE(1970,1,1)</f>
        <v>41330.038784722223</v>
      </c>
      <c r="T320" s="12">
        <f>(((I320/60)/60)/24)+DATE(1970,1,1)</f>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(E321/D321)</f>
        <v>1.1268</v>
      </c>
      <c r="P321" s="8">
        <f>IF(E321=0, 0, E321/L321)</f>
        <v>110.47058823529412</v>
      </c>
      <c r="Q321" t="str">
        <f>LEFT($N321,SEARCH("/",$N321)-1)</f>
        <v>film &amp; video</v>
      </c>
      <c r="R321" t="str">
        <f>RIGHT($N321, LEN($N321)-SEARCH("/",$N321))</f>
        <v>documentary</v>
      </c>
      <c r="S321" s="12">
        <f>(((J321/60)/60)/24)+DATE(1970,1,1)</f>
        <v>40123.83829861111</v>
      </c>
      <c r="T321" s="12">
        <f>(((I321/60)/60)/24)+DATE(1970,1,1)</f>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(E322/D322)</f>
        <v>1.0658000000000001</v>
      </c>
      <c r="P322" s="8">
        <f>IF(E322=0, 0, E322/L322)</f>
        <v>134.91139240506328</v>
      </c>
      <c r="Q322" t="str">
        <f>LEFT($N322,SEARCH("/",$N322)-1)</f>
        <v>film &amp; video</v>
      </c>
      <c r="R322" t="str">
        <f>RIGHT($N322, LEN($N322)-SEARCH("/",$N322))</f>
        <v>documentary</v>
      </c>
      <c r="S322" s="12">
        <f>(((J322/60)/60)/24)+DATE(1970,1,1)</f>
        <v>42331.551307870366</v>
      </c>
      <c r="T322" s="12">
        <f>(((I322/60)/60)/24)+DATE(1970,1,1)</f>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(E323/D323)</f>
        <v>1.0266285714285714</v>
      </c>
      <c r="P323" s="8">
        <f>IF(E323=0, 0, E323/L323)</f>
        <v>106.62314540059347</v>
      </c>
      <c r="Q323" t="str">
        <f>LEFT($N323,SEARCH("/",$N323)-1)</f>
        <v>film &amp; video</v>
      </c>
      <c r="R323" t="str">
        <f>RIGHT($N323, LEN($N323)-SEARCH("/",$N323))</f>
        <v>documentary</v>
      </c>
      <c r="S323" s="12">
        <f>(((J323/60)/60)/24)+DATE(1970,1,1)</f>
        <v>42647.446597222224</v>
      </c>
      <c r="T323" s="12">
        <f>(((I323/60)/60)/24)+DATE(1970,1,1)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(E324/D324)</f>
        <v>1.0791200000000001</v>
      </c>
      <c r="P324" s="8">
        <f>IF(E324=0, 0, E324/L324)</f>
        <v>145.04301075268816</v>
      </c>
      <c r="Q324" t="str">
        <f>LEFT($N324,SEARCH("/",$N324)-1)</f>
        <v>film &amp; video</v>
      </c>
      <c r="R324" t="str">
        <f>RIGHT($N324, LEN($N324)-SEARCH("/",$N324))</f>
        <v>documentary</v>
      </c>
      <c r="S324" s="12">
        <f>(((J324/60)/60)/24)+DATE(1970,1,1)</f>
        <v>42473.57</v>
      </c>
      <c r="T324" s="12">
        <f>(((I324/60)/60)/24)+DATE(1970,1,1)</f>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(E325/D325)</f>
        <v>1.2307407407407407</v>
      </c>
      <c r="P325" s="8">
        <f>IF(E325=0, 0, E325/L325)</f>
        <v>114.58620689655173</v>
      </c>
      <c r="Q325" t="str">
        <f>LEFT($N325,SEARCH("/",$N325)-1)</f>
        <v>film &amp; video</v>
      </c>
      <c r="R325" t="str">
        <f>RIGHT($N325, LEN($N325)-SEARCH("/",$N325))</f>
        <v>documentary</v>
      </c>
      <c r="S325" s="12">
        <f>(((J325/60)/60)/24)+DATE(1970,1,1)</f>
        <v>42697.32136574074</v>
      </c>
      <c r="T325" s="12">
        <f>(((I325/60)/60)/24)+DATE(1970,1,1)</f>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(E326/D326)</f>
        <v>1.016</v>
      </c>
      <c r="P326" s="8">
        <f>IF(E326=0, 0, E326/L326)</f>
        <v>105.3170731707317</v>
      </c>
      <c r="Q326" t="str">
        <f>LEFT($N326,SEARCH("/",$N326)-1)</f>
        <v>film &amp; video</v>
      </c>
      <c r="R326" t="str">
        <f>RIGHT($N326, LEN($N326)-SEARCH("/",$N326))</f>
        <v>documentary</v>
      </c>
      <c r="S326" s="12">
        <f>(((J326/60)/60)/24)+DATE(1970,1,1)</f>
        <v>42184.626250000001</v>
      </c>
      <c r="T326" s="12">
        <f>(((I326/60)/60)/24)+DATE(1970,1,1)</f>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(E327/D327)</f>
        <v>1.04396</v>
      </c>
      <c r="P327" s="8">
        <f>IF(E327=0, 0, E327/L327)</f>
        <v>70.921195652173907</v>
      </c>
      <c r="Q327" t="str">
        <f>LEFT($N327,SEARCH("/",$N327)-1)</f>
        <v>film &amp; video</v>
      </c>
      <c r="R327" t="str">
        <f>RIGHT($N327, LEN($N327)-SEARCH("/",$N327))</f>
        <v>documentary</v>
      </c>
      <c r="S327" s="12">
        <f>(((J327/60)/60)/24)+DATE(1970,1,1)</f>
        <v>42689.187881944439</v>
      </c>
      <c r="T327" s="12">
        <f>(((I327/60)/60)/24)+DATE(1970,1,1)</f>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(E328/D328)</f>
        <v>1.1292973333333334</v>
      </c>
      <c r="P328" s="8">
        <f>IF(E328=0, 0, E328/L328)</f>
        <v>147.17167680278018</v>
      </c>
      <c r="Q328" t="str">
        <f>LEFT($N328,SEARCH("/",$N328)-1)</f>
        <v>film &amp; video</v>
      </c>
      <c r="R328" t="str">
        <f>RIGHT($N328, LEN($N328)-SEARCH("/",$N328))</f>
        <v>documentary</v>
      </c>
      <c r="S328" s="12">
        <f>(((J328/60)/60)/24)+DATE(1970,1,1)</f>
        <v>42775.314884259264</v>
      </c>
      <c r="T328" s="12">
        <f>(((I328/60)/60)/24)+DATE(1970,1,1)</f>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(E329/D329)</f>
        <v>1.3640000000000001</v>
      </c>
      <c r="P329" s="8">
        <f>IF(E329=0, 0, E329/L329)</f>
        <v>160.47058823529412</v>
      </c>
      <c r="Q329" t="str">
        <f>LEFT($N329,SEARCH("/",$N329)-1)</f>
        <v>film &amp; video</v>
      </c>
      <c r="R329" t="str">
        <f>RIGHT($N329, LEN($N329)-SEARCH("/",$N329))</f>
        <v>documentary</v>
      </c>
      <c r="S329" s="12">
        <f>(((J329/60)/60)/24)+DATE(1970,1,1)</f>
        <v>42058.235289351855</v>
      </c>
      <c r="T329" s="12">
        <f>(((I329/60)/60)/24)+DATE(1970,1,1)</f>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(E330/D330)</f>
        <v>1.036144</v>
      </c>
      <c r="P330" s="8">
        <f>IF(E330=0, 0, E330/L330)</f>
        <v>156.04578313253012</v>
      </c>
      <c r="Q330" t="str">
        <f>LEFT($N330,SEARCH("/",$N330)-1)</f>
        <v>film &amp; video</v>
      </c>
      <c r="R330" t="str">
        <f>RIGHT($N330, LEN($N330)-SEARCH("/",$N330))</f>
        <v>documentary</v>
      </c>
      <c r="S330" s="12">
        <f>(((J330/60)/60)/24)+DATE(1970,1,1)</f>
        <v>42278.946620370371</v>
      </c>
      <c r="T330" s="12">
        <f>(((I330/60)/60)/24)+DATE(1970,1,1)</f>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(E331/D331)</f>
        <v>1.0549999999999999</v>
      </c>
      <c r="P331" s="8">
        <f>IF(E331=0, 0, E331/L331)</f>
        <v>63.17365269461078</v>
      </c>
      <c r="Q331" t="str">
        <f>LEFT($N331,SEARCH("/",$N331)-1)</f>
        <v>film &amp; video</v>
      </c>
      <c r="R331" t="str">
        <f>RIGHT($N331, LEN($N331)-SEARCH("/",$N331))</f>
        <v>documentary</v>
      </c>
      <c r="S331" s="12">
        <f>(((J331/60)/60)/24)+DATE(1970,1,1)</f>
        <v>42291.46674768519</v>
      </c>
      <c r="T331" s="12">
        <f>(((I331/60)/60)/24)+DATE(1970,1,1)</f>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(E332/D332)</f>
        <v>1.0182857142857142</v>
      </c>
      <c r="P332" s="8">
        <f>IF(E332=0, 0, E332/L332)</f>
        <v>104.82352941176471</v>
      </c>
      <c r="Q332" t="str">
        <f>LEFT($N332,SEARCH("/",$N332)-1)</f>
        <v>film &amp; video</v>
      </c>
      <c r="R332" t="str">
        <f>RIGHT($N332, LEN($N332)-SEARCH("/",$N332))</f>
        <v>documentary</v>
      </c>
      <c r="S332" s="12">
        <f>(((J332/60)/60)/24)+DATE(1970,1,1)</f>
        <v>41379.515775462962</v>
      </c>
      <c r="T332" s="12">
        <f>(((I332/60)/60)/24)+DATE(1970,1,1)</f>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(E333/D333)</f>
        <v>1.0660499999999999</v>
      </c>
      <c r="P333" s="8">
        <f>IF(E333=0, 0, E333/L333)</f>
        <v>97.356164383561648</v>
      </c>
      <c r="Q333" t="str">
        <f>LEFT($N333,SEARCH("/",$N333)-1)</f>
        <v>film &amp; video</v>
      </c>
      <c r="R333" t="str">
        <f>RIGHT($N333, LEN($N333)-SEARCH("/",$N333))</f>
        <v>documentary</v>
      </c>
      <c r="S333" s="12">
        <f>(((J333/60)/60)/24)+DATE(1970,1,1)</f>
        <v>42507.581412037034</v>
      </c>
      <c r="T333" s="12">
        <f>(((I333/60)/60)/24)+DATE(1970,1,1)</f>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(E334/D334)</f>
        <v>1.13015</v>
      </c>
      <c r="P334" s="8">
        <f>IF(E334=0, 0, E334/L334)</f>
        <v>203.63063063063063</v>
      </c>
      <c r="Q334" t="str">
        <f>LEFT($N334,SEARCH("/",$N334)-1)</f>
        <v>film &amp; video</v>
      </c>
      <c r="R334" t="str">
        <f>RIGHT($N334, LEN($N334)-SEARCH("/",$N334))</f>
        <v>documentary</v>
      </c>
      <c r="S334" s="12">
        <f>(((J334/60)/60)/24)+DATE(1970,1,1)</f>
        <v>42263.680289351847</v>
      </c>
      <c r="T334" s="12">
        <f>(((I334/60)/60)/24)+DATE(1970,1,1)</f>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(E335/D335)</f>
        <v>1.252275</v>
      </c>
      <c r="P335" s="8">
        <f>IF(E335=0, 0, E335/L335)</f>
        <v>188.31203007518798</v>
      </c>
      <c r="Q335" t="str">
        <f>LEFT($N335,SEARCH("/",$N335)-1)</f>
        <v>film &amp; video</v>
      </c>
      <c r="R335" t="str">
        <f>RIGHT($N335, LEN($N335)-SEARCH("/",$N335))</f>
        <v>documentary</v>
      </c>
      <c r="S335" s="12">
        <f>(((J335/60)/60)/24)+DATE(1970,1,1)</f>
        <v>42437.636469907404</v>
      </c>
      <c r="T335" s="12">
        <f>(((I335/60)/60)/24)+DATE(1970,1,1)</f>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(E336/D336)</f>
        <v>1.0119</v>
      </c>
      <c r="P336" s="8">
        <f>IF(E336=0, 0, E336/L336)</f>
        <v>146.65217391304347</v>
      </c>
      <c r="Q336" t="str">
        <f>LEFT($N336,SEARCH("/",$N336)-1)</f>
        <v>film &amp; video</v>
      </c>
      <c r="R336" t="str">
        <f>RIGHT($N336, LEN($N336)-SEARCH("/",$N336))</f>
        <v>documentary</v>
      </c>
      <c r="S336" s="12">
        <f>(((J336/60)/60)/24)+DATE(1970,1,1)</f>
        <v>42101.682372685187</v>
      </c>
      <c r="T336" s="12">
        <f>(((I336/60)/60)/24)+DATE(1970,1,1)</f>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(E337/D337)</f>
        <v>1.0276470588235294</v>
      </c>
      <c r="P337" s="8">
        <f>IF(E337=0, 0, E337/L337)</f>
        <v>109.1875</v>
      </c>
      <c r="Q337" t="str">
        <f>LEFT($N337,SEARCH("/",$N337)-1)</f>
        <v>film &amp; video</v>
      </c>
      <c r="R337" t="str">
        <f>RIGHT($N337, LEN($N337)-SEARCH("/",$N337))</f>
        <v>documentary</v>
      </c>
      <c r="S337" s="12">
        <f>(((J337/60)/60)/24)+DATE(1970,1,1)</f>
        <v>42101.737442129626</v>
      </c>
      <c r="T337" s="12">
        <f>(((I337/60)/60)/24)+DATE(1970,1,1)</f>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(E338/D338)</f>
        <v>1.1683911999999999</v>
      </c>
      <c r="P338" s="8">
        <f>IF(E338=0, 0, E338/L338)</f>
        <v>59.249046653144013</v>
      </c>
      <c r="Q338" t="str">
        <f>LEFT($N338,SEARCH("/",$N338)-1)</f>
        <v>film &amp; video</v>
      </c>
      <c r="R338" t="str">
        <f>RIGHT($N338, LEN($N338)-SEARCH("/",$N338))</f>
        <v>documentary</v>
      </c>
      <c r="S338" s="12">
        <f>(((J338/60)/60)/24)+DATE(1970,1,1)</f>
        <v>42291.596273148149</v>
      </c>
      <c r="T338" s="12">
        <f>(((I338/60)/60)/24)+DATE(1970,1,1)</f>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(E339/D339)</f>
        <v>1.0116833333333335</v>
      </c>
      <c r="P339" s="8">
        <f>IF(E339=0, 0, E339/L339)</f>
        <v>97.904838709677421</v>
      </c>
      <c r="Q339" t="str">
        <f>LEFT($N339,SEARCH("/",$N339)-1)</f>
        <v>film &amp; video</v>
      </c>
      <c r="R339" t="str">
        <f>RIGHT($N339, LEN($N339)-SEARCH("/",$N339))</f>
        <v>documentary</v>
      </c>
      <c r="S339" s="12">
        <f>(((J339/60)/60)/24)+DATE(1970,1,1)</f>
        <v>42047.128564814819</v>
      </c>
      <c r="T339" s="12">
        <f>(((I339/60)/60)/24)+DATE(1970,1,1)</f>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(E340/D340)</f>
        <v>1.1013360000000001</v>
      </c>
      <c r="P340" s="8">
        <f>IF(E340=0, 0, E340/L340)</f>
        <v>70.000169491525426</v>
      </c>
      <c r="Q340" t="str">
        <f>LEFT($N340,SEARCH("/",$N340)-1)</f>
        <v>film &amp; video</v>
      </c>
      <c r="R340" t="str">
        <f>RIGHT($N340, LEN($N340)-SEARCH("/",$N340))</f>
        <v>documentary</v>
      </c>
      <c r="S340" s="12">
        <f>(((J340/60)/60)/24)+DATE(1970,1,1)</f>
        <v>42559.755671296298</v>
      </c>
      <c r="T340" s="12">
        <f>(((I340/60)/60)/24)+DATE(1970,1,1)</f>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(E341/D341)</f>
        <v>1.0808333333333333</v>
      </c>
      <c r="P341" s="8">
        <f>IF(E341=0, 0, E341/L341)</f>
        <v>72.865168539325836</v>
      </c>
      <c r="Q341" t="str">
        <f>LEFT($N341,SEARCH("/",$N341)-1)</f>
        <v>film &amp; video</v>
      </c>
      <c r="R341" t="str">
        <f>RIGHT($N341, LEN($N341)-SEARCH("/",$N341))</f>
        <v>documentary</v>
      </c>
      <c r="S341" s="12">
        <f>(((J341/60)/60)/24)+DATE(1970,1,1)</f>
        <v>42093.760046296295</v>
      </c>
      <c r="T341" s="12">
        <f>(((I341/60)/60)/24)+DATE(1970,1,1)</f>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(E342/D342)</f>
        <v>1.2502285714285715</v>
      </c>
      <c r="P342" s="8">
        <f>IF(E342=0, 0, E342/L342)</f>
        <v>146.34782608695653</v>
      </c>
      <c r="Q342" t="str">
        <f>LEFT($N342,SEARCH("/",$N342)-1)</f>
        <v>film &amp; video</v>
      </c>
      <c r="R342" t="str">
        <f>RIGHT($N342, LEN($N342)-SEARCH("/",$N342))</f>
        <v>documentary</v>
      </c>
      <c r="S342" s="12">
        <f>(((J342/60)/60)/24)+DATE(1970,1,1)</f>
        <v>42772.669062500005</v>
      </c>
      <c r="T342" s="12">
        <f>(((I342/60)/60)/24)+DATE(1970,1,1)</f>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(E343/D343)</f>
        <v>1.0671428571428572</v>
      </c>
      <c r="P343" s="8">
        <f>IF(E343=0, 0, E343/L343)</f>
        <v>67.909090909090907</v>
      </c>
      <c r="Q343" t="str">
        <f>LEFT($N343,SEARCH("/",$N343)-1)</f>
        <v>film &amp; video</v>
      </c>
      <c r="R343" t="str">
        <f>RIGHT($N343, LEN($N343)-SEARCH("/",$N343))</f>
        <v>documentary</v>
      </c>
      <c r="S343" s="12">
        <f>(((J343/60)/60)/24)+DATE(1970,1,1)</f>
        <v>41894.879606481481</v>
      </c>
      <c r="T343" s="12">
        <f>(((I343/60)/60)/24)+DATE(1970,1,1)</f>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(E344/D344)</f>
        <v>1.0036639999999999</v>
      </c>
      <c r="P344" s="8">
        <f>IF(E344=0, 0, E344/L344)</f>
        <v>169.85083076923075</v>
      </c>
      <c r="Q344" t="str">
        <f>LEFT($N344,SEARCH("/",$N344)-1)</f>
        <v>film &amp; video</v>
      </c>
      <c r="R344" t="str">
        <f>RIGHT($N344, LEN($N344)-SEARCH("/",$N344))</f>
        <v>documentary</v>
      </c>
      <c r="S344" s="12">
        <f>(((J344/60)/60)/24)+DATE(1970,1,1)</f>
        <v>42459.780844907407</v>
      </c>
      <c r="T344" s="12">
        <f>(((I344/60)/60)/24)+DATE(1970,1,1)</f>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(E345/D345)</f>
        <v>1.0202863333333334</v>
      </c>
      <c r="P345" s="8">
        <f>IF(E345=0, 0, E345/L345)</f>
        <v>58.413339694656486</v>
      </c>
      <c r="Q345" t="str">
        <f>LEFT($N345,SEARCH("/",$N345)-1)</f>
        <v>film &amp; video</v>
      </c>
      <c r="R345" t="str">
        <f>RIGHT($N345, LEN($N345)-SEARCH("/",$N345))</f>
        <v>documentary</v>
      </c>
      <c r="S345" s="12">
        <f>(((J345/60)/60)/24)+DATE(1970,1,1)</f>
        <v>41926.73778935185</v>
      </c>
      <c r="T345" s="12">
        <f>(((I345/60)/60)/24)+DATE(1970,1,1)</f>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(E346/D346)</f>
        <v>1.0208358208955224</v>
      </c>
      <c r="P346" s="8">
        <f>IF(E346=0, 0, E346/L346)</f>
        <v>119.99298245614035</v>
      </c>
      <c r="Q346" t="str">
        <f>LEFT($N346,SEARCH("/",$N346)-1)</f>
        <v>film &amp; video</v>
      </c>
      <c r="R346" t="str">
        <f>RIGHT($N346, LEN($N346)-SEARCH("/",$N346))</f>
        <v>documentary</v>
      </c>
      <c r="S346" s="12">
        <f>(((J346/60)/60)/24)+DATE(1970,1,1)</f>
        <v>42111.970995370371</v>
      </c>
      <c r="T346" s="12">
        <f>(((I346/60)/60)/24)+DATE(1970,1,1)</f>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(E347/D347)</f>
        <v>1.2327586206896552</v>
      </c>
      <c r="P347" s="8">
        <f>IF(E347=0, 0, E347/L347)</f>
        <v>99.860335195530723</v>
      </c>
      <c r="Q347" t="str">
        <f>LEFT($N347,SEARCH("/",$N347)-1)</f>
        <v>film &amp; video</v>
      </c>
      <c r="R347" t="str">
        <f>RIGHT($N347, LEN($N347)-SEARCH("/",$N347))</f>
        <v>documentary</v>
      </c>
      <c r="S347" s="12">
        <f>(((J347/60)/60)/24)+DATE(1970,1,1)</f>
        <v>42114.944328703699</v>
      </c>
      <c r="T347" s="12">
        <f>(((I347/60)/60)/24)+DATE(1970,1,1)</f>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(E348/D348)</f>
        <v>1.7028880000000002</v>
      </c>
      <c r="P348" s="8">
        <f>IF(E348=0, 0, E348/L348)</f>
        <v>90.579148936170213</v>
      </c>
      <c r="Q348" t="str">
        <f>LEFT($N348,SEARCH("/",$N348)-1)</f>
        <v>film &amp; video</v>
      </c>
      <c r="R348" t="str">
        <f>RIGHT($N348, LEN($N348)-SEARCH("/",$N348))</f>
        <v>documentary</v>
      </c>
      <c r="S348" s="12">
        <f>(((J348/60)/60)/24)+DATE(1970,1,1)</f>
        <v>42261.500243055561</v>
      </c>
      <c r="T348" s="12">
        <f>(((I348/60)/60)/24)+DATE(1970,1,1)</f>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(E349/D349)</f>
        <v>1.1159049999999999</v>
      </c>
      <c r="P349" s="8">
        <f>IF(E349=0, 0, E349/L349)</f>
        <v>117.77361477572559</v>
      </c>
      <c r="Q349" t="str">
        <f>LEFT($N349,SEARCH("/",$N349)-1)</f>
        <v>film &amp; video</v>
      </c>
      <c r="R349" t="str">
        <f>RIGHT($N349, LEN($N349)-SEARCH("/",$N349))</f>
        <v>documentary</v>
      </c>
      <c r="S349" s="12">
        <f>(((J349/60)/60)/24)+DATE(1970,1,1)</f>
        <v>42292.495474537034</v>
      </c>
      <c r="T349" s="12">
        <f>(((I349/60)/60)/24)+DATE(1970,1,1)</f>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(E350/D350)</f>
        <v>1.03</v>
      </c>
      <c r="P350" s="8">
        <f>IF(E350=0, 0, E350/L350)</f>
        <v>86.554621848739501</v>
      </c>
      <c r="Q350" t="str">
        <f>LEFT($N350,SEARCH("/",$N350)-1)</f>
        <v>film &amp; video</v>
      </c>
      <c r="R350" t="str">
        <f>RIGHT($N350, LEN($N350)-SEARCH("/",$N350))</f>
        <v>documentary</v>
      </c>
      <c r="S350" s="12">
        <f>(((J350/60)/60)/24)+DATE(1970,1,1)</f>
        <v>42207.58699074074</v>
      </c>
      <c r="T350" s="12">
        <f>(((I350/60)/60)/24)+DATE(1970,1,1)</f>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(E351/D351)</f>
        <v>1.0663570159857905</v>
      </c>
      <c r="P351" s="8">
        <f>IF(E351=0, 0, E351/L351)</f>
        <v>71.899281437125751</v>
      </c>
      <c r="Q351" t="str">
        <f>LEFT($N351,SEARCH("/",$N351)-1)</f>
        <v>film &amp; video</v>
      </c>
      <c r="R351" t="str">
        <f>RIGHT($N351, LEN($N351)-SEARCH("/",$N351))</f>
        <v>documentary</v>
      </c>
      <c r="S351" s="12">
        <f>(((J351/60)/60)/24)+DATE(1970,1,1)</f>
        <v>42760.498935185184</v>
      </c>
      <c r="T351" s="12">
        <f>(((I351/60)/60)/24)+DATE(1970,1,1)</f>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(E352/D352)</f>
        <v>1.1476</v>
      </c>
      <c r="P352" s="8">
        <f>IF(E352=0, 0, E352/L352)</f>
        <v>129.81900452488688</v>
      </c>
      <c r="Q352" t="str">
        <f>LEFT($N352,SEARCH("/",$N352)-1)</f>
        <v>film &amp; video</v>
      </c>
      <c r="R352" t="str">
        <f>RIGHT($N352, LEN($N352)-SEARCH("/",$N352))</f>
        <v>documentary</v>
      </c>
      <c r="S352" s="12">
        <f>(((J352/60)/60)/24)+DATE(1970,1,1)</f>
        <v>42586.066076388888</v>
      </c>
      <c r="T352" s="12">
        <f>(((I352/60)/60)/24)+DATE(1970,1,1)</f>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(E353/D353)</f>
        <v>1.2734117647058822</v>
      </c>
      <c r="P353" s="8">
        <f>IF(E353=0, 0, E353/L353)</f>
        <v>44.912863070539416</v>
      </c>
      <c r="Q353" t="str">
        <f>LEFT($N353,SEARCH("/",$N353)-1)</f>
        <v>film &amp; video</v>
      </c>
      <c r="R353" t="str">
        <f>RIGHT($N353, LEN($N353)-SEARCH("/",$N353))</f>
        <v>documentary</v>
      </c>
      <c r="S353" s="12">
        <f>(((J353/60)/60)/24)+DATE(1970,1,1)</f>
        <v>42427.964745370366</v>
      </c>
      <c r="T353" s="12">
        <f>(((I353/60)/60)/24)+DATE(1970,1,1)</f>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(E354/D354)</f>
        <v>1.1656</v>
      </c>
      <c r="P354" s="8">
        <f>IF(E354=0, 0, E354/L354)</f>
        <v>40.755244755244753</v>
      </c>
      <c r="Q354" t="str">
        <f>LEFT($N354,SEARCH("/",$N354)-1)</f>
        <v>film &amp; video</v>
      </c>
      <c r="R354" t="str">
        <f>RIGHT($N354, LEN($N354)-SEARCH("/",$N354))</f>
        <v>documentary</v>
      </c>
      <c r="S354" s="12">
        <f>(((J354/60)/60)/24)+DATE(1970,1,1)</f>
        <v>41890.167453703703</v>
      </c>
      <c r="T354" s="12">
        <f>(((I354/60)/60)/24)+DATE(1970,1,1)</f>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(E355/D355)</f>
        <v>1.0861819426615318</v>
      </c>
      <c r="P355" s="8">
        <f>IF(E355=0, 0, E355/L355)</f>
        <v>103.52394779771615</v>
      </c>
      <c r="Q355" t="str">
        <f>LEFT($N355,SEARCH("/",$N355)-1)</f>
        <v>film &amp; video</v>
      </c>
      <c r="R355" t="str">
        <f>RIGHT($N355, LEN($N355)-SEARCH("/",$N355))</f>
        <v>documentary</v>
      </c>
      <c r="S355" s="12">
        <f>(((J355/60)/60)/24)+DATE(1970,1,1)</f>
        <v>42297.791886574079</v>
      </c>
      <c r="T355" s="12">
        <f>(((I355/60)/60)/24)+DATE(1970,1,1)</f>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(E356/D356)</f>
        <v>1.0394285714285714</v>
      </c>
      <c r="P356" s="8">
        <f>IF(E356=0, 0, E356/L356)</f>
        <v>125.44827586206897</v>
      </c>
      <c r="Q356" t="str">
        <f>LEFT($N356,SEARCH("/",$N356)-1)</f>
        <v>film &amp; video</v>
      </c>
      <c r="R356" t="str">
        <f>RIGHT($N356, LEN($N356)-SEARCH("/",$N356))</f>
        <v>documentary</v>
      </c>
      <c r="S356" s="12">
        <f>(((J356/60)/60)/24)+DATE(1970,1,1)</f>
        <v>42438.827789351853</v>
      </c>
      <c r="T356" s="12">
        <f>(((I356/60)/60)/24)+DATE(1970,1,1)</f>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(E357/D357)</f>
        <v>1.1625714285714286</v>
      </c>
      <c r="P357" s="8">
        <f>IF(E357=0, 0, E357/L357)</f>
        <v>246.60606060606059</v>
      </c>
      <c r="Q357" t="str">
        <f>LEFT($N357,SEARCH("/",$N357)-1)</f>
        <v>film &amp; video</v>
      </c>
      <c r="R357" t="str">
        <f>RIGHT($N357, LEN($N357)-SEARCH("/",$N357))</f>
        <v>documentary</v>
      </c>
      <c r="S357" s="12">
        <f>(((J357/60)/60)/24)+DATE(1970,1,1)</f>
        <v>41943.293912037036</v>
      </c>
      <c r="T357" s="12">
        <f>(((I357/60)/60)/24)+DATE(1970,1,1)</f>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(E358/D358)</f>
        <v>1.0269239999999999</v>
      </c>
      <c r="P358" s="8">
        <f>IF(E358=0, 0, E358/L358)</f>
        <v>79.401340206185566</v>
      </c>
      <c r="Q358" t="str">
        <f>LEFT($N358,SEARCH("/",$N358)-1)</f>
        <v>film &amp; video</v>
      </c>
      <c r="R358" t="str">
        <f>RIGHT($N358, LEN($N358)-SEARCH("/",$N358))</f>
        <v>documentary</v>
      </c>
      <c r="S358" s="12">
        <f>(((J358/60)/60)/24)+DATE(1970,1,1)</f>
        <v>42415.803159722222</v>
      </c>
      <c r="T358" s="12">
        <f>(((I358/60)/60)/24)+DATE(1970,1,1)</f>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(E359/D359)</f>
        <v>1.74</v>
      </c>
      <c r="P359" s="8">
        <f>IF(E359=0, 0, E359/L359)</f>
        <v>86.138613861386133</v>
      </c>
      <c r="Q359" t="str">
        <f>LEFT($N359,SEARCH("/",$N359)-1)</f>
        <v>film &amp; video</v>
      </c>
      <c r="R359" t="str">
        <f>RIGHT($N359, LEN($N359)-SEARCH("/",$N359))</f>
        <v>documentary</v>
      </c>
      <c r="S359" s="12">
        <f>(((J359/60)/60)/24)+DATE(1970,1,1)</f>
        <v>42078.222187499996</v>
      </c>
      <c r="T359" s="12">
        <f>(((I359/60)/60)/24)+DATE(1970,1,1)</f>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(E360/D360)</f>
        <v>1.03088</v>
      </c>
      <c r="P360" s="8">
        <f>IF(E360=0, 0, E360/L360)</f>
        <v>193.04868913857678</v>
      </c>
      <c r="Q360" t="str">
        <f>LEFT($N360,SEARCH("/",$N360)-1)</f>
        <v>film &amp; video</v>
      </c>
      <c r="R360" t="str">
        <f>RIGHT($N360, LEN($N360)-SEARCH("/",$N360))</f>
        <v>documentary</v>
      </c>
      <c r="S360" s="12">
        <f>(((J360/60)/60)/24)+DATE(1970,1,1)</f>
        <v>42507.860196759255</v>
      </c>
      <c r="T360" s="12">
        <f>(((I360/60)/60)/24)+DATE(1970,1,1)</f>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(E361/D361)</f>
        <v>1.0485537190082646</v>
      </c>
      <c r="P361" s="8">
        <f>IF(E361=0, 0, E361/L361)</f>
        <v>84.023178807947019</v>
      </c>
      <c r="Q361" t="str">
        <f>LEFT($N361,SEARCH("/",$N361)-1)</f>
        <v>film &amp; video</v>
      </c>
      <c r="R361" t="str">
        <f>RIGHT($N361, LEN($N361)-SEARCH("/",$N361))</f>
        <v>documentary</v>
      </c>
      <c r="S361" s="12">
        <f>(((J361/60)/60)/24)+DATE(1970,1,1)</f>
        <v>41935.070486111108</v>
      </c>
      <c r="T361" s="12">
        <f>(((I361/60)/60)/24)+DATE(1970,1,1)</f>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(E362/D362)</f>
        <v>1.0137499999999999</v>
      </c>
      <c r="P362" s="8">
        <f>IF(E362=0, 0, E362/L362)</f>
        <v>139.82758620689654</v>
      </c>
      <c r="Q362" t="str">
        <f>LEFT($N362,SEARCH("/",$N362)-1)</f>
        <v>film &amp; video</v>
      </c>
      <c r="R362" t="str">
        <f>RIGHT($N362, LEN($N362)-SEARCH("/",$N362))</f>
        <v>documentary</v>
      </c>
      <c r="S362" s="12">
        <f>(((J362/60)/60)/24)+DATE(1970,1,1)</f>
        <v>42163.897916666669</v>
      </c>
      <c r="T362" s="12">
        <f>(((I362/60)/60)/24)+DATE(1970,1,1)</f>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(E363/D363)</f>
        <v>1.1107699999999998</v>
      </c>
      <c r="P363" s="8">
        <f>IF(E363=0, 0, E363/L363)</f>
        <v>109.82189265536722</v>
      </c>
      <c r="Q363" t="str">
        <f>LEFT($N363,SEARCH("/",$N363)-1)</f>
        <v>film &amp; video</v>
      </c>
      <c r="R363" t="str">
        <f>RIGHT($N363, LEN($N363)-SEARCH("/",$N363))</f>
        <v>documentary</v>
      </c>
      <c r="S363" s="12">
        <f>(((J363/60)/60)/24)+DATE(1970,1,1)</f>
        <v>41936.001226851848</v>
      </c>
      <c r="T363" s="12">
        <f>(((I363/60)/60)/24)+DATE(1970,1,1)</f>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(E364/D364)</f>
        <v>1.2415933781686497</v>
      </c>
      <c r="P364" s="8">
        <f>IF(E364=0, 0, E364/L364)</f>
        <v>139.53488372093022</v>
      </c>
      <c r="Q364" t="str">
        <f>LEFT($N364,SEARCH("/",$N364)-1)</f>
        <v>film &amp; video</v>
      </c>
      <c r="R364" t="str">
        <f>RIGHT($N364, LEN($N364)-SEARCH("/",$N364))</f>
        <v>documentary</v>
      </c>
      <c r="S364" s="12">
        <f>(((J364/60)/60)/24)+DATE(1970,1,1)</f>
        <v>41837.210543981484</v>
      </c>
      <c r="T364" s="12">
        <f>(((I364/60)/60)/24)+DATE(1970,1,1)</f>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(E365/D365)</f>
        <v>1.0133333333333334</v>
      </c>
      <c r="P365" s="8">
        <f>IF(E365=0, 0, E365/L365)</f>
        <v>347.84615384615387</v>
      </c>
      <c r="Q365" t="str">
        <f>LEFT($N365,SEARCH("/",$N365)-1)</f>
        <v>film &amp; video</v>
      </c>
      <c r="R365" t="str">
        <f>RIGHT($N365, LEN($N365)-SEARCH("/",$N365))</f>
        <v>documentary</v>
      </c>
      <c r="S365" s="12">
        <f>(((J365/60)/60)/24)+DATE(1970,1,1)</f>
        <v>40255.744629629626</v>
      </c>
      <c r="T365" s="12">
        <f>(((I365/60)/60)/24)+DATE(1970,1,1)</f>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(E366/D366)</f>
        <v>1.1016142857142857</v>
      </c>
      <c r="P366" s="8">
        <f>IF(E366=0, 0, E366/L366)</f>
        <v>68.24159292035398</v>
      </c>
      <c r="Q366" t="str">
        <f>LEFT($N366,SEARCH("/",$N366)-1)</f>
        <v>film &amp; video</v>
      </c>
      <c r="R366" t="str">
        <f>RIGHT($N366, LEN($N366)-SEARCH("/",$N366))</f>
        <v>documentary</v>
      </c>
      <c r="S366" s="12">
        <f>(((J366/60)/60)/24)+DATE(1970,1,1)</f>
        <v>41780.859629629631</v>
      </c>
      <c r="T366" s="12">
        <f>(((I366/60)/60)/24)+DATE(1970,1,1)</f>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(E367/D367)</f>
        <v>1.0397333333333334</v>
      </c>
      <c r="P367" s="8">
        <f>IF(E367=0, 0, E367/L367)</f>
        <v>239.93846153846152</v>
      </c>
      <c r="Q367" t="str">
        <f>LEFT($N367,SEARCH("/",$N367)-1)</f>
        <v>film &amp; video</v>
      </c>
      <c r="R367" t="str">
        <f>RIGHT($N367, LEN($N367)-SEARCH("/",$N367))</f>
        <v>documentary</v>
      </c>
      <c r="S367" s="12">
        <f>(((J367/60)/60)/24)+DATE(1970,1,1)</f>
        <v>41668.606469907405</v>
      </c>
      <c r="T367" s="12">
        <f>(((I367/60)/60)/24)+DATE(1970,1,1)</f>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(E368/D368)</f>
        <v>1.013157894736842</v>
      </c>
      <c r="P368" s="8">
        <f>IF(E368=0, 0, E368/L368)</f>
        <v>287.31343283582089</v>
      </c>
      <c r="Q368" t="str">
        <f>LEFT($N368,SEARCH("/",$N368)-1)</f>
        <v>film &amp; video</v>
      </c>
      <c r="R368" t="str">
        <f>RIGHT($N368, LEN($N368)-SEARCH("/",$N368))</f>
        <v>documentary</v>
      </c>
      <c r="S368" s="12">
        <f>(((J368/60)/60)/24)+DATE(1970,1,1)</f>
        <v>41019.793032407404</v>
      </c>
      <c r="T368" s="12">
        <f>(((I368/60)/60)/24)+DATE(1970,1,1)</f>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(E369/D369)</f>
        <v>1.033501</v>
      </c>
      <c r="P369" s="8">
        <f>IF(E369=0, 0, E369/L369)</f>
        <v>86.84882352941176</v>
      </c>
      <c r="Q369" t="str">
        <f>LEFT($N369,SEARCH("/",$N369)-1)</f>
        <v>film &amp; video</v>
      </c>
      <c r="R369" t="str">
        <f>RIGHT($N369, LEN($N369)-SEARCH("/",$N369))</f>
        <v>documentary</v>
      </c>
      <c r="S369" s="12">
        <f>(((J369/60)/60)/24)+DATE(1970,1,1)</f>
        <v>41355.577291666668</v>
      </c>
      <c r="T369" s="12">
        <f>(((I369/60)/60)/24)+DATE(1970,1,1)</f>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(E370/D370)</f>
        <v>1.04112</v>
      </c>
      <c r="P370" s="8">
        <f>IF(E370=0, 0, E370/L370)</f>
        <v>81.84905660377359</v>
      </c>
      <c r="Q370" t="str">
        <f>LEFT($N370,SEARCH("/",$N370)-1)</f>
        <v>film &amp; video</v>
      </c>
      <c r="R370" t="str">
        <f>RIGHT($N370, LEN($N370)-SEARCH("/",$N370))</f>
        <v>documentary</v>
      </c>
      <c r="S370" s="12">
        <f>(((J370/60)/60)/24)+DATE(1970,1,1)</f>
        <v>42043.605578703704</v>
      </c>
      <c r="T370" s="12">
        <f>(((I370/60)/60)/24)+DATE(1970,1,1)</f>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(E371/D371)</f>
        <v>1.1015569230769231</v>
      </c>
      <c r="P371" s="8">
        <f>IF(E371=0, 0, E371/L371)</f>
        <v>42.874970059880241</v>
      </c>
      <c r="Q371" t="str">
        <f>LEFT($N371,SEARCH("/",$N371)-1)</f>
        <v>film &amp; video</v>
      </c>
      <c r="R371" t="str">
        <f>RIGHT($N371, LEN($N371)-SEARCH("/",$N371))</f>
        <v>documentary</v>
      </c>
      <c r="S371" s="12">
        <f>(((J371/60)/60)/24)+DATE(1970,1,1)</f>
        <v>40893.551724537036</v>
      </c>
      <c r="T371" s="12">
        <f>(((I371/60)/60)/24)+DATE(1970,1,1)</f>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(E372/D372)</f>
        <v>1.2202</v>
      </c>
      <c r="P372" s="8">
        <f>IF(E372=0, 0, E372/L372)</f>
        <v>709.41860465116281</v>
      </c>
      <c r="Q372" t="str">
        <f>LEFT($N372,SEARCH("/",$N372)-1)</f>
        <v>film &amp; video</v>
      </c>
      <c r="R372" t="str">
        <f>RIGHT($N372, LEN($N372)-SEARCH("/",$N372))</f>
        <v>documentary</v>
      </c>
      <c r="S372" s="12">
        <f>(((J372/60)/60)/24)+DATE(1970,1,1)</f>
        <v>42711.795138888891</v>
      </c>
      <c r="T372" s="12">
        <f>(((I372/60)/60)/24)+DATE(1970,1,1)</f>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(E373/D373)</f>
        <v>1.1416866666666667</v>
      </c>
      <c r="P373" s="8">
        <f>IF(E373=0, 0, E373/L373)</f>
        <v>161.25517890772127</v>
      </c>
      <c r="Q373" t="str">
        <f>LEFT($N373,SEARCH("/",$N373)-1)</f>
        <v>film &amp; video</v>
      </c>
      <c r="R373" t="str">
        <f>RIGHT($N373, LEN($N373)-SEARCH("/",$N373))</f>
        <v>documentary</v>
      </c>
      <c r="S373" s="12">
        <f>(((J373/60)/60)/24)+DATE(1970,1,1)</f>
        <v>41261.767812500002</v>
      </c>
      <c r="T373" s="12">
        <f>(((I373/60)/60)/24)+DATE(1970,1,1)</f>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(E374/D374)</f>
        <v>1.2533333333333334</v>
      </c>
      <c r="P374" s="8">
        <f>IF(E374=0, 0, E374/L374)</f>
        <v>41.777777777777779</v>
      </c>
      <c r="Q374" t="str">
        <f>LEFT($N374,SEARCH("/",$N374)-1)</f>
        <v>film &amp; video</v>
      </c>
      <c r="R374" t="str">
        <f>RIGHT($N374, LEN($N374)-SEARCH("/",$N374))</f>
        <v>documentary</v>
      </c>
      <c r="S374" s="12">
        <f>(((J374/60)/60)/24)+DATE(1970,1,1)</f>
        <v>42425.576898148152</v>
      </c>
      <c r="T374" s="12">
        <f>(((I374/60)/60)/24)+DATE(1970,1,1)</f>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(E375/D375)</f>
        <v>1.0666666666666667</v>
      </c>
      <c r="P375" s="8">
        <f>IF(E375=0, 0, E375/L375)</f>
        <v>89.887640449438209</v>
      </c>
      <c r="Q375" t="str">
        <f>LEFT($N375,SEARCH("/",$N375)-1)</f>
        <v>film &amp; video</v>
      </c>
      <c r="R375" t="str">
        <f>RIGHT($N375, LEN($N375)-SEARCH("/",$N375))</f>
        <v>documentary</v>
      </c>
      <c r="S375" s="12">
        <f>(((J375/60)/60)/24)+DATE(1970,1,1)</f>
        <v>41078.91201388889</v>
      </c>
      <c r="T375" s="12">
        <f>(((I375/60)/60)/24)+DATE(1970,1,1)</f>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(E376/D376)</f>
        <v>1.3065</v>
      </c>
      <c r="P376" s="8">
        <f>IF(E376=0, 0, E376/L376)</f>
        <v>45.051724137931032</v>
      </c>
      <c r="Q376" t="str">
        <f>LEFT($N376,SEARCH("/",$N376)-1)</f>
        <v>film &amp; video</v>
      </c>
      <c r="R376" t="str">
        <f>RIGHT($N376, LEN($N376)-SEARCH("/",$N376))</f>
        <v>documentary</v>
      </c>
      <c r="S376" s="12">
        <f>(((J376/60)/60)/24)+DATE(1970,1,1)</f>
        <v>40757.889247685183</v>
      </c>
      <c r="T376" s="12">
        <f>(((I376/60)/60)/24)+DATE(1970,1,1)</f>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(E377/D377)</f>
        <v>1.2</v>
      </c>
      <c r="P377" s="8">
        <f>IF(E377=0, 0, E377/L377)</f>
        <v>42.857142857142854</v>
      </c>
      <c r="Q377" t="str">
        <f>LEFT($N377,SEARCH("/",$N377)-1)</f>
        <v>film &amp; video</v>
      </c>
      <c r="R377" t="str">
        <f>RIGHT($N377, LEN($N377)-SEARCH("/",$N377))</f>
        <v>documentary</v>
      </c>
      <c r="S377" s="12">
        <f>(((J377/60)/60)/24)+DATE(1970,1,1)</f>
        <v>41657.985081018516</v>
      </c>
      <c r="T377" s="12">
        <f>(((I377/60)/60)/24)+DATE(1970,1,1)</f>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(E378/D378)</f>
        <v>1.0595918367346939</v>
      </c>
      <c r="P378" s="8">
        <f>IF(E378=0, 0, E378/L378)</f>
        <v>54.083333333333336</v>
      </c>
      <c r="Q378" t="str">
        <f>LEFT($N378,SEARCH("/",$N378)-1)</f>
        <v>film &amp; video</v>
      </c>
      <c r="R378" t="str">
        <f>RIGHT($N378, LEN($N378)-SEARCH("/",$N378))</f>
        <v>documentary</v>
      </c>
      <c r="S378" s="12">
        <f>(((J378/60)/60)/24)+DATE(1970,1,1)</f>
        <v>42576.452731481477</v>
      </c>
      <c r="T378" s="12">
        <f>(((I378/60)/60)/24)+DATE(1970,1,1)</f>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(E379/D379)</f>
        <v>1.1439999999999999</v>
      </c>
      <c r="P379" s="8">
        <f>IF(E379=0, 0, E379/L379)</f>
        <v>103.21804511278195</v>
      </c>
      <c r="Q379" t="str">
        <f>LEFT($N379,SEARCH("/",$N379)-1)</f>
        <v>film &amp; video</v>
      </c>
      <c r="R379" t="str">
        <f>RIGHT($N379, LEN($N379)-SEARCH("/",$N379))</f>
        <v>documentary</v>
      </c>
      <c r="S379" s="12">
        <f>(((J379/60)/60)/24)+DATE(1970,1,1)</f>
        <v>42292.250787037032</v>
      </c>
      <c r="T379" s="12">
        <f>(((I379/60)/60)/24)+DATE(1970,1,1)</f>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(E380/D380)</f>
        <v>1.1176666666666666</v>
      </c>
      <c r="P380" s="8">
        <f>IF(E380=0, 0, E380/L380)</f>
        <v>40.397590361445786</v>
      </c>
      <c r="Q380" t="str">
        <f>LEFT($N380,SEARCH("/",$N380)-1)</f>
        <v>film &amp; video</v>
      </c>
      <c r="R380" t="str">
        <f>RIGHT($N380, LEN($N380)-SEARCH("/",$N380))</f>
        <v>documentary</v>
      </c>
      <c r="S380" s="12">
        <f>(((J380/60)/60)/24)+DATE(1970,1,1)</f>
        <v>42370.571851851855</v>
      </c>
      <c r="T380" s="12">
        <f>(((I380/60)/60)/24)+DATE(1970,1,1)</f>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(E381/D381)</f>
        <v>1.1608000000000001</v>
      </c>
      <c r="P381" s="8">
        <f>IF(E381=0, 0, E381/L381)</f>
        <v>116.85906040268456</v>
      </c>
      <c r="Q381" t="str">
        <f>LEFT($N381,SEARCH("/",$N381)-1)</f>
        <v>film &amp; video</v>
      </c>
      <c r="R381" t="str">
        <f>RIGHT($N381, LEN($N381)-SEARCH("/",$N381))</f>
        <v>documentary</v>
      </c>
      <c r="S381" s="12">
        <f>(((J381/60)/60)/24)+DATE(1970,1,1)</f>
        <v>40987.688333333332</v>
      </c>
      <c r="T381" s="12">
        <f>(((I381/60)/60)/24)+DATE(1970,1,1)</f>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(E382/D382)</f>
        <v>1.415</v>
      </c>
      <c r="P382" s="8">
        <f>IF(E382=0, 0, E382/L382)</f>
        <v>115.51020408163265</v>
      </c>
      <c r="Q382" t="str">
        <f>LEFT($N382,SEARCH("/",$N382)-1)</f>
        <v>film &amp; video</v>
      </c>
      <c r="R382" t="str">
        <f>RIGHT($N382, LEN($N382)-SEARCH("/",$N382))</f>
        <v>documentary</v>
      </c>
      <c r="S382" s="12">
        <f>(((J382/60)/60)/24)+DATE(1970,1,1)</f>
        <v>42367.719814814816</v>
      </c>
      <c r="T382" s="12">
        <f>(((I382/60)/60)/24)+DATE(1970,1,1)</f>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(E383/D383)</f>
        <v>1.0472999999999999</v>
      </c>
      <c r="P383" s="8">
        <f>IF(E383=0, 0, E383/L383)</f>
        <v>104.31274900398407</v>
      </c>
      <c r="Q383" t="str">
        <f>LEFT($N383,SEARCH("/",$N383)-1)</f>
        <v>film &amp; video</v>
      </c>
      <c r="R383" t="str">
        <f>RIGHT($N383, LEN($N383)-SEARCH("/",$N383))</f>
        <v>documentary</v>
      </c>
      <c r="S383" s="12">
        <f>(((J383/60)/60)/24)+DATE(1970,1,1)</f>
        <v>41085.698113425926</v>
      </c>
      <c r="T383" s="12">
        <f>(((I383/60)/60)/24)+DATE(1970,1,1)</f>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(E384/D384)</f>
        <v>2.5583333333333331</v>
      </c>
      <c r="P384" s="8">
        <f>IF(E384=0, 0, E384/L384)</f>
        <v>69.772727272727266</v>
      </c>
      <c r="Q384" t="str">
        <f>LEFT($N384,SEARCH("/",$N384)-1)</f>
        <v>film &amp; video</v>
      </c>
      <c r="R384" t="str">
        <f>RIGHT($N384, LEN($N384)-SEARCH("/",$N384))</f>
        <v>documentary</v>
      </c>
      <c r="S384" s="12">
        <f>(((J384/60)/60)/24)+DATE(1970,1,1)</f>
        <v>41144.709490740745</v>
      </c>
      <c r="T384" s="12">
        <f>(((I384/60)/60)/24)+DATE(1970,1,1)</f>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(E385/D385)</f>
        <v>2.0670670670670672</v>
      </c>
      <c r="P385" s="8">
        <f>IF(E385=0, 0, E385/L385)</f>
        <v>43.020833333333336</v>
      </c>
      <c r="Q385" t="str">
        <f>LEFT($N385,SEARCH("/",$N385)-1)</f>
        <v>film &amp; video</v>
      </c>
      <c r="R385" t="str">
        <f>RIGHT($N385, LEN($N385)-SEARCH("/",$N385))</f>
        <v>documentary</v>
      </c>
      <c r="S385" s="12">
        <f>(((J385/60)/60)/24)+DATE(1970,1,1)</f>
        <v>41755.117581018516</v>
      </c>
      <c r="T385" s="12">
        <f>(((I385/60)/60)/24)+DATE(1970,1,1)</f>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(E386/D386)</f>
        <v>1.1210500000000001</v>
      </c>
      <c r="P386" s="8">
        <f>IF(E386=0, 0, E386/L386)</f>
        <v>58.540469973890339</v>
      </c>
      <c r="Q386" t="str">
        <f>LEFT($N386,SEARCH("/",$N386)-1)</f>
        <v>film &amp; video</v>
      </c>
      <c r="R386" t="str">
        <f>RIGHT($N386, LEN($N386)-SEARCH("/",$N386))</f>
        <v>documentary</v>
      </c>
      <c r="S386" s="12">
        <f>(((J386/60)/60)/24)+DATE(1970,1,1)</f>
        <v>41980.781793981485</v>
      </c>
      <c r="T386" s="12">
        <f>(((I386/60)/60)/24)+DATE(1970,1,1)</f>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(E387/D387)</f>
        <v>1.05982</v>
      </c>
      <c r="P387" s="8">
        <f>IF(E387=0, 0, E387/L387)</f>
        <v>111.79535864978902</v>
      </c>
      <c r="Q387" t="str">
        <f>LEFT($N387,SEARCH("/",$N387)-1)</f>
        <v>film &amp; video</v>
      </c>
      <c r="R387" t="str">
        <f>RIGHT($N387, LEN($N387)-SEARCH("/",$N387))</f>
        <v>documentary</v>
      </c>
      <c r="S387" s="12">
        <f>(((J387/60)/60)/24)+DATE(1970,1,1)</f>
        <v>41934.584502314814</v>
      </c>
      <c r="T387" s="12">
        <f>(((I387/60)/60)/24)+DATE(1970,1,1)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(E388/D388)</f>
        <v>1.0016666666666667</v>
      </c>
      <c r="P388" s="8">
        <f>IF(E388=0, 0, E388/L388)</f>
        <v>46.230769230769234</v>
      </c>
      <c r="Q388" t="str">
        <f>LEFT($N388,SEARCH("/",$N388)-1)</f>
        <v>film &amp; video</v>
      </c>
      <c r="R388" t="str">
        <f>RIGHT($N388, LEN($N388)-SEARCH("/",$N388))</f>
        <v>documentary</v>
      </c>
      <c r="S388" s="12">
        <f>(((J388/60)/60)/24)+DATE(1970,1,1)</f>
        <v>42211.951284722221</v>
      </c>
      <c r="T388" s="12">
        <f>(((I388/60)/60)/24)+DATE(1970,1,1)</f>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(E389/D389)</f>
        <v>2.1398947368421051</v>
      </c>
      <c r="P389" s="8">
        <f>IF(E389=0, 0, E389/L389)</f>
        <v>144.69039145907473</v>
      </c>
      <c r="Q389" t="str">
        <f>LEFT($N389,SEARCH("/",$N389)-1)</f>
        <v>film &amp; video</v>
      </c>
      <c r="R389" t="str">
        <f>RIGHT($N389, LEN($N389)-SEARCH("/",$N389))</f>
        <v>documentary</v>
      </c>
      <c r="S389" s="12">
        <f>(((J389/60)/60)/24)+DATE(1970,1,1)</f>
        <v>42200.67659722222</v>
      </c>
      <c r="T389" s="12">
        <f>(((I389/60)/60)/24)+DATE(1970,1,1)</f>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(E390/D390)</f>
        <v>1.2616000000000001</v>
      </c>
      <c r="P390" s="8">
        <f>IF(E390=0, 0, E390/L390)</f>
        <v>88.845070422535215</v>
      </c>
      <c r="Q390" t="str">
        <f>LEFT($N390,SEARCH("/",$N390)-1)</f>
        <v>film &amp; video</v>
      </c>
      <c r="R390" t="str">
        <f>RIGHT($N390, LEN($N390)-SEARCH("/",$N390))</f>
        <v>documentary</v>
      </c>
      <c r="S390" s="12">
        <f>(((J390/60)/60)/24)+DATE(1970,1,1)</f>
        <v>42549.076157407413</v>
      </c>
      <c r="T390" s="12">
        <f>(((I390/60)/60)/24)+DATE(1970,1,1)</f>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(E391/D391)</f>
        <v>1.8153547058823529</v>
      </c>
      <c r="P391" s="8">
        <f>IF(E391=0, 0, E391/L391)</f>
        <v>81.75107284768211</v>
      </c>
      <c r="Q391" t="str">
        <f>LEFT($N391,SEARCH("/",$N391)-1)</f>
        <v>film &amp; video</v>
      </c>
      <c r="R391" t="str">
        <f>RIGHT($N391, LEN($N391)-SEARCH("/",$N391))</f>
        <v>documentary</v>
      </c>
      <c r="S391" s="12">
        <f>(((J391/60)/60)/24)+DATE(1970,1,1)</f>
        <v>41674.063078703701</v>
      </c>
      <c r="T391" s="12">
        <f>(((I391/60)/60)/24)+DATE(1970,1,1)</f>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(E392/D392)</f>
        <v>1</v>
      </c>
      <c r="P392" s="8">
        <f>IF(E392=0, 0, E392/L392)</f>
        <v>71.428571428571431</v>
      </c>
      <c r="Q392" t="str">
        <f>LEFT($N392,SEARCH("/",$N392)-1)</f>
        <v>film &amp; video</v>
      </c>
      <c r="R392" t="str">
        <f>RIGHT($N392, LEN($N392)-SEARCH("/",$N392))</f>
        <v>documentary</v>
      </c>
      <c r="S392" s="12">
        <f>(((J392/60)/60)/24)+DATE(1970,1,1)</f>
        <v>42112.036712962959</v>
      </c>
      <c r="T392" s="12">
        <f>(((I392/60)/60)/24)+DATE(1970,1,1)</f>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(E393/D393)</f>
        <v>1.0061</v>
      </c>
      <c r="P393" s="8">
        <f>IF(E393=0, 0, E393/L393)</f>
        <v>104.25906735751295</v>
      </c>
      <c r="Q393" t="str">
        <f>LEFT($N393,SEARCH("/",$N393)-1)</f>
        <v>film &amp; video</v>
      </c>
      <c r="R393" t="str">
        <f>RIGHT($N393, LEN($N393)-SEARCH("/",$N393))</f>
        <v>documentary</v>
      </c>
      <c r="S393" s="12">
        <f>(((J393/60)/60)/24)+DATE(1970,1,1)</f>
        <v>40865.042256944449</v>
      </c>
      <c r="T393" s="12">
        <f>(((I393/60)/60)/24)+DATE(1970,1,1)</f>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(E394/D394)</f>
        <v>1.009027027027027</v>
      </c>
      <c r="P394" s="8">
        <f>IF(E394=0, 0, E394/L394)</f>
        <v>90.616504854368927</v>
      </c>
      <c r="Q394" t="str">
        <f>LEFT($N394,SEARCH("/",$N394)-1)</f>
        <v>film &amp; video</v>
      </c>
      <c r="R394" t="str">
        <f>RIGHT($N394, LEN($N394)-SEARCH("/",$N394))</f>
        <v>documentary</v>
      </c>
      <c r="S394" s="12">
        <f>(((J394/60)/60)/24)+DATE(1970,1,1)</f>
        <v>40763.717256944445</v>
      </c>
      <c r="T394" s="12">
        <f>(((I394/60)/60)/24)+DATE(1970,1,1)</f>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(E395/D395)</f>
        <v>1.10446</v>
      </c>
      <c r="P395" s="8">
        <f>IF(E395=0, 0, E395/L395)</f>
        <v>157.33048433048432</v>
      </c>
      <c r="Q395" t="str">
        <f>LEFT($N395,SEARCH("/",$N395)-1)</f>
        <v>film &amp; video</v>
      </c>
      <c r="R395" t="str">
        <f>RIGHT($N395, LEN($N395)-SEARCH("/",$N395))</f>
        <v>documentary</v>
      </c>
      <c r="S395" s="12">
        <f>(((J395/60)/60)/24)+DATE(1970,1,1)</f>
        <v>41526.708935185183</v>
      </c>
      <c r="T395" s="12">
        <f>(((I395/60)/60)/24)+DATE(1970,1,1)</f>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(E396/D396)</f>
        <v>1.118936170212766</v>
      </c>
      <c r="P396" s="8">
        <f>IF(E396=0, 0, E396/L396)</f>
        <v>105.18</v>
      </c>
      <c r="Q396" t="str">
        <f>LEFT($N396,SEARCH("/",$N396)-1)</f>
        <v>film &amp; video</v>
      </c>
      <c r="R396" t="str">
        <f>RIGHT($N396, LEN($N396)-SEARCH("/",$N396))</f>
        <v>documentary</v>
      </c>
      <c r="S396" s="12">
        <f>(((J396/60)/60)/24)+DATE(1970,1,1)</f>
        <v>42417.818078703705</v>
      </c>
      <c r="T396" s="12">
        <f>(((I396/60)/60)/24)+DATE(1970,1,1)</f>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(E397/D397)</f>
        <v>1.0804450000000001</v>
      </c>
      <c r="P397" s="8">
        <f>IF(E397=0, 0, E397/L397)</f>
        <v>58.719836956521746</v>
      </c>
      <c r="Q397" t="str">
        <f>LEFT($N397,SEARCH("/",$N397)-1)</f>
        <v>film &amp; video</v>
      </c>
      <c r="R397" t="str">
        <f>RIGHT($N397, LEN($N397)-SEARCH("/",$N397))</f>
        <v>documentary</v>
      </c>
      <c r="S397" s="12">
        <f>(((J397/60)/60)/24)+DATE(1970,1,1)</f>
        <v>40990.909259259257</v>
      </c>
      <c r="T397" s="12">
        <f>(((I397/60)/60)/24)+DATE(1970,1,1)</f>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(E398/D398)</f>
        <v>1.0666666666666667</v>
      </c>
      <c r="P398" s="8">
        <f>IF(E398=0, 0, E398/L398)</f>
        <v>81.632653061224488</v>
      </c>
      <c r="Q398" t="str">
        <f>LEFT($N398,SEARCH("/",$N398)-1)</f>
        <v>film &amp; video</v>
      </c>
      <c r="R398" t="str">
        <f>RIGHT($N398, LEN($N398)-SEARCH("/",$N398))</f>
        <v>documentary</v>
      </c>
      <c r="S398" s="12">
        <f>(((J398/60)/60)/24)+DATE(1970,1,1)</f>
        <v>41082.564884259256</v>
      </c>
      <c r="T398" s="12">
        <f>(((I398/60)/60)/24)+DATE(1970,1,1)</f>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(E399/D399)</f>
        <v>1.0390027322404372</v>
      </c>
      <c r="P399" s="8">
        <f>IF(E399=0, 0, E399/L399)</f>
        <v>56.460043668122275</v>
      </c>
      <c r="Q399" t="str">
        <f>LEFT($N399,SEARCH("/",$N399)-1)</f>
        <v>film &amp; video</v>
      </c>
      <c r="R399" t="str">
        <f>RIGHT($N399, LEN($N399)-SEARCH("/",$N399))</f>
        <v>documentary</v>
      </c>
      <c r="S399" s="12">
        <f>(((J399/60)/60)/24)+DATE(1970,1,1)</f>
        <v>40379.776435185187</v>
      </c>
      <c r="T399" s="12">
        <f>(((I399/60)/60)/24)+DATE(1970,1,1)</f>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(E400/D400)</f>
        <v>1.2516</v>
      </c>
      <c r="P400" s="8">
        <f>IF(E400=0, 0, E400/L400)</f>
        <v>140.1044776119403</v>
      </c>
      <c r="Q400" t="str">
        <f>LEFT($N400,SEARCH("/",$N400)-1)</f>
        <v>film &amp; video</v>
      </c>
      <c r="R400" t="str">
        <f>RIGHT($N400, LEN($N400)-SEARCH("/",$N400))</f>
        <v>documentary</v>
      </c>
      <c r="S400" s="12">
        <f>(((J400/60)/60)/24)+DATE(1970,1,1)</f>
        <v>42078.793124999997</v>
      </c>
      <c r="T400" s="12">
        <f>(((I400/60)/60)/24)+DATE(1970,1,1)</f>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(E401/D401)</f>
        <v>1.0680499999999999</v>
      </c>
      <c r="P401" s="8">
        <f>IF(E401=0, 0, E401/L401)</f>
        <v>224.85263157894738</v>
      </c>
      <c r="Q401" t="str">
        <f>LEFT($N401,SEARCH("/",$N401)-1)</f>
        <v>film &amp; video</v>
      </c>
      <c r="R401" t="str">
        <f>RIGHT($N401, LEN($N401)-SEARCH("/",$N401))</f>
        <v>documentary</v>
      </c>
      <c r="S401" s="12">
        <f>(((J401/60)/60)/24)+DATE(1970,1,1)</f>
        <v>42687.875775462962</v>
      </c>
      <c r="T401" s="12">
        <f>(((I401/60)/60)/24)+DATE(1970,1,1)</f>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(E402/D402)</f>
        <v>1.1230249999999999</v>
      </c>
      <c r="P402" s="8">
        <f>IF(E402=0, 0, E402/L402)</f>
        <v>181.13306451612902</v>
      </c>
      <c r="Q402" t="str">
        <f>LEFT($N402,SEARCH("/",$N402)-1)</f>
        <v>film &amp; video</v>
      </c>
      <c r="R402" t="str">
        <f>RIGHT($N402, LEN($N402)-SEARCH("/",$N402))</f>
        <v>documentary</v>
      </c>
      <c r="S402" s="12">
        <f>(((J402/60)/60)/24)+DATE(1970,1,1)</f>
        <v>41745.635960648149</v>
      </c>
      <c r="T402" s="12">
        <f>(((I402/60)/60)/24)+DATE(1970,1,1)</f>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(E403/D403)</f>
        <v>1.0381199999999999</v>
      </c>
      <c r="P403" s="8">
        <f>IF(E403=0, 0, E403/L403)</f>
        <v>711.04109589041093</v>
      </c>
      <c r="Q403" t="str">
        <f>LEFT($N403,SEARCH("/",$N403)-1)</f>
        <v>film &amp; video</v>
      </c>
      <c r="R403" t="str">
        <f>RIGHT($N403, LEN($N403)-SEARCH("/",$N403))</f>
        <v>documentary</v>
      </c>
      <c r="S403" s="12">
        <f>(((J403/60)/60)/24)+DATE(1970,1,1)</f>
        <v>40732.842245370368</v>
      </c>
      <c r="T403" s="12">
        <f>(((I403/60)/60)/24)+DATE(1970,1,1)</f>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(E404/D404)</f>
        <v>1.4165000000000001</v>
      </c>
      <c r="P404" s="8">
        <f>IF(E404=0, 0, E404/L404)</f>
        <v>65.883720930232556</v>
      </c>
      <c r="Q404" t="str">
        <f>LEFT($N404,SEARCH("/",$N404)-1)</f>
        <v>film &amp; video</v>
      </c>
      <c r="R404" t="str">
        <f>RIGHT($N404, LEN($N404)-SEARCH("/",$N404))</f>
        <v>documentary</v>
      </c>
      <c r="S404" s="12">
        <f>(((J404/60)/60)/24)+DATE(1970,1,1)</f>
        <v>42292.539548611108</v>
      </c>
      <c r="T404" s="12">
        <f>(((I404/60)/60)/24)+DATE(1970,1,1)</f>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(E405/D405)</f>
        <v>1.0526</v>
      </c>
      <c r="P405" s="8">
        <f>IF(E405=0, 0, E405/L405)</f>
        <v>75.185714285714283</v>
      </c>
      <c r="Q405" t="str">
        <f>LEFT($N405,SEARCH("/",$N405)-1)</f>
        <v>film &amp; video</v>
      </c>
      <c r="R405" t="str">
        <f>RIGHT($N405, LEN($N405)-SEARCH("/",$N405))</f>
        <v>documentary</v>
      </c>
      <c r="S405" s="12">
        <f>(((J405/60)/60)/24)+DATE(1970,1,1)</f>
        <v>40718.310659722221</v>
      </c>
      <c r="T405" s="12">
        <f>(((I405/60)/60)/24)+DATE(1970,1,1)</f>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(E406/D406)</f>
        <v>1.0309142857142857</v>
      </c>
      <c r="P406" s="8">
        <f>IF(E406=0, 0, E406/L406)</f>
        <v>133.14391143911439</v>
      </c>
      <c r="Q406" t="str">
        <f>LEFT($N406,SEARCH("/",$N406)-1)</f>
        <v>film &amp; video</v>
      </c>
      <c r="R406" t="str">
        <f>RIGHT($N406, LEN($N406)-SEARCH("/",$N406))</f>
        <v>documentary</v>
      </c>
      <c r="S406" s="12">
        <f>(((J406/60)/60)/24)+DATE(1970,1,1)</f>
        <v>41646.628032407411</v>
      </c>
      <c r="T406" s="12">
        <f>(((I406/60)/60)/24)+DATE(1970,1,1)</f>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(E407/D407)</f>
        <v>1.0765957446808512</v>
      </c>
      <c r="P407" s="8">
        <f>IF(E407=0, 0, E407/L407)</f>
        <v>55.2</v>
      </c>
      <c r="Q407" t="str">
        <f>LEFT($N407,SEARCH("/",$N407)-1)</f>
        <v>film &amp; video</v>
      </c>
      <c r="R407" t="str">
        <f>RIGHT($N407, LEN($N407)-SEARCH("/",$N407))</f>
        <v>documentary</v>
      </c>
      <c r="S407" s="12">
        <f>(((J407/60)/60)/24)+DATE(1970,1,1)</f>
        <v>41674.08494212963</v>
      </c>
      <c r="T407" s="12">
        <f>(((I407/60)/60)/24)+DATE(1970,1,1)</f>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(E408/D408)</f>
        <v>1.0770464285714285</v>
      </c>
      <c r="P408" s="8">
        <f>IF(E408=0, 0, E408/L408)</f>
        <v>86.163714285714292</v>
      </c>
      <c r="Q408" t="str">
        <f>LEFT($N408,SEARCH("/",$N408)-1)</f>
        <v>film &amp; video</v>
      </c>
      <c r="R408" t="str">
        <f>RIGHT($N408, LEN($N408)-SEARCH("/",$N408))</f>
        <v>documentary</v>
      </c>
      <c r="S408" s="12">
        <f>(((J408/60)/60)/24)+DATE(1970,1,1)</f>
        <v>40638.162465277775</v>
      </c>
      <c r="T408" s="12">
        <f>(((I408/60)/60)/24)+DATE(1970,1,1)</f>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(E409/D409)</f>
        <v>1.0155000000000001</v>
      </c>
      <c r="P409" s="8">
        <f>IF(E409=0, 0, E409/L409)</f>
        <v>92.318181818181813</v>
      </c>
      <c r="Q409" t="str">
        <f>LEFT($N409,SEARCH("/",$N409)-1)</f>
        <v>film &amp; video</v>
      </c>
      <c r="R409" t="str">
        <f>RIGHT($N409, LEN($N409)-SEARCH("/",$N409))</f>
        <v>documentary</v>
      </c>
      <c r="S409" s="12">
        <f>(((J409/60)/60)/24)+DATE(1970,1,1)</f>
        <v>40806.870949074073</v>
      </c>
      <c r="T409" s="12">
        <f>(((I409/60)/60)/24)+DATE(1970,1,1)</f>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(E410/D410)</f>
        <v>1.0143766666666667</v>
      </c>
      <c r="P410" s="8">
        <f>IF(E410=0, 0, E410/L410)</f>
        <v>160.16473684210527</v>
      </c>
      <c r="Q410" t="str">
        <f>LEFT($N410,SEARCH("/",$N410)-1)</f>
        <v>film &amp; video</v>
      </c>
      <c r="R410" t="str">
        <f>RIGHT($N410, LEN($N410)-SEARCH("/",$N410))</f>
        <v>documentary</v>
      </c>
      <c r="S410" s="12">
        <f>(((J410/60)/60)/24)+DATE(1970,1,1)</f>
        <v>41543.735995370371</v>
      </c>
      <c r="T410" s="12">
        <f>(((I410/60)/60)/24)+DATE(1970,1,1)</f>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(E411/D411)</f>
        <v>1.3680000000000001</v>
      </c>
      <c r="P411" s="8">
        <f>IF(E411=0, 0, E411/L411)</f>
        <v>45.6</v>
      </c>
      <c r="Q411" t="str">
        <f>LEFT($N411,SEARCH("/",$N411)-1)</f>
        <v>film &amp; video</v>
      </c>
      <c r="R411" t="str">
        <f>RIGHT($N411, LEN($N411)-SEARCH("/",$N411))</f>
        <v>documentary</v>
      </c>
      <c r="S411" s="12">
        <f>(((J411/60)/60)/24)+DATE(1970,1,1)</f>
        <v>42543.862777777773</v>
      </c>
      <c r="T411" s="12">
        <f>(((I411/60)/60)/24)+DATE(1970,1,1)</f>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(E412/D412)</f>
        <v>1.2829999999999999</v>
      </c>
      <c r="P412" s="8">
        <f>IF(E412=0, 0, E412/L412)</f>
        <v>183.28571428571428</v>
      </c>
      <c r="Q412" t="str">
        <f>LEFT($N412,SEARCH("/",$N412)-1)</f>
        <v>film &amp; video</v>
      </c>
      <c r="R412" t="str">
        <f>RIGHT($N412, LEN($N412)-SEARCH("/",$N412))</f>
        <v>documentary</v>
      </c>
      <c r="S412" s="12">
        <f>(((J412/60)/60)/24)+DATE(1970,1,1)</f>
        <v>42113.981446759266</v>
      </c>
      <c r="T412" s="12">
        <f>(((I412/60)/60)/24)+DATE(1970,1,1)</f>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(E413/D413)</f>
        <v>1.0105</v>
      </c>
      <c r="P413" s="8">
        <f>IF(E413=0, 0, E413/L413)</f>
        <v>125.78838174273859</v>
      </c>
      <c r="Q413" t="str">
        <f>LEFT($N413,SEARCH("/",$N413)-1)</f>
        <v>film &amp; video</v>
      </c>
      <c r="R413" t="str">
        <f>RIGHT($N413, LEN($N413)-SEARCH("/",$N413))</f>
        <v>documentary</v>
      </c>
      <c r="S413" s="12">
        <f>(((J413/60)/60)/24)+DATE(1970,1,1)</f>
        <v>41598.17597222222</v>
      </c>
      <c r="T413" s="12">
        <f>(((I413/60)/60)/24)+DATE(1970,1,1)</f>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(E414/D414)</f>
        <v>1.2684</v>
      </c>
      <c r="P414" s="8">
        <f>IF(E414=0, 0, E414/L414)</f>
        <v>57.654545454545456</v>
      </c>
      <c r="Q414" t="str">
        <f>LEFT($N414,SEARCH("/",$N414)-1)</f>
        <v>film &amp; video</v>
      </c>
      <c r="R414" t="str">
        <f>RIGHT($N414, LEN($N414)-SEARCH("/",$N414))</f>
        <v>documentary</v>
      </c>
      <c r="S414" s="12">
        <f>(((J414/60)/60)/24)+DATE(1970,1,1)</f>
        <v>41099.742800925924</v>
      </c>
      <c r="T414" s="12">
        <f>(((I414/60)/60)/24)+DATE(1970,1,1)</f>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(E415/D415)</f>
        <v>1.0508593749999999</v>
      </c>
      <c r="P415" s="8">
        <f>IF(E415=0, 0, E415/L415)</f>
        <v>78.660818713450297</v>
      </c>
      <c r="Q415" t="str">
        <f>LEFT($N415,SEARCH("/",$N415)-1)</f>
        <v>film &amp; video</v>
      </c>
      <c r="R415" t="str">
        <f>RIGHT($N415, LEN($N415)-SEARCH("/",$N415))</f>
        <v>documentary</v>
      </c>
      <c r="S415" s="12">
        <f>(((J415/60)/60)/24)+DATE(1970,1,1)</f>
        <v>41079.877442129626</v>
      </c>
      <c r="T415" s="12">
        <f>(((I415/60)/60)/24)+DATE(1970,1,1)</f>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(E416/D416)</f>
        <v>1.0285405405405406</v>
      </c>
      <c r="P416" s="8">
        <f>IF(E416=0, 0, E416/L416)</f>
        <v>91.480769230769226</v>
      </c>
      <c r="Q416" t="str">
        <f>LEFT($N416,SEARCH("/",$N416)-1)</f>
        <v>film &amp; video</v>
      </c>
      <c r="R416" t="str">
        <f>RIGHT($N416, LEN($N416)-SEARCH("/",$N416))</f>
        <v>documentary</v>
      </c>
      <c r="S416" s="12">
        <f>(((J416/60)/60)/24)+DATE(1970,1,1)</f>
        <v>41529.063252314816</v>
      </c>
      <c r="T416" s="12">
        <f>(((I416/60)/60)/24)+DATE(1970,1,1)</f>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(E417/D417)</f>
        <v>1.0214714285714286</v>
      </c>
      <c r="P417" s="8">
        <f>IF(E417=0, 0, E417/L417)</f>
        <v>68.09809523809524</v>
      </c>
      <c r="Q417" t="str">
        <f>LEFT($N417,SEARCH("/",$N417)-1)</f>
        <v>film &amp; video</v>
      </c>
      <c r="R417" t="str">
        <f>RIGHT($N417, LEN($N417)-SEARCH("/",$N417))</f>
        <v>documentary</v>
      </c>
      <c r="S417" s="12">
        <f>(((J417/60)/60)/24)+DATE(1970,1,1)</f>
        <v>41904.851875</v>
      </c>
      <c r="T417" s="12">
        <f>(((I417/60)/60)/24)+DATE(1970,1,1)</f>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(E418/D418)</f>
        <v>1.2021700000000002</v>
      </c>
      <c r="P418" s="8">
        <f>IF(E418=0, 0, E418/L418)</f>
        <v>48.086800000000004</v>
      </c>
      <c r="Q418" t="str">
        <f>LEFT($N418,SEARCH("/",$N418)-1)</f>
        <v>film &amp; video</v>
      </c>
      <c r="R418" t="str">
        <f>RIGHT($N418, LEN($N418)-SEARCH("/",$N418))</f>
        <v>documentary</v>
      </c>
      <c r="S418" s="12">
        <f>(((J418/60)/60)/24)+DATE(1970,1,1)</f>
        <v>41648.396192129629</v>
      </c>
      <c r="T418" s="12">
        <f>(((I418/60)/60)/24)+DATE(1970,1,1)</f>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(E419/D419)</f>
        <v>1.0024761904761905</v>
      </c>
      <c r="P419" s="8">
        <f>IF(E419=0, 0, E419/L419)</f>
        <v>202.42307692307693</v>
      </c>
      <c r="Q419" t="str">
        <f>LEFT($N419,SEARCH("/",$N419)-1)</f>
        <v>film &amp; video</v>
      </c>
      <c r="R419" t="str">
        <f>RIGHT($N419, LEN($N419)-SEARCH("/",$N419))</f>
        <v>documentary</v>
      </c>
      <c r="S419" s="12">
        <f>(((J419/60)/60)/24)+DATE(1970,1,1)</f>
        <v>41360.970601851855</v>
      </c>
      <c r="T419" s="12">
        <f>(((I419/60)/60)/24)+DATE(1970,1,1)</f>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(E420/D420)</f>
        <v>1.0063392857142857</v>
      </c>
      <c r="P420" s="8">
        <f>IF(E420=0, 0, E420/L420)</f>
        <v>216.75</v>
      </c>
      <c r="Q420" t="str">
        <f>LEFT($N420,SEARCH("/",$N420)-1)</f>
        <v>film &amp; video</v>
      </c>
      <c r="R420" t="str">
        <f>RIGHT($N420, LEN($N420)-SEARCH("/",$N420))</f>
        <v>documentary</v>
      </c>
      <c r="S420" s="12">
        <f>(((J420/60)/60)/24)+DATE(1970,1,1)</f>
        <v>42178.282372685186</v>
      </c>
      <c r="T420" s="12">
        <f>(((I420/60)/60)/24)+DATE(1970,1,1)</f>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(E421/D421)</f>
        <v>1.004375</v>
      </c>
      <c r="P421" s="8">
        <f>IF(E421=0, 0, E421/L421)</f>
        <v>110.06849315068493</v>
      </c>
      <c r="Q421" t="str">
        <f>LEFT($N421,SEARCH("/",$N421)-1)</f>
        <v>film &amp; video</v>
      </c>
      <c r="R421" t="str">
        <f>RIGHT($N421, LEN($N421)-SEARCH("/",$N421))</f>
        <v>documentary</v>
      </c>
      <c r="S421" s="12">
        <f>(((J421/60)/60)/24)+DATE(1970,1,1)</f>
        <v>41394.842442129629</v>
      </c>
      <c r="T421" s="12">
        <f>(((I421/60)/60)/24)+DATE(1970,1,1)</f>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(E422/D422)</f>
        <v>4.3939393939393936E-3</v>
      </c>
      <c r="P422" s="8">
        <f>IF(E422=0, 0, E422/L422)</f>
        <v>4.833333333333333</v>
      </c>
      <c r="Q422" t="str">
        <f>LEFT($N422,SEARCH("/",$N422)-1)</f>
        <v>film &amp; video</v>
      </c>
      <c r="R422" t="str">
        <f>RIGHT($N422, LEN($N422)-SEARCH("/",$N422))</f>
        <v>animation</v>
      </c>
      <c r="S422" s="12">
        <f>(((J422/60)/60)/24)+DATE(1970,1,1)</f>
        <v>41682.23646990741</v>
      </c>
      <c r="T422" s="12">
        <f>(((I422/60)/60)/24)+DATE(1970,1,1)</f>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(E423/D423)</f>
        <v>2.0066666666666667E-2</v>
      </c>
      <c r="P423" s="8">
        <f>IF(E423=0, 0, E423/L423)</f>
        <v>50.166666666666664</v>
      </c>
      <c r="Q423" t="str">
        <f>LEFT($N423,SEARCH("/",$N423)-1)</f>
        <v>film &amp; video</v>
      </c>
      <c r="R423" t="str">
        <f>RIGHT($N423, LEN($N423)-SEARCH("/",$N423))</f>
        <v>animation</v>
      </c>
      <c r="S423" s="12">
        <f>(((J423/60)/60)/24)+DATE(1970,1,1)</f>
        <v>42177.491388888884</v>
      </c>
      <c r="T423" s="12">
        <f>(((I423/60)/60)/24)+DATE(1970,1,1)</f>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(E424/D424)</f>
        <v>1.0749999999999999E-2</v>
      </c>
      <c r="P424" s="8">
        <f>IF(E424=0, 0, E424/L424)</f>
        <v>35.833333333333336</v>
      </c>
      <c r="Q424" t="str">
        <f>LEFT($N424,SEARCH("/",$N424)-1)</f>
        <v>film &amp; video</v>
      </c>
      <c r="R424" t="str">
        <f>RIGHT($N424, LEN($N424)-SEARCH("/",$N424))</f>
        <v>animation</v>
      </c>
      <c r="S424" s="12">
        <f>(((J424/60)/60)/24)+DATE(1970,1,1)</f>
        <v>41863.260381944441</v>
      </c>
      <c r="T424" s="12">
        <f>(((I424/60)/60)/24)+DATE(1970,1,1)</f>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(E425/D425)</f>
        <v>7.6499999999999997E-3</v>
      </c>
      <c r="P425" s="8">
        <f>IF(E425=0, 0, E425/L425)</f>
        <v>11.76923076923077</v>
      </c>
      <c r="Q425" t="str">
        <f>LEFT($N425,SEARCH("/",$N425)-1)</f>
        <v>film &amp; video</v>
      </c>
      <c r="R425" t="str">
        <f>RIGHT($N425, LEN($N425)-SEARCH("/",$N425))</f>
        <v>animation</v>
      </c>
      <c r="S425" s="12">
        <f>(((J425/60)/60)/24)+DATE(1970,1,1)</f>
        <v>41400.92627314815</v>
      </c>
      <c r="T425" s="12">
        <f>(((I425/60)/60)/24)+DATE(1970,1,1)</f>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(E426/D426)</f>
        <v>6.7966666666666675E-2</v>
      </c>
      <c r="P426" s="8">
        <f>IF(E426=0, 0, E426/L426)</f>
        <v>40.78</v>
      </c>
      <c r="Q426" t="str">
        <f>LEFT($N426,SEARCH("/",$N426)-1)</f>
        <v>film &amp; video</v>
      </c>
      <c r="R426" t="str">
        <f>RIGHT($N426, LEN($N426)-SEARCH("/",$N426))</f>
        <v>animation</v>
      </c>
      <c r="S426" s="12">
        <f>(((J426/60)/60)/24)+DATE(1970,1,1)</f>
        <v>40934.376145833332</v>
      </c>
      <c r="T426" s="12">
        <f>(((I426/60)/60)/24)+DATE(1970,1,1)</f>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(E427/D427)</f>
        <v>1.2E-4</v>
      </c>
      <c r="P427" s="8">
        <f>IF(E427=0, 0, E427/L427)</f>
        <v>3</v>
      </c>
      <c r="Q427" t="str">
        <f>LEFT($N427,SEARCH("/",$N427)-1)</f>
        <v>film &amp; video</v>
      </c>
      <c r="R427" t="str">
        <f>RIGHT($N427, LEN($N427)-SEARCH("/",$N427))</f>
        <v>animation</v>
      </c>
      <c r="S427" s="12">
        <f>(((J427/60)/60)/24)+DATE(1970,1,1)</f>
        <v>42275.861157407402</v>
      </c>
      <c r="T427" s="12">
        <f>(((I427/60)/60)/24)+DATE(1970,1,1)</f>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(E428/D428)</f>
        <v>1.3299999999999999E-2</v>
      </c>
      <c r="P428" s="8">
        <f>IF(E428=0, 0, E428/L428)</f>
        <v>16.625</v>
      </c>
      <c r="Q428" t="str">
        <f>LEFT($N428,SEARCH("/",$N428)-1)</f>
        <v>film &amp; video</v>
      </c>
      <c r="R428" t="str">
        <f>RIGHT($N428, LEN($N428)-SEARCH("/",$N428))</f>
        <v>animation</v>
      </c>
      <c r="S428" s="12">
        <f>(((J428/60)/60)/24)+DATE(1970,1,1)</f>
        <v>42400.711967592593</v>
      </c>
      <c r="T428" s="12">
        <f>(((I428/60)/60)/24)+DATE(1970,1,1)</f>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(E429/D429)</f>
        <v>0</v>
      </c>
      <c r="P429" s="8">
        <f>IF(E429=0, 0, E429/L429)</f>
        <v>0</v>
      </c>
      <c r="Q429" t="str">
        <f>LEFT($N429,SEARCH("/",$N429)-1)</f>
        <v>film &amp; video</v>
      </c>
      <c r="R429" t="str">
        <f>RIGHT($N429, LEN($N429)-SEARCH("/",$N429))</f>
        <v>animation</v>
      </c>
      <c r="S429" s="12">
        <f>(((J429/60)/60)/24)+DATE(1970,1,1)</f>
        <v>42285.909027777772</v>
      </c>
      <c r="T429" s="12">
        <f>(((I429/60)/60)/24)+DATE(1970,1,1)</f>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(E430/D430)</f>
        <v>5.6333333333333332E-2</v>
      </c>
      <c r="P430" s="8">
        <f>IF(E430=0, 0, E430/L430)</f>
        <v>52</v>
      </c>
      <c r="Q430" t="str">
        <f>LEFT($N430,SEARCH("/",$N430)-1)</f>
        <v>film &amp; video</v>
      </c>
      <c r="R430" t="str">
        <f>RIGHT($N430, LEN($N430)-SEARCH("/",$N430))</f>
        <v>animation</v>
      </c>
      <c r="S430" s="12">
        <f>(((J430/60)/60)/24)+DATE(1970,1,1)</f>
        <v>41778.766724537039</v>
      </c>
      <c r="T430" s="12">
        <f>(((I430/60)/60)/24)+DATE(1970,1,1)</f>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(E431/D431)</f>
        <v>0</v>
      </c>
      <c r="P431" s="8">
        <f>IF(E431=0, 0, E431/L431)</f>
        <v>0</v>
      </c>
      <c r="Q431" t="str">
        <f>LEFT($N431,SEARCH("/",$N431)-1)</f>
        <v>film &amp; video</v>
      </c>
      <c r="R431" t="str">
        <f>RIGHT($N431, LEN($N431)-SEARCH("/",$N431))</f>
        <v>animation</v>
      </c>
      <c r="S431" s="12">
        <f>(((J431/60)/60)/24)+DATE(1970,1,1)</f>
        <v>40070.901412037041</v>
      </c>
      <c r="T431" s="12">
        <f>(((I431/60)/60)/24)+DATE(1970,1,1)</f>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(E432/D432)</f>
        <v>2.4E-2</v>
      </c>
      <c r="P432" s="8">
        <f>IF(E432=0, 0, E432/L432)</f>
        <v>4.8</v>
      </c>
      <c r="Q432" t="str">
        <f>LEFT($N432,SEARCH("/",$N432)-1)</f>
        <v>film &amp; video</v>
      </c>
      <c r="R432" t="str">
        <f>RIGHT($N432, LEN($N432)-SEARCH("/",$N432))</f>
        <v>animation</v>
      </c>
      <c r="S432" s="12">
        <f>(((J432/60)/60)/24)+DATE(1970,1,1)</f>
        <v>41513.107256944444</v>
      </c>
      <c r="T432" s="12">
        <f>(((I432/60)/60)/24)+DATE(1970,1,1)</f>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(E433/D433)</f>
        <v>0.13833333333333334</v>
      </c>
      <c r="P433" s="8">
        <f>IF(E433=0, 0, E433/L433)</f>
        <v>51.875</v>
      </c>
      <c r="Q433" t="str">
        <f>LEFT($N433,SEARCH("/",$N433)-1)</f>
        <v>film &amp; video</v>
      </c>
      <c r="R433" t="str">
        <f>RIGHT($N433, LEN($N433)-SEARCH("/",$N433))</f>
        <v>animation</v>
      </c>
      <c r="S433" s="12">
        <f>(((J433/60)/60)/24)+DATE(1970,1,1)</f>
        <v>42526.871331018512</v>
      </c>
      <c r="T433" s="12">
        <f>(((I433/60)/60)/24)+DATE(1970,1,1)</f>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(E434/D434)</f>
        <v>9.5000000000000001E-2</v>
      </c>
      <c r="P434" s="8">
        <f>IF(E434=0, 0, E434/L434)</f>
        <v>71.25</v>
      </c>
      <c r="Q434" t="str">
        <f>LEFT($N434,SEARCH("/",$N434)-1)</f>
        <v>film &amp; video</v>
      </c>
      <c r="R434" t="str">
        <f>RIGHT($N434, LEN($N434)-SEARCH("/",$N434))</f>
        <v>animation</v>
      </c>
      <c r="S434" s="12">
        <f>(((J434/60)/60)/24)+DATE(1970,1,1)</f>
        <v>42238.726631944446</v>
      </c>
      <c r="T434" s="12">
        <f>(((I434/60)/60)/24)+DATE(1970,1,1)</f>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(E435/D435)</f>
        <v>0</v>
      </c>
      <c r="P435" s="8">
        <f>IF(E435=0, 0, E435/L435)</f>
        <v>0</v>
      </c>
      <c r="Q435" t="str">
        <f>LEFT($N435,SEARCH("/",$N435)-1)</f>
        <v>film &amp; video</v>
      </c>
      <c r="R435" t="str">
        <f>RIGHT($N435, LEN($N435)-SEARCH("/",$N435))</f>
        <v>animation</v>
      </c>
      <c r="S435" s="12">
        <f>(((J435/60)/60)/24)+DATE(1970,1,1)</f>
        <v>42228.629884259266</v>
      </c>
      <c r="T435" s="12">
        <f>(((I435/60)/60)/24)+DATE(1970,1,1)</f>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(E436/D436)</f>
        <v>0.05</v>
      </c>
      <c r="P436" s="8">
        <f>IF(E436=0, 0, E436/L436)</f>
        <v>62.5</v>
      </c>
      <c r="Q436" t="str">
        <f>LEFT($N436,SEARCH("/",$N436)-1)</f>
        <v>film &amp; video</v>
      </c>
      <c r="R436" t="str">
        <f>RIGHT($N436, LEN($N436)-SEARCH("/",$N436))</f>
        <v>animation</v>
      </c>
      <c r="S436" s="12">
        <f>(((J436/60)/60)/24)+DATE(1970,1,1)</f>
        <v>41576.834513888891</v>
      </c>
      <c r="T436" s="12">
        <f>(((I436/60)/60)/24)+DATE(1970,1,1)</f>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(E437/D437)</f>
        <v>2.7272727272727273E-5</v>
      </c>
      <c r="P437" s="8">
        <f>IF(E437=0, 0, E437/L437)</f>
        <v>1</v>
      </c>
      <c r="Q437" t="str">
        <f>LEFT($N437,SEARCH("/",$N437)-1)</f>
        <v>film &amp; video</v>
      </c>
      <c r="R437" t="str">
        <f>RIGHT($N437, LEN($N437)-SEARCH("/",$N437))</f>
        <v>animation</v>
      </c>
      <c r="S437" s="12">
        <f>(((J437/60)/60)/24)+DATE(1970,1,1)</f>
        <v>41500.747453703705</v>
      </c>
      <c r="T437" s="12">
        <f>(((I437/60)/60)/24)+DATE(1970,1,1)</f>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(E438/D438)</f>
        <v>0</v>
      </c>
      <c r="P438" s="8">
        <f>IF(E438=0, 0, E438/L438)</f>
        <v>0</v>
      </c>
      <c r="Q438" t="str">
        <f>LEFT($N438,SEARCH("/",$N438)-1)</f>
        <v>film &amp; video</v>
      </c>
      <c r="R438" t="str">
        <f>RIGHT($N438, LEN($N438)-SEARCH("/",$N438))</f>
        <v>animation</v>
      </c>
      <c r="S438" s="12">
        <f>(((J438/60)/60)/24)+DATE(1970,1,1)</f>
        <v>41456.36241898148</v>
      </c>
      <c r="T438" s="12">
        <f>(((I438/60)/60)/24)+DATE(1970,1,1)</f>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(E439/D439)</f>
        <v>0</v>
      </c>
      <c r="P439" s="8">
        <f>IF(E439=0, 0, E439/L439)</f>
        <v>0</v>
      </c>
      <c r="Q439" t="str">
        <f>LEFT($N439,SEARCH("/",$N439)-1)</f>
        <v>film &amp; video</v>
      </c>
      <c r="R439" t="str">
        <f>RIGHT($N439, LEN($N439)-SEARCH("/",$N439))</f>
        <v>animation</v>
      </c>
      <c r="S439" s="12">
        <f>(((J439/60)/60)/24)+DATE(1970,1,1)</f>
        <v>42591.31858796296</v>
      </c>
      <c r="T439" s="12">
        <f>(((I439/60)/60)/24)+DATE(1970,1,1)</f>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(E440/D440)</f>
        <v>9.3799999999999994E-2</v>
      </c>
      <c r="P440" s="8">
        <f>IF(E440=0, 0, E440/L440)</f>
        <v>170.54545454545453</v>
      </c>
      <c r="Q440" t="str">
        <f>LEFT($N440,SEARCH("/",$N440)-1)</f>
        <v>film &amp; video</v>
      </c>
      <c r="R440" t="str">
        <f>RIGHT($N440, LEN($N440)-SEARCH("/",$N440))</f>
        <v>animation</v>
      </c>
      <c r="S440" s="12">
        <f>(((J440/60)/60)/24)+DATE(1970,1,1)</f>
        <v>42296.261087962965</v>
      </c>
      <c r="T440" s="12">
        <f>(((I440/60)/60)/24)+DATE(1970,1,1)</f>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(E441/D441)</f>
        <v>0</v>
      </c>
      <c r="P441" s="8">
        <f>IF(E441=0, 0, E441/L441)</f>
        <v>0</v>
      </c>
      <c r="Q441" t="str">
        <f>LEFT($N441,SEARCH("/",$N441)-1)</f>
        <v>film &amp; video</v>
      </c>
      <c r="R441" t="str">
        <f>RIGHT($N441, LEN($N441)-SEARCH("/",$N441))</f>
        <v>animation</v>
      </c>
      <c r="S441" s="12">
        <f>(((J441/60)/60)/24)+DATE(1970,1,1)</f>
        <v>41919.761782407404</v>
      </c>
      <c r="T441" s="12">
        <f>(((I441/60)/60)/24)+DATE(1970,1,1)</f>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(E442/D442)</f>
        <v>1E-3</v>
      </c>
      <c r="P442" s="8">
        <f>IF(E442=0, 0, E442/L442)</f>
        <v>5</v>
      </c>
      <c r="Q442" t="str">
        <f>LEFT($N442,SEARCH("/",$N442)-1)</f>
        <v>film &amp; video</v>
      </c>
      <c r="R442" t="str">
        <f>RIGHT($N442, LEN($N442)-SEARCH("/",$N442))</f>
        <v>animation</v>
      </c>
      <c r="S442" s="12">
        <f>(((J442/60)/60)/24)+DATE(1970,1,1)</f>
        <v>42423.985567129625</v>
      </c>
      <c r="T442" s="12">
        <f>(((I442/60)/60)/24)+DATE(1970,1,1)</f>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(E443/D443)</f>
        <v>0</v>
      </c>
      <c r="P443" s="8">
        <f>IF(E443=0, 0, E443/L443)</f>
        <v>0</v>
      </c>
      <c r="Q443" t="str">
        <f>LEFT($N443,SEARCH("/",$N443)-1)</f>
        <v>film &amp; video</v>
      </c>
      <c r="R443" t="str">
        <f>RIGHT($N443, LEN($N443)-SEARCH("/",$N443))</f>
        <v>animation</v>
      </c>
      <c r="S443" s="12">
        <f>(((J443/60)/60)/24)+DATE(1970,1,1)</f>
        <v>41550.793935185182</v>
      </c>
      <c r="T443" s="12">
        <f>(((I443/60)/60)/24)+DATE(1970,1,1)</f>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(E444/D444)</f>
        <v>0.39358823529411763</v>
      </c>
      <c r="P444" s="8">
        <f>IF(E444=0, 0, E444/L444)</f>
        <v>393.58823529411762</v>
      </c>
      <c r="Q444" t="str">
        <f>LEFT($N444,SEARCH("/",$N444)-1)</f>
        <v>film &amp; video</v>
      </c>
      <c r="R444" t="str">
        <f>RIGHT($N444, LEN($N444)-SEARCH("/",$N444))</f>
        <v>animation</v>
      </c>
      <c r="S444" s="12">
        <f>(((J444/60)/60)/24)+DATE(1970,1,1)</f>
        <v>42024.888692129629</v>
      </c>
      <c r="T444" s="12">
        <f>(((I444/60)/60)/24)+DATE(1970,1,1)</f>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(E445/D445)</f>
        <v>1E-3</v>
      </c>
      <c r="P445" s="8">
        <f>IF(E445=0, 0, E445/L445)</f>
        <v>5</v>
      </c>
      <c r="Q445" t="str">
        <f>LEFT($N445,SEARCH("/",$N445)-1)</f>
        <v>film &amp; video</v>
      </c>
      <c r="R445" t="str">
        <f>RIGHT($N445, LEN($N445)-SEARCH("/",$N445))</f>
        <v>animation</v>
      </c>
      <c r="S445" s="12">
        <f>(((J445/60)/60)/24)+DATE(1970,1,1)</f>
        <v>41650.015057870369</v>
      </c>
      <c r="T445" s="12">
        <f>(((I445/60)/60)/24)+DATE(1970,1,1)</f>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(E446/D446)</f>
        <v>0.05</v>
      </c>
      <c r="P446" s="8">
        <f>IF(E446=0, 0, E446/L446)</f>
        <v>50</v>
      </c>
      <c r="Q446" t="str">
        <f>LEFT($N446,SEARCH("/",$N446)-1)</f>
        <v>film &amp; video</v>
      </c>
      <c r="R446" t="str">
        <f>RIGHT($N446, LEN($N446)-SEARCH("/",$N446))</f>
        <v>animation</v>
      </c>
      <c r="S446" s="12">
        <f>(((J446/60)/60)/24)+DATE(1970,1,1)</f>
        <v>40894.906956018516</v>
      </c>
      <c r="T446" s="12">
        <f>(((I446/60)/60)/24)+DATE(1970,1,1)</f>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(E447/D447)</f>
        <v>3.3333333333333335E-5</v>
      </c>
      <c r="P447" s="8">
        <f>IF(E447=0, 0, E447/L447)</f>
        <v>1</v>
      </c>
      <c r="Q447" t="str">
        <f>LEFT($N447,SEARCH("/",$N447)-1)</f>
        <v>film &amp; video</v>
      </c>
      <c r="R447" t="str">
        <f>RIGHT($N447, LEN($N447)-SEARCH("/",$N447))</f>
        <v>animation</v>
      </c>
      <c r="S447" s="12">
        <f>(((J447/60)/60)/24)+DATE(1970,1,1)</f>
        <v>42130.335358796292</v>
      </c>
      <c r="T447" s="12">
        <f>(((I447/60)/60)/24)+DATE(1970,1,1)</f>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(E448/D448)</f>
        <v>7.2952380952380949E-2</v>
      </c>
      <c r="P448" s="8">
        <f>IF(E448=0, 0, E448/L448)</f>
        <v>47.875</v>
      </c>
      <c r="Q448" t="str">
        <f>LEFT($N448,SEARCH("/",$N448)-1)</f>
        <v>film &amp; video</v>
      </c>
      <c r="R448" t="str">
        <f>RIGHT($N448, LEN($N448)-SEARCH("/",$N448))</f>
        <v>animation</v>
      </c>
      <c r="S448" s="12">
        <f>(((J448/60)/60)/24)+DATE(1970,1,1)</f>
        <v>42037.083564814813</v>
      </c>
      <c r="T448" s="12">
        <f>(((I448/60)/60)/24)+DATE(1970,1,1)</f>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(E449/D449)</f>
        <v>1.6666666666666666E-4</v>
      </c>
      <c r="P449" s="8">
        <f>IF(E449=0, 0, E449/L449)</f>
        <v>5</v>
      </c>
      <c r="Q449" t="str">
        <f>LEFT($N449,SEARCH("/",$N449)-1)</f>
        <v>film &amp; video</v>
      </c>
      <c r="R449" t="str">
        <f>RIGHT($N449, LEN($N449)-SEARCH("/",$N449))</f>
        <v>animation</v>
      </c>
      <c r="S449" s="12">
        <f>(((J449/60)/60)/24)+DATE(1970,1,1)</f>
        <v>41331.555127314816</v>
      </c>
      <c r="T449" s="12">
        <f>(((I449/60)/60)/24)+DATE(1970,1,1)</f>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(E450/D450)</f>
        <v>3.2804E-2</v>
      </c>
      <c r="P450" s="8">
        <f>IF(E450=0, 0, E450/L450)</f>
        <v>20.502500000000001</v>
      </c>
      <c r="Q450" t="str">
        <f>LEFT($N450,SEARCH("/",$N450)-1)</f>
        <v>film &amp; video</v>
      </c>
      <c r="R450" t="str">
        <f>RIGHT($N450, LEN($N450)-SEARCH("/",$N450))</f>
        <v>animation</v>
      </c>
      <c r="S450" s="12">
        <f>(((J450/60)/60)/24)+DATE(1970,1,1)</f>
        <v>41753.758043981477</v>
      </c>
      <c r="T450" s="12">
        <f>(((I450/60)/60)/24)+DATE(1970,1,1)</f>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(E451/D451)</f>
        <v>2.2499999999999999E-2</v>
      </c>
      <c r="P451" s="8">
        <f>IF(E451=0, 0, E451/L451)</f>
        <v>9</v>
      </c>
      <c r="Q451" t="str">
        <f>LEFT($N451,SEARCH("/",$N451)-1)</f>
        <v>film &amp; video</v>
      </c>
      <c r="R451" t="str">
        <f>RIGHT($N451, LEN($N451)-SEARCH("/",$N451))</f>
        <v>animation</v>
      </c>
      <c r="S451" s="12">
        <f>(((J451/60)/60)/24)+DATE(1970,1,1)</f>
        <v>41534.568113425928</v>
      </c>
      <c r="T451" s="12">
        <f>(((I451/60)/60)/24)+DATE(1970,1,1)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(E452/D452)</f>
        <v>7.92E-3</v>
      </c>
      <c r="P452" s="8">
        <f>IF(E452=0, 0, E452/L452)</f>
        <v>56.571428571428569</v>
      </c>
      <c r="Q452" t="str">
        <f>LEFT($N452,SEARCH("/",$N452)-1)</f>
        <v>film &amp; video</v>
      </c>
      <c r="R452" t="str">
        <f>RIGHT($N452, LEN($N452)-SEARCH("/",$N452))</f>
        <v>animation</v>
      </c>
      <c r="S452" s="12">
        <f>(((J452/60)/60)/24)+DATE(1970,1,1)</f>
        <v>41654.946759259255</v>
      </c>
      <c r="T452" s="12">
        <f>(((I452/60)/60)/24)+DATE(1970,1,1)</f>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(E453/D453)</f>
        <v>0</v>
      </c>
      <c r="P453" s="8">
        <f>IF(E453=0, 0, E453/L453)</f>
        <v>0</v>
      </c>
      <c r="Q453" t="str">
        <f>LEFT($N453,SEARCH("/",$N453)-1)</f>
        <v>film &amp; video</v>
      </c>
      <c r="R453" t="str">
        <f>RIGHT($N453, LEN($N453)-SEARCH("/",$N453))</f>
        <v>animation</v>
      </c>
      <c r="S453" s="12">
        <f>(((J453/60)/60)/24)+DATE(1970,1,1)</f>
        <v>41634.715173611112</v>
      </c>
      <c r="T453" s="12">
        <f>(((I453/60)/60)/24)+DATE(1970,1,1)</f>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(E454/D454)</f>
        <v>0.64</v>
      </c>
      <c r="P454" s="8">
        <f>IF(E454=0, 0, E454/L454)</f>
        <v>40</v>
      </c>
      <c r="Q454" t="str">
        <f>LEFT($N454,SEARCH("/",$N454)-1)</f>
        <v>film &amp; video</v>
      </c>
      <c r="R454" t="str">
        <f>RIGHT($N454, LEN($N454)-SEARCH("/",$N454))</f>
        <v>animation</v>
      </c>
      <c r="S454" s="12">
        <f>(((J454/60)/60)/24)+DATE(1970,1,1)</f>
        <v>42107.703877314809</v>
      </c>
      <c r="T454" s="12">
        <f>(((I454/60)/60)/24)+DATE(1970,1,1)</f>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(E455/D455)</f>
        <v>2.740447957839262E-4</v>
      </c>
      <c r="P455" s="8">
        <f>IF(E455=0, 0, E455/L455)</f>
        <v>13</v>
      </c>
      <c r="Q455" t="str">
        <f>LEFT($N455,SEARCH("/",$N455)-1)</f>
        <v>film &amp; video</v>
      </c>
      <c r="R455" t="str">
        <f>RIGHT($N455, LEN($N455)-SEARCH("/",$N455))</f>
        <v>animation</v>
      </c>
      <c r="S455" s="12">
        <f>(((J455/60)/60)/24)+DATE(1970,1,1)</f>
        <v>42038.824988425928</v>
      </c>
      <c r="T455" s="12">
        <f>(((I455/60)/60)/24)+DATE(1970,1,1)</f>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(E456/D456)</f>
        <v>8.2000000000000007E-3</v>
      </c>
      <c r="P456" s="8">
        <f>IF(E456=0, 0, E456/L456)</f>
        <v>16.399999999999999</v>
      </c>
      <c r="Q456" t="str">
        <f>LEFT($N456,SEARCH("/",$N456)-1)</f>
        <v>film &amp; video</v>
      </c>
      <c r="R456" t="str">
        <f>RIGHT($N456, LEN($N456)-SEARCH("/",$N456))</f>
        <v>animation</v>
      </c>
      <c r="S456" s="12">
        <f>(((J456/60)/60)/24)+DATE(1970,1,1)</f>
        <v>41938.717256944445</v>
      </c>
      <c r="T456" s="12">
        <f>(((I456/60)/60)/24)+DATE(1970,1,1)</f>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(E457/D457)</f>
        <v>6.9230769230769226E-4</v>
      </c>
      <c r="P457" s="8">
        <f>IF(E457=0, 0, E457/L457)</f>
        <v>22.5</v>
      </c>
      <c r="Q457" t="str">
        <f>LEFT($N457,SEARCH("/",$N457)-1)</f>
        <v>film &amp; video</v>
      </c>
      <c r="R457" t="str">
        <f>RIGHT($N457, LEN($N457)-SEARCH("/",$N457))</f>
        <v>animation</v>
      </c>
      <c r="S457" s="12">
        <f>(((J457/60)/60)/24)+DATE(1970,1,1)</f>
        <v>40971.002569444441</v>
      </c>
      <c r="T457" s="12">
        <f>(((I457/60)/60)/24)+DATE(1970,1,1)</f>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(E458/D458)</f>
        <v>6.8631863186318634E-3</v>
      </c>
      <c r="P458" s="8">
        <f>IF(E458=0, 0, E458/L458)</f>
        <v>20.333333333333332</v>
      </c>
      <c r="Q458" t="str">
        <f>LEFT($N458,SEARCH("/",$N458)-1)</f>
        <v>film &amp; video</v>
      </c>
      <c r="R458" t="str">
        <f>RIGHT($N458, LEN($N458)-SEARCH("/",$N458))</f>
        <v>animation</v>
      </c>
      <c r="S458" s="12">
        <f>(((J458/60)/60)/24)+DATE(1970,1,1)</f>
        <v>41547.694456018515</v>
      </c>
      <c r="T458" s="12">
        <f>(((I458/60)/60)/24)+DATE(1970,1,1)</f>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(E459/D459)</f>
        <v>0</v>
      </c>
      <c r="P459" s="8">
        <f>IF(E459=0, 0, E459/L459)</f>
        <v>0</v>
      </c>
      <c r="Q459" t="str">
        <f>LEFT($N459,SEARCH("/",$N459)-1)</f>
        <v>film &amp; video</v>
      </c>
      <c r="R459" t="str">
        <f>RIGHT($N459, LEN($N459)-SEARCH("/",$N459))</f>
        <v>animation</v>
      </c>
      <c r="S459" s="12">
        <f>(((J459/60)/60)/24)+DATE(1970,1,1)</f>
        <v>41837.767500000002</v>
      </c>
      <c r="T459" s="12">
        <f>(((I459/60)/60)/24)+DATE(1970,1,1)</f>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(E460/D460)</f>
        <v>8.2100000000000006E-2</v>
      </c>
      <c r="P460" s="8">
        <f>IF(E460=0, 0, E460/L460)</f>
        <v>16.755102040816325</v>
      </c>
      <c r="Q460" t="str">
        <f>LEFT($N460,SEARCH("/",$N460)-1)</f>
        <v>film &amp; video</v>
      </c>
      <c r="R460" t="str">
        <f>RIGHT($N460, LEN($N460)-SEARCH("/",$N460))</f>
        <v>animation</v>
      </c>
      <c r="S460" s="12">
        <f>(((J460/60)/60)/24)+DATE(1970,1,1)</f>
        <v>41378.69976851852</v>
      </c>
      <c r="T460" s="12">
        <f>(((I460/60)/60)/24)+DATE(1970,1,1)</f>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(E461/D461)</f>
        <v>6.4102564102564103E-4</v>
      </c>
      <c r="P461" s="8">
        <f>IF(E461=0, 0, E461/L461)</f>
        <v>25</v>
      </c>
      <c r="Q461" t="str">
        <f>LEFT($N461,SEARCH("/",$N461)-1)</f>
        <v>film &amp; video</v>
      </c>
      <c r="R461" t="str">
        <f>RIGHT($N461, LEN($N461)-SEARCH("/",$N461))</f>
        <v>animation</v>
      </c>
      <c r="S461" s="12">
        <f>(((J461/60)/60)/24)+DATE(1970,1,1)</f>
        <v>40800.6403587963</v>
      </c>
      <c r="T461" s="12">
        <f>(((I461/60)/60)/24)+DATE(1970,1,1)</f>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(E462/D462)</f>
        <v>2.9411764705882353E-3</v>
      </c>
      <c r="P462" s="8">
        <f>IF(E462=0, 0, E462/L462)</f>
        <v>12.5</v>
      </c>
      <c r="Q462" t="str">
        <f>LEFT($N462,SEARCH("/",$N462)-1)</f>
        <v>film &amp; video</v>
      </c>
      <c r="R462" t="str">
        <f>RIGHT($N462, LEN($N462)-SEARCH("/",$N462))</f>
        <v>animation</v>
      </c>
      <c r="S462" s="12">
        <f>(((J462/60)/60)/24)+DATE(1970,1,1)</f>
        <v>41759.542534722219</v>
      </c>
      <c r="T462" s="12">
        <f>(((I462/60)/60)/24)+DATE(1970,1,1)</f>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(E463/D463)</f>
        <v>0</v>
      </c>
      <c r="P463" s="8">
        <f>IF(E463=0, 0, E463/L463)</f>
        <v>0</v>
      </c>
      <c r="Q463" t="str">
        <f>LEFT($N463,SEARCH("/",$N463)-1)</f>
        <v>film &amp; video</v>
      </c>
      <c r="R463" t="str">
        <f>RIGHT($N463, LEN($N463)-SEARCH("/",$N463))</f>
        <v>animation</v>
      </c>
      <c r="S463" s="12">
        <f>(((J463/60)/60)/24)+DATE(1970,1,1)</f>
        <v>41407.84684027778</v>
      </c>
      <c r="T463" s="12">
        <f>(((I463/60)/60)/24)+DATE(1970,1,1)</f>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(E464/D464)</f>
        <v>0</v>
      </c>
      <c r="P464" s="8">
        <f>IF(E464=0, 0, E464/L464)</f>
        <v>0</v>
      </c>
      <c r="Q464" t="str">
        <f>LEFT($N464,SEARCH("/",$N464)-1)</f>
        <v>film &amp; video</v>
      </c>
      <c r="R464" t="str">
        <f>RIGHT($N464, LEN($N464)-SEARCH("/",$N464))</f>
        <v>animation</v>
      </c>
      <c r="S464" s="12">
        <f>(((J464/60)/60)/24)+DATE(1970,1,1)</f>
        <v>40705.126631944448</v>
      </c>
      <c r="T464" s="12">
        <f>(((I464/60)/60)/24)+DATE(1970,1,1)</f>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(E465/D465)</f>
        <v>2.2727272727272728E-2</v>
      </c>
      <c r="P465" s="8">
        <f>IF(E465=0, 0, E465/L465)</f>
        <v>113.63636363636364</v>
      </c>
      <c r="Q465" t="str">
        <f>LEFT($N465,SEARCH("/",$N465)-1)</f>
        <v>film &amp; video</v>
      </c>
      <c r="R465" t="str">
        <f>RIGHT($N465, LEN($N465)-SEARCH("/",$N465))</f>
        <v>animation</v>
      </c>
      <c r="S465" s="12">
        <f>(((J465/60)/60)/24)+DATE(1970,1,1)</f>
        <v>40750.710104166668</v>
      </c>
      <c r="T465" s="12">
        <f>(((I465/60)/60)/24)+DATE(1970,1,1)</f>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(E466/D466)</f>
        <v>9.9009900990099011E-4</v>
      </c>
      <c r="P466" s="8">
        <f>IF(E466=0, 0, E466/L466)</f>
        <v>1</v>
      </c>
      <c r="Q466" t="str">
        <f>LEFT($N466,SEARCH("/",$N466)-1)</f>
        <v>film &amp; video</v>
      </c>
      <c r="R466" t="str">
        <f>RIGHT($N466, LEN($N466)-SEARCH("/",$N466))</f>
        <v>animation</v>
      </c>
      <c r="S466" s="12">
        <f>(((J466/60)/60)/24)+DATE(1970,1,1)</f>
        <v>42488.848784722228</v>
      </c>
      <c r="T466" s="12">
        <f>(((I466/60)/60)/24)+DATE(1970,1,1)</f>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(E467/D467)</f>
        <v>0.26953125</v>
      </c>
      <c r="P467" s="8">
        <f>IF(E467=0, 0, E467/L467)</f>
        <v>17.25</v>
      </c>
      <c r="Q467" t="str">
        <f>LEFT($N467,SEARCH("/",$N467)-1)</f>
        <v>film &amp; video</v>
      </c>
      <c r="R467" t="str">
        <f>RIGHT($N467, LEN($N467)-SEARCH("/",$N467))</f>
        <v>animation</v>
      </c>
      <c r="S467" s="12">
        <f>(((J467/60)/60)/24)+DATE(1970,1,1)</f>
        <v>41801.120069444441</v>
      </c>
      <c r="T467" s="12">
        <f>(((I467/60)/60)/24)+DATE(1970,1,1)</f>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(E468/D468)</f>
        <v>7.6E-3</v>
      </c>
      <c r="P468" s="8">
        <f>IF(E468=0, 0, E468/L468)</f>
        <v>15.2</v>
      </c>
      <c r="Q468" t="str">
        <f>LEFT($N468,SEARCH("/",$N468)-1)</f>
        <v>film &amp; video</v>
      </c>
      <c r="R468" t="str">
        <f>RIGHT($N468, LEN($N468)-SEARCH("/",$N468))</f>
        <v>animation</v>
      </c>
      <c r="S468" s="12">
        <f>(((J468/60)/60)/24)+DATE(1970,1,1)</f>
        <v>41129.942870370374</v>
      </c>
      <c r="T468" s="12">
        <f>(((I468/60)/60)/24)+DATE(1970,1,1)</f>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(E469/D469)</f>
        <v>0.21575</v>
      </c>
      <c r="P469" s="8">
        <f>IF(E469=0, 0, E469/L469)</f>
        <v>110.64102564102564</v>
      </c>
      <c r="Q469" t="str">
        <f>LEFT($N469,SEARCH("/",$N469)-1)</f>
        <v>film &amp; video</v>
      </c>
      <c r="R469" t="str">
        <f>RIGHT($N469, LEN($N469)-SEARCH("/",$N469))</f>
        <v>animation</v>
      </c>
      <c r="S469" s="12">
        <f>(((J469/60)/60)/24)+DATE(1970,1,1)</f>
        <v>41135.679791666669</v>
      </c>
      <c r="T469" s="12">
        <f>(((I469/60)/60)/24)+DATE(1970,1,1)</f>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(E470/D470)</f>
        <v>0</v>
      </c>
      <c r="P470" s="8">
        <f>IF(E470=0, 0, E470/L470)</f>
        <v>0</v>
      </c>
      <c r="Q470" t="str">
        <f>LEFT($N470,SEARCH("/",$N470)-1)</f>
        <v>film &amp; video</v>
      </c>
      <c r="R470" t="str">
        <f>RIGHT($N470, LEN($N470)-SEARCH("/",$N470))</f>
        <v>animation</v>
      </c>
      <c r="S470" s="12">
        <f>(((J470/60)/60)/24)+DATE(1970,1,1)</f>
        <v>41041.167627314811</v>
      </c>
      <c r="T470" s="12">
        <f>(((I470/60)/60)/24)+DATE(1970,1,1)</f>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(E471/D471)</f>
        <v>0</v>
      </c>
      <c r="P471" s="8">
        <f>IF(E471=0, 0, E471/L471)</f>
        <v>0</v>
      </c>
      <c r="Q471" t="str">
        <f>LEFT($N471,SEARCH("/",$N471)-1)</f>
        <v>film &amp; video</v>
      </c>
      <c r="R471" t="str">
        <f>RIGHT($N471, LEN($N471)-SEARCH("/",$N471))</f>
        <v>animation</v>
      </c>
      <c r="S471" s="12">
        <f>(((J471/60)/60)/24)+DATE(1970,1,1)</f>
        <v>41827.989861111113</v>
      </c>
      <c r="T471" s="12">
        <f>(((I471/60)/60)/24)+DATE(1970,1,1)</f>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(E472/D472)</f>
        <v>1.0200000000000001E-2</v>
      </c>
      <c r="P472" s="8">
        <f>IF(E472=0, 0, E472/L472)</f>
        <v>25.5</v>
      </c>
      <c r="Q472" t="str">
        <f>LEFT($N472,SEARCH("/",$N472)-1)</f>
        <v>film &amp; video</v>
      </c>
      <c r="R472" t="str">
        <f>RIGHT($N472, LEN($N472)-SEARCH("/",$N472))</f>
        <v>animation</v>
      </c>
      <c r="S472" s="12">
        <f>(((J472/60)/60)/24)+DATE(1970,1,1)</f>
        <v>41605.167696759258</v>
      </c>
      <c r="T472" s="12">
        <f>(((I472/60)/60)/24)+DATE(1970,1,1)</f>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(E473/D473)</f>
        <v>0.11892727272727273</v>
      </c>
      <c r="P473" s="8">
        <f>IF(E473=0, 0, E473/L473)</f>
        <v>38.476470588235294</v>
      </c>
      <c r="Q473" t="str">
        <f>LEFT($N473,SEARCH("/",$N473)-1)</f>
        <v>film &amp; video</v>
      </c>
      <c r="R473" t="str">
        <f>RIGHT($N473, LEN($N473)-SEARCH("/",$N473))</f>
        <v>animation</v>
      </c>
      <c r="S473" s="12">
        <f>(((J473/60)/60)/24)+DATE(1970,1,1)</f>
        <v>41703.721979166665</v>
      </c>
      <c r="T473" s="12">
        <f>(((I473/60)/60)/24)+DATE(1970,1,1)</f>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(E474/D474)</f>
        <v>0.17624999999999999</v>
      </c>
      <c r="P474" s="8">
        <f>IF(E474=0, 0, E474/L474)</f>
        <v>28.2</v>
      </c>
      <c r="Q474" t="str">
        <f>LEFT($N474,SEARCH("/",$N474)-1)</f>
        <v>film &amp; video</v>
      </c>
      <c r="R474" t="str">
        <f>RIGHT($N474, LEN($N474)-SEARCH("/",$N474))</f>
        <v>animation</v>
      </c>
      <c r="S474" s="12">
        <f>(((J474/60)/60)/24)+DATE(1970,1,1)</f>
        <v>41844.922662037039</v>
      </c>
      <c r="T474" s="12">
        <f>(((I474/60)/60)/24)+DATE(1970,1,1)</f>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(E475/D475)</f>
        <v>2.87E-2</v>
      </c>
      <c r="P475" s="8">
        <f>IF(E475=0, 0, E475/L475)</f>
        <v>61.5</v>
      </c>
      <c r="Q475" t="str">
        <f>LEFT($N475,SEARCH("/",$N475)-1)</f>
        <v>film &amp; video</v>
      </c>
      <c r="R475" t="str">
        <f>RIGHT($N475, LEN($N475)-SEARCH("/",$N475))</f>
        <v>animation</v>
      </c>
      <c r="S475" s="12">
        <f>(((J475/60)/60)/24)+DATE(1970,1,1)</f>
        <v>41869.698136574072</v>
      </c>
      <c r="T475" s="12">
        <f>(((I475/60)/60)/24)+DATE(1970,1,1)</f>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(E476/D476)</f>
        <v>3.0303030303030303E-4</v>
      </c>
      <c r="P476" s="8">
        <f>IF(E476=0, 0, E476/L476)</f>
        <v>1</v>
      </c>
      <c r="Q476" t="str">
        <f>LEFT($N476,SEARCH("/",$N476)-1)</f>
        <v>film &amp; video</v>
      </c>
      <c r="R476" t="str">
        <f>RIGHT($N476, LEN($N476)-SEARCH("/",$N476))</f>
        <v>animation</v>
      </c>
      <c r="S476" s="12">
        <f>(((J476/60)/60)/24)+DATE(1970,1,1)</f>
        <v>42753.329039351855</v>
      </c>
      <c r="T476" s="12">
        <f>(((I476/60)/60)/24)+DATE(1970,1,1)</f>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(E477/D477)</f>
        <v>0</v>
      </c>
      <c r="P477" s="8">
        <f>IF(E477=0, 0, E477/L477)</f>
        <v>0</v>
      </c>
      <c r="Q477" t="str">
        <f>LEFT($N477,SEARCH("/",$N477)-1)</f>
        <v>film &amp; video</v>
      </c>
      <c r="R477" t="str">
        <f>RIGHT($N477, LEN($N477)-SEARCH("/",$N477))</f>
        <v>animation</v>
      </c>
      <c r="S477" s="12">
        <f>(((J477/60)/60)/24)+DATE(1970,1,1)</f>
        <v>42100.086145833338</v>
      </c>
      <c r="T477" s="12">
        <f>(((I477/60)/60)/24)+DATE(1970,1,1)</f>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(E478/D478)</f>
        <v>2.2302681818181819E-2</v>
      </c>
      <c r="P478" s="8">
        <f>IF(E478=0, 0, E478/L478)</f>
        <v>39.569274193548388</v>
      </c>
      <c r="Q478" t="str">
        <f>LEFT($N478,SEARCH("/",$N478)-1)</f>
        <v>film &amp; video</v>
      </c>
      <c r="R478" t="str">
        <f>RIGHT($N478, LEN($N478)-SEARCH("/",$N478))</f>
        <v>animation</v>
      </c>
      <c r="S478" s="12">
        <f>(((J478/60)/60)/24)+DATE(1970,1,1)</f>
        <v>41757.975011574075</v>
      </c>
      <c r="T478" s="12">
        <f>(((I478/60)/60)/24)+DATE(1970,1,1)</f>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(E479/D479)</f>
        <v>0</v>
      </c>
      <c r="P479" s="8">
        <f>IF(E479=0, 0, E479/L479)</f>
        <v>0</v>
      </c>
      <c r="Q479" t="str">
        <f>LEFT($N479,SEARCH("/",$N479)-1)</f>
        <v>film &amp; video</v>
      </c>
      <c r="R479" t="str">
        <f>RIGHT($N479, LEN($N479)-SEARCH("/",$N479))</f>
        <v>animation</v>
      </c>
      <c r="S479" s="12">
        <f>(((J479/60)/60)/24)+DATE(1970,1,1)</f>
        <v>40987.83488425926</v>
      </c>
      <c r="T479" s="12">
        <f>(((I479/60)/60)/24)+DATE(1970,1,1)</f>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(E480/D480)</f>
        <v>0</v>
      </c>
      <c r="P480" s="8">
        <f>IF(E480=0, 0, E480/L480)</f>
        <v>0</v>
      </c>
      <c r="Q480" t="str">
        <f>LEFT($N480,SEARCH("/",$N480)-1)</f>
        <v>film &amp; video</v>
      </c>
      <c r="R480" t="str">
        <f>RIGHT($N480, LEN($N480)-SEARCH("/",$N480))</f>
        <v>animation</v>
      </c>
      <c r="S480" s="12">
        <f>(((J480/60)/60)/24)+DATE(1970,1,1)</f>
        <v>42065.910983796297</v>
      </c>
      <c r="T480" s="12">
        <f>(((I480/60)/60)/24)+DATE(1970,1,1)</f>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(E481/D481)</f>
        <v>0.3256</v>
      </c>
      <c r="P481" s="8">
        <f>IF(E481=0, 0, E481/L481)</f>
        <v>88.8</v>
      </c>
      <c r="Q481" t="str">
        <f>LEFT($N481,SEARCH("/",$N481)-1)</f>
        <v>film &amp; video</v>
      </c>
      <c r="R481" t="str">
        <f>RIGHT($N481, LEN($N481)-SEARCH("/",$N481))</f>
        <v>animation</v>
      </c>
      <c r="S481" s="12">
        <f>(((J481/60)/60)/24)+DATE(1970,1,1)</f>
        <v>41904.407812500001</v>
      </c>
      <c r="T481" s="12">
        <f>(((I481/60)/60)/24)+DATE(1970,1,1)</f>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(E482/D482)</f>
        <v>0.19409999999999999</v>
      </c>
      <c r="P482" s="8">
        <f>IF(E482=0, 0, E482/L482)</f>
        <v>55.457142857142856</v>
      </c>
      <c r="Q482" t="str">
        <f>LEFT($N482,SEARCH("/",$N482)-1)</f>
        <v>film &amp; video</v>
      </c>
      <c r="R482" t="str">
        <f>RIGHT($N482, LEN($N482)-SEARCH("/",$N482))</f>
        <v>animation</v>
      </c>
      <c r="S482" s="12">
        <f>(((J482/60)/60)/24)+DATE(1970,1,1)</f>
        <v>41465.500173611108</v>
      </c>
      <c r="T482" s="12">
        <f>(((I482/60)/60)/24)+DATE(1970,1,1)</f>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(E483/D483)</f>
        <v>6.0999999999999999E-2</v>
      </c>
      <c r="P483" s="8">
        <f>IF(E483=0, 0, E483/L483)</f>
        <v>87.142857142857139</v>
      </c>
      <c r="Q483" t="str">
        <f>LEFT($N483,SEARCH("/",$N483)-1)</f>
        <v>film &amp; video</v>
      </c>
      <c r="R483" t="str">
        <f>RIGHT($N483, LEN($N483)-SEARCH("/",$N483))</f>
        <v>animation</v>
      </c>
      <c r="S483" s="12">
        <f>(((J483/60)/60)/24)+DATE(1970,1,1)</f>
        <v>41162.672326388885</v>
      </c>
      <c r="T483" s="12">
        <f>(((I483/60)/60)/24)+DATE(1970,1,1)</f>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(E484/D484)</f>
        <v>1E-3</v>
      </c>
      <c r="P484" s="8">
        <f>IF(E484=0, 0, E484/L484)</f>
        <v>10</v>
      </c>
      <c r="Q484" t="str">
        <f>LEFT($N484,SEARCH("/",$N484)-1)</f>
        <v>film &amp; video</v>
      </c>
      <c r="R484" t="str">
        <f>RIGHT($N484, LEN($N484)-SEARCH("/",$N484))</f>
        <v>animation</v>
      </c>
      <c r="S484" s="12">
        <f>(((J484/60)/60)/24)+DATE(1970,1,1)</f>
        <v>42447.896875000006</v>
      </c>
      <c r="T484" s="12">
        <f>(((I484/60)/60)/24)+DATE(1970,1,1)</f>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(E485/D485)</f>
        <v>0.502</v>
      </c>
      <c r="P485" s="8">
        <f>IF(E485=0, 0, E485/L485)</f>
        <v>51.224489795918366</v>
      </c>
      <c r="Q485" t="str">
        <f>LEFT($N485,SEARCH("/",$N485)-1)</f>
        <v>film &amp; video</v>
      </c>
      <c r="R485" t="str">
        <f>RIGHT($N485, LEN($N485)-SEARCH("/",$N485))</f>
        <v>animation</v>
      </c>
      <c r="S485" s="12">
        <f>(((J485/60)/60)/24)+DATE(1970,1,1)</f>
        <v>41243.197592592594</v>
      </c>
      <c r="T485" s="12">
        <f>(((I485/60)/60)/24)+DATE(1970,1,1)</f>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(E486/D486)</f>
        <v>1.8625E-3</v>
      </c>
      <c r="P486" s="8">
        <f>IF(E486=0, 0, E486/L486)</f>
        <v>13.545454545454545</v>
      </c>
      <c r="Q486" t="str">
        <f>LEFT($N486,SEARCH("/",$N486)-1)</f>
        <v>film &amp; video</v>
      </c>
      <c r="R486" t="str">
        <f>RIGHT($N486, LEN($N486)-SEARCH("/",$N486))</f>
        <v>animation</v>
      </c>
      <c r="S486" s="12">
        <f>(((J486/60)/60)/24)+DATE(1970,1,1)</f>
        <v>42272.93949074074</v>
      </c>
      <c r="T486" s="12">
        <f>(((I486/60)/60)/24)+DATE(1970,1,1)</f>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(E487/D487)</f>
        <v>0.21906971229845085</v>
      </c>
      <c r="P487" s="8">
        <f>IF(E487=0, 0, E487/L487)</f>
        <v>66.520080000000007</v>
      </c>
      <c r="Q487" t="str">
        <f>LEFT($N487,SEARCH("/",$N487)-1)</f>
        <v>film &amp; video</v>
      </c>
      <c r="R487" t="str">
        <f>RIGHT($N487, LEN($N487)-SEARCH("/",$N487))</f>
        <v>animation</v>
      </c>
      <c r="S487" s="12">
        <f>(((J487/60)/60)/24)+DATE(1970,1,1)</f>
        <v>41381.50577546296</v>
      </c>
      <c r="T487" s="12">
        <f>(((I487/60)/60)/24)+DATE(1970,1,1)</f>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(E488/D488)</f>
        <v>9.0909090909090904E-5</v>
      </c>
      <c r="P488" s="8">
        <f>IF(E488=0, 0, E488/L488)</f>
        <v>50</v>
      </c>
      <c r="Q488" t="str">
        <f>LEFT($N488,SEARCH("/",$N488)-1)</f>
        <v>film &amp; video</v>
      </c>
      <c r="R488" t="str">
        <f>RIGHT($N488, LEN($N488)-SEARCH("/",$N488))</f>
        <v>animation</v>
      </c>
      <c r="S488" s="12">
        <f>(((J488/60)/60)/24)+DATE(1970,1,1)</f>
        <v>41761.94258101852</v>
      </c>
      <c r="T488" s="12">
        <f>(((I488/60)/60)/24)+DATE(1970,1,1)</f>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(E489/D489)</f>
        <v>0</v>
      </c>
      <c r="P489" s="8">
        <f>IF(E489=0, 0, E489/L489)</f>
        <v>0</v>
      </c>
      <c r="Q489" t="str">
        <f>LEFT($N489,SEARCH("/",$N489)-1)</f>
        <v>film &amp; video</v>
      </c>
      <c r="R489" t="str">
        <f>RIGHT($N489, LEN($N489)-SEARCH("/",$N489))</f>
        <v>animation</v>
      </c>
      <c r="S489" s="12">
        <f>(((J489/60)/60)/24)+DATE(1970,1,1)</f>
        <v>42669.594837962963</v>
      </c>
      <c r="T489" s="12">
        <f>(((I489/60)/60)/24)+DATE(1970,1,1)</f>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(E490/D490)</f>
        <v>0</v>
      </c>
      <c r="P490" s="8">
        <f>IF(E490=0, 0, E490/L490)</f>
        <v>0</v>
      </c>
      <c r="Q490" t="str">
        <f>LEFT($N490,SEARCH("/",$N490)-1)</f>
        <v>film &amp; video</v>
      </c>
      <c r="R490" t="str">
        <f>RIGHT($N490, LEN($N490)-SEARCH("/",$N490))</f>
        <v>animation</v>
      </c>
      <c r="S490" s="12">
        <f>(((J490/60)/60)/24)+DATE(1970,1,1)</f>
        <v>42714.054398148146</v>
      </c>
      <c r="T490" s="12">
        <f>(((I490/60)/60)/24)+DATE(1970,1,1)</f>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(E491/D491)</f>
        <v>2.8667813379201833E-3</v>
      </c>
      <c r="P491" s="8">
        <f>IF(E491=0, 0, E491/L491)</f>
        <v>71.666666666666671</v>
      </c>
      <c r="Q491" t="str">
        <f>LEFT($N491,SEARCH("/",$N491)-1)</f>
        <v>film &amp; video</v>
      </c>
      <c r="R491" t="str">
        <f>RIGHT($N491, LEN($N491)-SEARCH("/",$N491))</f>
        <v>animation</v>
      </c>
      <c r="S491" s="12">
        <f>(((J491/60)/60)/24)+DATE(1970,1,1)</f>
        <v>40882.481666666667</v>
      </c>
      <c r="T491" s="12">
        <f>(((I491/60)/60)/24)+DATE(1970,1,1)</f>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(E492/D492)</f>
        <v>0</v>
      </c>
      <c r="P492" s="8">
        <f>IF(E492=0, 0, E492/L492)</f>
        <v>0</v>
      </c>
      <c r="Q492" t="str">
        <f>LEFT($N492,SEARCH("/",$N492)-1)</f>
        <v>film &amp; video</v>
      </c>
      <c r="R492" t="str">
        <f>RIGHT($N492, LEN($N492)-SEARCH("/",$N492))</f>
        <v>animation</v>
      </c>
      <c r="S492" s="12">
        <f>(((J492/60)/60)/24)+DATE(1970,1,1)</f>
        <v>41113.968576388892</v>
      </c>
      <c r="T492" s="12">
        <f>(((I492/60)/60)/24)+DATE(1970,1,1)</f>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(E493/D493)</f>
        <v>0</v>
      </c>
      <c r="P493" s="8">
        <f>IF(E493=0, 0, E493/L493)</f>
        <v>0</v>
      </c>
      <c r="Q493" t="str">
        <f>LEFT($N493,SEARCH("/",$N493)-1)</f>
        <v>film &amp; video</v>
      </c>
      <c r="R493" t="str">
        <f>RIGHT($N493, LEN($N493)-SEARCH("/",$N493))</f>
        <v>animation</v>
      </c>
      <c r="S493" s="12">
        <f>(((J493/60)/60)/24)+DATE(1970,1,1)</f>
        <v>42366.982627314821</v>
      </c>
      <c r="T493" s="12">
        <f>(((I493/60)/60)/24)+DATE(1970,1,1)</f>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(E494/D494)</f>
        <v>0</v>
      </c>
      <c r="P494" s="8">
        <f>IF(E494=0, 0, E494/L494)</f>
        <v>0</v>
      </c>
      <c r="Q494" t="str">
        <f>LEFT($N494,SEARCH("/",$N494)-1)</f>
        <v>film &amp; video</v>
      </c>
      <c r="R494" t="str">
        <f>RIGHT($N494, LEN($N494)-SEARCH("/",$N494))</f>
        <v>animation</v>
      </c>
      <c r="S494" s="12">
        <f>(((J494/60)/60)/24)+DATE(1970,1,1)</f>
        <v>42596.03506944445</v>
      </c>
      <c r="T494" s="12">
        <f>(((I494/60)/60)/24)+DATE(1970,1,1)</f>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(E495/D495)</f>
        <v>0</v>
      </c>
      <c r="P495" s="8">
        <f>IF(E495=0, 0, E495/L495)</f>
        <v>0</v>
      </c>
      <c r="Q495" t="str">
        <f>LEFT($N495,SEARCH("/",$N495)-1)</f>
        <v>film &amp; video</v>
      </c>
      <c r="R495" t="str">
        <f>RIGHT($N495, LEN($N495)-SEARCH("/",$N495))</f>
        <v>animation</v>
      </c>
      <c r="S495" s="12">
        <f>(((J495/60)/60)/24)+DATE(1970,1,1)</f>
        <v>42114.726134259254</v>
      </c>
      <c r="T495" s="12">
        <f>(((I495/60)/60)/24)+DATE(1970,1,1)</f>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(E496/D496)</f>
        <v>1.5499999999999999E-3</v>
      </c>
      <c r="P496" s="8">
        <f>IF(E496=0, 0, E496/L496)</f>
        <v>10.333333333333334</v>
      </c>
      <c r="Q496" t="str">
        <f>LEFT($N496,SEARCH("/",$N496)-1)</f>
        <v>film &amp; video</v>
      </c>
      <c r="R496" t="str">
        <f>RIGHT($N496, LEN($N496)-SEARCH("/",$N496))</f>
        <v>animation</v>
      </c>
      <c r="S496" s="12">
        <f>(((J496/60)/60)/24)+DATE(1970,1,1)</f>
        <v>41799.830613425926</v>
      </c>
      <c r="T496" s="12">
        <f>(((I496/60)/60)/24)+DATE(1970,1,1)</f>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(E497/D497)</f>
        <v>0</v>
      </c>
      <c r="P497" s="8">
        <f>IF(E497=0, 0, E497/L497)</f>
        <v>0</v>
      </c>
      <c r="Q497" t="str">
        <f>LEFT($N497,SEARCH("/",$N497)-1)</f>
        <v>film &amp; video</v>
      </c>
      <c r="R497" t="str">
        <f>RIGHT($N497, LEN($N497)-SEARCH("/",$N497))</f>
        <v>animation</v>
      </c>
      <c r="S497" s="12">
        <f>(((J497/60)/60)/24)+DATE(1970,1,1)</f>
        <v>42171.827604166669</v>
      </c>
      <c r="T497" s="12">
        <f>(((I497/60)/60)/24)+DATE(1970,1,1)</f>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(E498/D498)</f>
        <v>1.6666666666666667E-5</v>
      </c>
      <c r="P498" s="8">
        <f>IF(E498=0, 0, E498/L498)</f>
        <v>1</v>
      </c>
      <c r="Q498" t="str">
        <f>LEFT($N498,SEARCH("/",$N498)-1)</f>
        <v>film &amp; video</v>
      </c>
      <c r="R498" t="str">
        <f>RIGHT($N498, LEN($N498)-SEARCH("/",$N498))</f>
        <v>animation</v>
      </c>
      <c r="S498" s="12">
        <f>(((J498/60)/60)/24)+DATE(1970,1,1)</f>
        <v>41620.93141203704</v>
      </c>
      <c r="T498" s="12">
        <f>(((I498/60)/60)/24)+DATE(1970,1,1)</f>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(E499/D499)</f>
        <v>6.6964285714285711E-3</v>
      </c>
      <c r="P499" s="8">
        <f>IF(E499=0, 0, E499/L499)</f>
        <v>10</v>
      </c>
      <c r="Q499" t="str">
        <f>LEFT($N499,SEARCH("/",$N499)-1)</f>
        <v>film &amp; video</v>
      </c>
      <c r="R499" t="str">
        <f>RIGHT($N499, LEN($N499)-SEARCH("/",$N499))</f>
        <v>animation</v>
      </c>
      <c r="S499" s="12">
        <f>(((J499/60)/60)/24)+DATE(1970,1,1)</f>
        <v>41945.037789351853</v>
      </c>
      <c r="T499" s="12">
        <f>(((I499/60)/60)/24)+DATE(1970,1,1)</f>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(E500/D500)</f>
        <v>4.5985132395404561E-2</v>
      </c>
      <c r="P500" s="8">
        <f>IF(E500=0, 0, E500/L500)</f>
        <v>136.09090909090909</v>
      </c>
      <c r="Q500" t="str">
        <f>LEFT($N500,SEARCH("/",$N500)-1)</f>
        <v>film &amp; video</v>
      </c>
      <c r="R500" t="str">
        <f>RIGHT($N500, LEN($N500)-SEARCH("/",$N500))</f>
        <v>animation</v>
      </c>
      <c r="S500" s="12">
        <f>(((J500/60)/60)/24)+DATE(1970,1,1)</f>
        <v>40858.762141203704</v>
      </c>
      <c r="T500" s="12">
        <f>(((I500/60)/60)/24)+DATE(1970,1,1)</f>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(E501/D501)</f>
        <v>9.5500000000000002E-2</v>
      </c>
      <c r="P501" s="8">
        <f>IF(E501=0, 0, E501/L501)</f>
        <v>73.461538461538467</v>
      </c>
      <c r="Q501" t="str">
        <f>LEFT($N501,SEARCH("/",$N501)-1)</f>
        <v>film &amp; video</v>
      </c>
      <c r="R501" t="str">
        <f>RIGHT($N501, LEN($N501)-SEARCH("/",$N501))</f>
        <v>animation</v>
      </c>
      <c r="S501" s="12">
        <f>(((J501/60)/60)/24)+DATE(1970,1,1)</f>
        <v>40043.895462962959</v>
      </c>
      <c r="T501" s="12">
        <f>(((I501/60)/60)/24)+DATE(1970,1,1)</f>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(E502/D502)</f>
        <v>3.307692307692308E-2</v>
      </c>
      <c r="P502" s="8">
        <f>IF(E502=0, 0, E502/L502)</f>
        <v>53.75</v>
      </c>
      <c r="Q502" t="str">
        <f>LEFT($N502,SEARCH("/",$N502)-1)</f>
        <v>film &amp; video</v>
      </c>
      <c r="R502" t="str">
        <f>RIGHT($N502, LEN($N502)-SEARCH("/",$N502))</f>
        <v>animation</v>
      </c>
      <c r="S502" s="12">
        <f>(((J502/60)/60)/24)+DATE(1970,1,1)</f>
        <v>40247.886006944449</v>
      </c>
      <c r="T502" s="12">
        <f>(((I502/60)/60)/24)+DATE(1970,1,1)</f>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(E503/D503)</f>
        <v>0</v>
      </c>
      <c r="P503" s="8">
        <f>IF(E503=0, 0, E503/L503)</f>
        <v>0</v>
      </c>
      <c r="Q503" t="str">
        <f>LEFT($N503,SEARCH("/",$N503)-1)</f>
        <v>film &amp; video</v>
      </c>
      <c r="R503" t="str">
        <f>RIGHT($N503, LEN($N503)-SEARCH("/",$N503))</f>
        <v>animation</v>
      </c>
      <c r="S503" s="12">
        <f>(((J503/60)/60)/24)+DATE(1970,1,1)</f>
        <v>40703.234386574077</v>
      </c>
      <c r="T503" s="12">
        <f>(((I503/60)/60)/24)+DATE(1970,1,1)</f>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(E504/D504)</f>
        <v>1.15E-2</v>
      </c>
      <c r="P504" s="8">
        <f>IF(E504=0, 0, E504/L504)</f>
        <v>57.5</v>
      </c>
      <c r="Q504" t="str">
        <f>LEFT($N504,SEARCH("/",$N504)-1)</f>
        <v>film &amp; video</v>
      </c>
      <c r="R504" t="str">
        <f>RIGHT($N504, LEN($N504)-SEARCH("/",$N504))</f>
        <v>animation</v>
      </c>
      <c r="S504" s="12">
        <f>(((J504/60)/60)/24)+DATE(1970,1,1)</f>
        <v>40956.553530092591</v>
      </c>
      <c r="T504" s="12">
        <f>(((I504/60)/60)/24)+DATE(1970,1,1)</f>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(E505/D505)</f>
        <v>1.7538461538461537E-2</v>
      </c>
      <c r="P505" s="8">
        <f>IF(E505=0, 0, E505/L505)</f>
        <v>12.666666666666666</v>
      </c>
      <c r="Q505" t="str">
        <f>LEFT($N505,SEARCH("/",$N505)-1)</f>
        <v>film &amp; video</v>
      </c>
      <c r="R505" t="str">
        <f>RIGHT($N505, LEN($N505)-SEARCH("/",$N505))</f>
        <v>animation</v>
      </c>
      <c r="S505" s="12">
        <f>(((J505/60)/60)/24)+DATE(1970,1,1)</f>
        <v>41991.526655092588</v>
      </c>
      <c r="T505" s="12">
        <f>(((I505/60)/60)/24)+DATE(1970,1,1)</f>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(E506/D506)</f>
        <v>1.3673469387755101E-2</v>
      </c>
      <c r="P506" s="8">
        <f>IF(E506=0, 0, E506/L506)</f>
        <v>67</v>
      </c>
      <c r="Q506" t="str">
        <f>LEFT($N506,SEARCH("/",$N506)-1)</f>
        <v>film &amp; video</v>
      </c>
      <c r="R506" t="str">
        <f>RIGHT($N506, LEN($N506)-SEARCH("/",$N506))</f>
        <v>animation</v>
      </c>
      <c r="S506" s="12">
        <f>(((J506/60)/60)/24)+DATE(1970,1,1)</f>
        <v>40949.98364583333</v>
      </c>
      <c r="T506" s="12">
        <f>(((I506/60)/60)/24)+DATE(1970,1,1)</f>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(E507/D507)</f>
        <v>4.3333333333333331E-3</v>
      </c>
      <c r="P507" s="8">
        <f>IF(E507=0, 0, E507/L507)</f>
        <v>3.7142857142857144</v>
      </c>
      <c r="Q507" t="str">
        <f>LEFT($N507,SEARCH("/",$N507)-1)</f>
        <v>film &amp; video</v>
      </c>
      <c r="R507" t="str">
        <f>RIGHT($N507, LEN($N507)-SEARCH("/",$N507))</f>
        <v>animation</v>
      </c>
      <c r="S507" s="12">
        <f>(((J507/60)/60)/24)+DATE(1970,1,1)</f>
        <v>42318.098217592589</v>
      </c>
      <c r="T507" s="12">
        <f>(((I507/60)/60)/24)+DATE(1970,1,1)</f>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(E508/D508)</f>
        <v>1.25E-3</v>
      </c>
      <c r="P508" s="8">
        <f>IF(E508=0, 0, E508/L508)</f>
        <v>250</v>
      </c>
      <c r="Q508" t="str">
        <f>LEFT($N508,SEARCH("/",$N508)-1)</f>
        <v>film &amp; video</v>
      </c>
      <c r="R508" t="str">
        <f>RIGHT($N508, LEN($N508)-SEARCH("/",$N508))</f>
        <v>animation</v>
      </c>
      <c r="S508" s="12">
        <f>(((J508/60)/60)/24)+DATE(1970,1,1)</f>
        <v>41466.552314814813</v>
      </c>
      <c r="T508" s="12">
        <f>(((I508/60)/60)/24)+DATE(1970,1,1)</f>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(E509/D509)</f>
        <v>3.2000000000000001E-2</v>
      </c>
      <c r="P509" s="8">
        <f>IF(E509=0, 0, E509/L509)</f>
        <v>64</v>
      </c>
      <c r="Q509" t="str">
        <f>LEFT($N509,SEARCH("/",$N509)-1)</f>
        <v>film &amp; video</v>
      </c>
      <c r="R509" t="str">
        <f>RIGHT($N509, LEN($N509)-SEARCH("/",$N509))</f>
        <v>animation</v>
      </c>
      <c r="S509" s="12">
        <f>(((J509/60)/60)/24)+DATE(1970,1,1)</f>
        <v>41156.958993055552</v>
      </c>
      <c r="T509" s="12">
        <f>(((I509/60)/60)/24)+DATE(1970,1,1)</f>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(E510/D510)</f>
        <v>8.0000000000000002E-3</v>
      </c>
      <c r="P510" s="8">
        <f>IF(E510=0, 0, E510/L510)</f>
        <v>133.33333333333334</v>
      </c>
      <c r="Q510" t="str">
        <f>LEFT($N510,SEARCH("/",$N510)-1)</f>
        <v>film &amp; video</v>
      </c>
      <c r="R510" t="str">
        <f>RIGHT($N510, LEN($N510)-SEARCH("/",$N510))</f>
        <v>animation</v>
      </c>
      <c r="S510" s="12">
        <f>(((J510/60)/60)/24)+DATE(1970,1,1)</f>
        <v>40995.024317129632</v>
      </c>
      <c r="T510" s="12">
        <f>(((I510/60)/60)/24)+DATE(1970,1,1)</f>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(E511/D511)</f>
        <v>2E-3</v>
      </c>
      <c r="P511" s="8">
        <f>IF(E511=0, 0, E511/L511)</f>
        <v>10</v>
      </c>
      <c r="Q511" t="str">
        <f>LEFT($N511,SEARCH("/",$N511)-1)</f>
        <v>film &amp; video</v>
      </c>
      <c r="R511" t="str">
        <f>RIGHT($N511, LEN($N511)-SEARCH("/",$N511))</f>
        <v>animation</v>
      </c>
      <c r="S511" s="12">
        <f>(((J511/60)/60)/24)+DATE(1970,1,1)</f>
        <v>42153.631597222222</v>
      </c>
      <c r="T511" s="12">
        <f>(((I511/60)/60)/24)+DATE(1970,1,1)</f>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(E512/D512)</f>
        <v>0</v>
      </c>
      <c r="P512" s="8">
        <f>IF(E512=0, 0, E512/L512)</f>
        <v>0</v>
      </c>
      <c r="Q512" t="str">
        <f>LEFT($N512,SEARCH("/",$N512)-1)</f>
        <v>film &amp; video</v>
      </c>
      <c r="R512" t="str">
        <f>RIGHT($N512, LEN($N512)-SEARCH("/",$N512))</f>
        <v>animation</v>
      </c>
      <c r="S512" s="12">
        <f>(((J512/60)/60)/24)+DATE(1970,1,1)</f>
        <v>42400.176377314812</v>
      </c>
      <c r="T512" s="12">
        <f>(((I512/60)/60)/24)+DATE(1970,1,1)</f>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(E513/D513)</f>
        <v>0.03</v>
      </c>
      <c r="P513" s="8">
        <f>IF(E513=0, 0, E513/L513)</f>
        <v>30</v>
      </c>
      <c r="Q513" t="str">
        <f>LEFT($N513,SEARCH("/",$N513)-1)</f>
        <v>film &amp; video</v>
      </c>
      <c r="R513" t="str">
        <f>RIGHT($N513, LEN($N513)-SEARCH("/",$N513))</f>
        <v>animation</v>
      </c>
      <c r="S513" s="12">
        <f>(((J513/60)/60)/24)+DATE(1970,1,1)</f>
        <v>41340.303032407406</v>
      </c>
      <c r="T513" s="12">
        <f>(((I513/60)/60)/24)+DATE(1970,1,1)</f>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(E514/D514)</f>
        <v>1.3749999999999999E-3</v>
      </c>
      <c r="P514" s="8">
        <f>IF(E514=0, 0, E514/L514)</f>
        <v>5.5</v>
      </c>
      <c r="Q514" t="str">
        <f>LEFT($N514,SEARCH("/",$N514)-1)</f>
        <v>film &amp; video</v>
      </c>
      <c r="R514" t="str">
        <f>RIGHT($N514, LEN($N514)-SEARCH("/",$N514))</f>
        <v>animation</v>
      </c>
      <c r="S514" s="12">
        <f>(((J514/60)/60)/24)+DATE(1970,1,1)</f>
        <v>42649.742210648154</v>
      </c>
      <c r="T514" s="12">
        <f>(((I514/60)/60)/24)+DATE(1970,1,1)</f>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(E515/D515)</f>
        <v>0.13924</v>
      </c>
      <c r="P515" s="8">
        <f>IF(E515=0, 0, E515/L515)</f>
        <v>102.38235294117646</v>
      </c>
      <c r="Q515" t="str">
        <f>LEFT($N515,SEARCH("/",$N515)-1)</f>
        <v>film &amp; video</v>
      </c>
      <c r="R515" t="str">
        <f>RIGHT($N515, LEN($N515)-SEARCH("/",$N515))</f>
        <v>animation</v>
      </c>
      <c r="S515" s="12">
        <f>(((J515/60)/60)/24)+DATE(1970,1,1)</f>
        <v>42552.653993055559</v>
      </c>
      <c r="T515" s="12">
        <f>(((I515/60)/60)/24)+DATE(1970,1,1)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(E516/D516)</f>
        <v>3.3333333333333333E-2</v>
      </c>
      <c r="P516" s="8">
        <f>IF(E516=0, 0, E516/L516)</f>
        <v>16.666666666666668</v>
      </c>
      <c r="Q516" t="str">
        <f>LEFT($N516,SEARCH("/",$N516)-1)</f>
        <v>film &amp; video</v>
      </c>
      <c r="R516" t="str">
        <f>RIGHT($N516, LEN($N516)-SEARCH("/",$N516))</f>
        <v>animation</v>
      </c>
      <c r="S516" s="12">
        <f>(((J516/60)/60)/24)+DATE(1970,1,1)</f>
        <v>41830.613969907405</v>
      </c>
      <c r="T516" s="12">
        <f>(((I516/60)/60)/24)+DATE(1970,1,1)</f>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(E517/D517)</f>
        <v>0.25413402061855672</v>
      </c>
      <c r="P517" s="8">
        <f>IF(E517=0, 0, E517/L517)</f>
        <v>725.02941176470586</v>
      </c>
      <c r="Q517" t="str">
        <f>LEFT($N517,SEARCH("/",$N517)-1)</f>
        <v>film &amp; video</v>
      </c>
      <c r="R517" t="str">
        <f>RIGHT($N517, LEN($N517)-SEARCH("/",$N517))</f>
        <v>animation</v>
      </c>
      <c r="S517" s="12">
        <f>(((J517/60)/60)/24)+DATE(1970,1,1)</f>
        <v>42327.490752314814</v>
      </c>
      <c r="T517" s="12">
        <f>(((I517/60)/60)/24)+DATE(1970,1,1)</f>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(E518/D518)</f>
        <v>0</v>
      </c>
      <c r="P518" s="8">
        <f>IF(E518=0, 0, E518/L518)</f>
        <v>0</v>
      </c>
      <c r="Q518" t="str">
        <f>LEFT($N518,SEARCH("/",$N518)-1)</f>
        <v>film &amp; video</v>
      </c>
      <c r="R518" t="str">
        <f>RIGHT($N518, LEN($N518)-SEARCH("/",$N518))</f>
        <v>animation</v>
      </c>
      <c r="S518" s="12">
        <f>(((J518/60)/60)/24)+DATE(1970,1,1)</f>
        <v>42091.778703703705</v>
      </c>
      <c r="T518" s="12">
        <f>(((I518/60)/60)/24)+DATE(1970,1,1)</f>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(E519/D519)</f>
        <v>1.3666666666666667E-2</v>
      </c>
      <c r="P519" s="8">
        <f>IF(E519=0, 0, E519/L519)</f>
        <v>68.333333333333329</v>
      </c>
      <c r="Q519" t="str">
        <f>LEFT($N519,SEARCH("/",$N519)-1)</f>
        <v>film &amp; video</v>
      </c>
      <c r="R519" t="str">
        <f>RIGHT($N519, LEN($N519)-SEARCH("/",$N519))</f>
        <v>animation</v>
      </c>
      <c r="S519" s="12">
        <f>(((J519/60)/60)/24)+DATE(1970,1,1)</f>
        <v>42738.615289351852</v>
      </c>
      <c r="T519" s="12">
        <f>(((I519/60)/60)/24)+DATE(1970,1,1)</f>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(E520/D520)</f>
        <v>0</v>
      </c>
      <c r="P520" s="8">
        <f>IF(E520=0, 0, E520/L520)</f>
        <v>0</v>
      </c>
      <c r="Q520" t="str">
        <f>LEFT($N520,SEARCH("/",$N520)-1)</f>
        <v>film &amp; video</v>
      </c>
      <c r="R520" t="str">
        <f>RIGHT($N520, LEN($N520)-SEARCH("/",$N520))</f>
        <v>animation</v>
      </c>
      <c r="S520" s="12">
        <f>(((J520/60)/60)/24)+DATE(1970,1,1)</f>
        <v>42223.616018518514</v>
      </c>
      <c r="T520" s="12">
        <f>(((I520/60)/60)/24)+DATE(1970,1,1)</f>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(E521/D521)</f>
        <v>0.22881426547787684</v>
      </c>
      <c r="P521" s="8">
        <f>IF(E521=0, 0, E521/L521)</f>
        <v>39.228571428571428</v>
      </c>
      <c r="Q521" t="str">
        <f>LEFT($N521,SEARCH("/",$N521)-1)</f>
        <v>film &amp; video</v>
      </c>
      <c r="R521" t="str">
        <f>RIGHT($N521, LEN($N521)-SEARCH("/",$N521))</f>
        <v>animation</v>
      </c>
      <c r="S521" s="12">
        <f>(((J521/60)/60)/24)+DATE(1970,1,1)</f>
        <v>41218.391446759262</v>
      </c>
      <c r="T521" s="12">
        <f>(((I521/60)/60)/24)+DATE(1970,1,1)</f>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(E522/D522)</f>
        <v>1.0209999999999999</v>
      </c>
      <c r="P522" s="8">
        <f>IF(E522=0, 0, E522/L522)</f>
        <v>150.14705882352942</v>
      </c>
      <c r="Q522" t="str">
        <f>LEFT($N522,SEARCH("/",$N522)-1)</f>
        <v>theater</v>
      </c>
      <c r="R522" t="str">
        <f>RIGHT($N522, LEN($N522)-SEARCH("/",$N522))</f>
        <v>plays</v>
      </c>
      <c r="S522" s="12">
        <f>(((J522/60)/60)/24)+DATE(1970,1,1)</f>
        <v>42318.702094907407</v>
      </c>
      <c r="T522" s="12">
        <f>(((I522/60)/60)/24)+DATE(1970,1,1)</f>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(E523/D523)</f>
        <v>1.0464</v>
      </c>
      <c r="P523" s="8">
        <f>IF(E523=0, 0, E523/L523)</f>
        <v>93.428571428571431</v>
      </c>
      <c r="Q523" t="str">
        <f>LEFT($N523,SEARCH("/",$N523)-1)</f>
        <v>theater</v>
      </c>
      <c r="R523" t="str">
        <f>RIGHT($N523, LEN($N523)-SEARCH("/",$N523))</f>
        <v>plays</v>
      </c>
      <c r="S523" s="12">
        <f>(((J523/60)/60)/24)+DATE(1970,1,1)</f>
        <v>42646.092812499999</v>
      </c>
      <c r="T523" s="12">
        <f>(((I523/60)/60)/24)+DATE(1970,1,1)</f>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(E524/D524)</f>
        <v>1.1466666666666667</v>
      </c>
      <c r="P524" s="8">
        <f>IF(E524=0, 0, E524/L524)</f>
        <v>110.96774193548387</v>
      </c>
      <c r="Q524" t="str">
        <f>LEFT($N524,SEARCH("/",$N524)-1)</f>
        <v>theater</v>
      </c>
      <c r="R524" t="str">
        <f>RIGHT($N524, LEN($N524)-SEARCH("/",$N524))</f>
        <v>plays</v>
      </c>
      <c r="S524" s="12">
        <f>(((J524/60)/60)/24)+DATE(1970,1,1)</f>
        <v>42430.040798611109</v>
      </c>
      <c r="T524" s="12">
        <f>(((I524/60)/60)/24)+DATE(1970,1,1)</f>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(E525/D525)</f>
        <v>1.206</v>
      </c>
      <c r="P525" s="8">
        <f>IF(E525=0, 0, E525/L525)</f>
        <v>71.785714285714292</v>
      </c>
      <c r="Q525" t="str">
        <f>LEFT($N525,SEARCH("/",$N525)-1)</f>
        <v>theater</v>
      </c>
      <c r="R525" t="str">
        <f>RIGHT($N525, LEN($N525)-SEARCH("/",$N525))</f>
        <v>plays</v>
      </c>
      <c r="S525" s="12">
        <f>(((J525/60)/60)/24)+DATE(1970,1,1)</f>
        <v>42238.13282407407</v>
      </c>
      <c r="T525" s="12">
        <f>(((I525/60)/60)/24)+DATE(1970,1,1)</f>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(E526/D526)</f>
        <v>1.0867285714285715</v>
      </c>
      <c r="P526" s="8">
        <f>IF(E526=0, 0, E526/L526)</f>
        <v>29.258076923076924</v>
      </c>
      <c r="Q526" t="str">
        <f>LEFT($N526,SEARCH("/",$N526)-1)</f>
        <v>theater</v>
      </c>
      <c r="R526" t="str">
        <f>RIGHT($N526, LEN($N526)-SEARCH("/",$N526))</f>
        <v>plays</v>
      </c>
      <c r="S526" s="12">
        <f>(((J526/60)/60)/24)+DATE(1970,1,1)</f>
        <v>42492.717233796298</v>
      </c>
      <c r="T526" s="12">
        <f>(((I526/60)/60)/24)+DATE(1970,1,1)</f>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(E527/D527)</f>
        <v>1</v>
      </c>
      <c r="P527" s="8">
        <f>IF(E527=0, 0, E527/L527)</f>
        <v>1000</v>
      </c>
      <c r="Q527" t="str">
        <f>LEFT($N527,SEARCH("/",$N527)-1)</f>
        <v>theater</v>
      </c>
      <c r="R527" t="str">
        <f>RIGHT($N527, LEN($N527)-SEARCH("/",$N527))</f>
        <v>plays</v>
      </c>
      <c r="S527" s="12">
        <f>(((J527/60)/60)/24)+DATE(1970,1,1)</f>
        <v>41850.400937500002</v>
      </c>
      <c r="T527" s="12">
        <f>(((I527/60)/60)/24)+DATE(1970,1,1)</f>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(E528/D528)</f>
        <v>1.1399999999999999</v>
      </c>
      <c r="P528" s="8">
        <f>IF(E528=0, 0, E528/L528)</f>
        <v>74.347826086956516</v>
      </c>
      <c r="Q528" t="str">
        <f>LEFT($N528,SEARCH("/",$N528)-1)</f>
        <v>theater</v>
      </c>
      <c r="R528" t="str">
        <f>RIGHT($N528, LEN($N528)-SEARCH("/",$N528))</f>
        <v>plays</v>
      </c>
      <c r="S528" s="12">
        <f>(((J528/60)/60)/24)+DATE(1970,1,1)</f>
        <v>42192.591944444444</v>
      </c>
      <c r="T528" s="12">
        <f>(((I528/60)/60)/24)+DATE(1970,1,1)</f>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(E529/D529)</f>
        <v>1.0085</v>
      </c>
      <c r="P529" s="8">
        <f>IF(E529=0, 0, E529/L529)</f>
        <v>63.829113924050631</v>
      </c>
      <c r="Q529" t="str">
        <f>LEFT($N529,SEARCH("/",$N529)-1)</f>
        <v>theater</v>
      </c>
      <c r="R529" t="str">
        <f>RIGHT($N529, LEN($N529)-SEARCH("/",$N529))</f>
        <v>plays</v>
      </c>
      <c r="S529" s="12">
        <f>(((J529/60)/60)/24)+DATE(1970,1,1)</f>
        <v>42753.205625000002</v>
      </c>
      <c r="T529" s="12">
        <f>(((I529/60)/60)/24)+DATE(1970,1,1)</f>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(E530/D530)</f>
        <v>1.1565217391304348</v>
      </c>
      <c r="P530" s="8">
        <f>IF(E530=0, 0, E530/L530)</f>
        <v>44.333333333333336</v>
      </c>
      <c r="Q530" t="str">
        <f>LEFT($N530,SEARCH("/",$N530)-1)</f>
        <v>theater</v>
      </c>
      <c r="R530" t="str">
        <f>RIGHT($N530, LEN($N530)-SEARCH("/",$N530))</f>
        <v>plays</v>
      </c>
      <c r="S530" s="12">
        <f>(((J530/60)/60)/24)+DATE(1970,1,1)</f>
        <v>42155.920219907406</v>
      </c>
      <c r="T530" s="12">
        <f>(((I530/60)/60)/24)+DATE(1970,1,1)</f>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(E531/D531)</f>
        <v>1.3041666666666667</v>
      </c>
      <c r="P531" s="8">
        <f>IF(E531=0, 0, E531/L531)</f>
        <v>86.944444444444443</v>
      </c>
      <c r="Q531" t="str">
        <f>LEFT($N531,SEARCH("/",$N531)-1)</f>
        <v>theater</v>
      </c>
      <c r="R531" t="str">
        <f>RIGHT($N531, LEN($N531)-SEARCH("/",$N531))</f>
        <v>plays</v>
      </c>
      <c r="S531" s="12">
        <f>(((J531/60)/60)/24)+DATE(1970,1,1)</f>
        <v>42725.031180555554</v>
      </c>
      <c r="T531" s="12">
        <f>(((I531/60)/60)/24)+DATE(1970,1,1)</f>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(E532/D532)</f>
        <v>1.0778267254038179</v>
      </c>
      <c r="P532" s="8">
        <f>IF(E532=0, 0, E532/L532)</f>
        <v>126.55172413793103</v>
      </c>
      <c r="Q532" t="str">
        <f>LEFT($N532,SEARCH("/",$N532)-1)</f>
        <v>theater</v>
      </c>
      <c r="R532" t="str">
        <f>RIGHT($N532, LEN($N532)-SEARCH("/",$N532))</f>
        <v>plays</v>
      </c>
      <c r="S532" s="12">
        <f>(((J532/60)/60)/24)+DATE(1970,1,1)</f>
        <v>42157.591064814813</v>
      </c>
      <c r="T532" s="12">
        <f>(((I532/60)/60)/24)+DATE(1970,1,1)</f>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(E533/D533)</f>
        <v>1</v>
      </c>
      <c r="P533" s="8">
        <f>IF(E533=0, 0, E533/L533)</f>
        <v>129.03225806451613</v>
      </c>
      <c r="Q533" t="str">
        <f>LEFT($N533,SEARCH("/",$N533)-1)</f>
        <v>theater</v>
      </c>
      <c r="R533" t="str">
        <f>RIGHT($N533, LEN($N533)-SEARCH("/",$N533))</f>
        <v>plays</v>
      </c>
      <c r="S533" s="12">
        <f>(((J533/60)/60)/24)+DATE(1970,1,1)</f>
        <v>42676.065150462964</v>
      </c>
      <c r="T533" s="12">
        <f>(((I533/60)/60)/24)+DATE(1970,1,1)</f>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(E534/D534)</f>
        <v>1.2324999999999999</v>
      </c>
      <c r="P534" s="8">
        <f>IF(E534=0, 0, E534/L534)</f>
        <v>71.242774566473983</v>
      </c>
      <c r="Q534" t="str">
        <f>LEFT($N534,SEARCH("/",$N534)-1)</f>
        <v>theater</v>
      </c>
      <c r="R534" t="str">
        <f>RIGHT($N534, LEN($N534)-SEARCH("/",$N534))</f>
        <v>plays</v>
      </c>
      <c r="S534" s="12">
        <f>(((J534/60)/60)/24)+DATE(1970,1,1)</f>
        <v>42473.007037037038</v>
      </c>
      <c r="T534" s="12">
        <f>(((I534/60)/60)/24)+DATE(1970,1,1)</f>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(E535/D535)</f>
        <v>1.002</v>
      </c>
      <c r="P535" s="8">
        <f>IF(E535=0, 0, E535/L535)</f>
        <v>117.88235294117646</v>
      </c>
      <c r="Q535" t="str">
        <f>LEFT($N535,SEARCH("/",$N535)-1)</f>
        <v>theater</v>
      </c>
      <c r="R535" t="str">
        <f>RIGHT($N535, LEN($N535)-SEARCH("/",$N535))</f>
        <v>plays</v>
      </c>
      <c r="S535" s="12">
        <f>(((J535/60)/60)/24)+DATE(1970,1,1)</f>
        <v>42482.43478009259</v>
      </c>
      <c r="T535" s="12">
        <f>(((I535/60)/60)/24)+DATE(1970,1,1)</f>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(E536/D536)</f>
        <v>1.0466666666666666</v>
      </c>
      <c r="P536" s="8">
        <f>IF(E536=0, 0, E536/L536)</f>
        <v>327.08333333333331</v>
      </c>
      <c r="Q536" t="str">
        <f>LEFT($N536,SEARCH("/",$N536)-1)</f>
        <v>theater</v>
      </c>
      <c r="R536" t="str">
        <f>RIGHT($N536, LEN($N536)-SEARCH("/",$N536))</f>
        <v>plays</v>
      </c>
      <c r="S536" s="12">
        <f>(((J536/60)/60)/24)+DATE(1970,1,1)</f>
        <v>42270.810995370368</v>
      </c>
      <c r="T536" s="12">
        <f>(((I536/60)/60)/24)+DATE(1970,1,1)</f>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(E537/D537)</f>
        <v>1.0249999999999999</v>
      </c>
      <c r="P537" s="8">
        <f>IF(E537=0, 0, E537/L537)</f>
        <v>34.745762711864408</v>
      </c>
      <c r="Q537" t="str">
        <f>LEFT($N537,SEARCH("/",$N537)-1)</f>
        <v>theater</v>
      </c>
      <c r="R537" t="str">
        <f>RIGHT($N537, LEN($N537)-SEARCH("/",$N537))</f>
        <v>plays</v>
      </c>
      <c r="S537" s="12">
        <f>(((J537/60)/60)/24)+DATE(1970,1,1)</f>
        <v>42711.545196759253</v>
      </c>
      <c r="T537" s="12">
        <f>(((I537/60)/60)/24)+DATE(1970,1,1)</f>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(E538/D538)</f>
        <v>1.1825757575757576</v>
      </c>
      <c r="P538" s="8">
        <f>IF(E538=0, 0, E538/L538)</f>
        <v>100.06410256410257</v>
      </c>
      <c r="Q538" t="str">
        <f>LEFT($N538,SEARCH("/",$N538)-1)</f>
        <v>theater</v>
      </c>
      <c r="R538" t="str">
        <f>RIGHT($N538, LEN($N538)-SEARCH("/",$N538))</f>
        <v>plays</v>
      </c>
      <c r="S538" s="12">
        <f>(((J538/60)/60)/24)+DATE(1970,1,1)</f>
        <v>42179.344988425932</v>
      </c>
      <c r="T538" s="12">
        <f>(((I538/60)/60)/24)+DATE(1970,1,1)</f>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(E539/D539)</f>
        <v>1.2050000000000001</v>
      </c>
      <c r="P539" s="8">
        <f>IF(E539=0, 0, E539/L539)</f>
        <v>40.847457627118644</v>
      </c>
      <c r="Q539" t="str">
        <f>LEFT($N539,SEARCH("/",$N539)-1)</f>
        <v>theater</v>
      </c>
      <c r="R539" t="str">
        <f>RIGHT($N539, LEN($N539)-SEARCH("/",$N539))</f>
        <v>plays</v>
      </c>
      <c r="S539" s="12">
        <f>(((J539/60)/60)/24)+DATE(1970,1,1)</f>
        <v>42282.768414351856</v>
      </c>
      <c r="T539" s="12">
        <f>(((I539/60)/60)/24)+DATE(1970,1,1)</f>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(E540/D540)</f>
        <v>3.0242</v>
      </c>
      <c r="P540" s="8">
        <f>IF(E540=0, 0, E540/L540)</f>
        <v>252.01666666666668</v>
      </c>
      <c r="Q540" t="str">
        <f>LEFT($N540,SEARCH("/",$N540)-1)</f>
        <v>theater</v>
      </c>
      <c r="R540" t="str">
        <f>RIGHT($N540, LEN($N540)-SEARCH("/",$N540))</f>
        <v>plays</v>
      </c>
      <c r="S540" s="12">
        <f>(((J540/60)/60)/24)+DATE(1970,1,1)</f>
        <v>42473.794710648144</v>
      </c>
      <c r="T540" s="12">
        <f>(((I540/60)/60)/24)+DATE(1970,1,1)</f>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(E541/D541)</f>
        <v>1.00644</v>
      </c>
      <c r="P541" s="8">
        <f>IF(E541=0, 0, E541/L541)</f>
        <v>25.161000000000001</v>
      </c>
      <c r="Q541" t="str">
        <f>LEFT($N541,SEARCH("/",$N541)-1)</f>
        <v>theater</v>
      </c>
      <c r="R541" t="str">
        <f>RIGHT($N541, LEN($N541)-SEARCH("/",$N541))</f>
        <v>plays</v>
      </c>
      <c r="S541" s="12">
        <f>(((J541/60)/60)/24)+DATE(1970,1,1)</f>
        <v>42535.049849537041</v>
      </c>
      <c r="T541" s="12">
        <f>(((I541/60)/60)/24)+DATE(1970,1,1)</f>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(E542/D542)</f>
        <v>6.666666666666667E-5</v>
      </c>
      <c r="P542" s="8">
        <f>IF(E542=0, 0, E542/L542)</f>
        <v>1</v>
      </c>
      <c r="Q542" t="str">
        <f>LEFT($N542,SEARCH("/",$N542)-1)</f>
        <v>technology</v>
      </c>
      <c r="R542" t="str">
        <f>RIGHT($N542, LEN($N542)-SEARCH("/",$N542))</f>
        <v>web</v>
      </c>
      <c r="S542" s="12">
        <f>(((J542/60)/60)/24)+DATE(1970,1,1)</f>
        <v>42009.817199074074</v>
      </c>
      <c r="T542" s="12">
        <f>(((I542/60)/60)/24)+DATE(1970,1,1)</f>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(E543/D543)</f>
        <v>5.5555555555555558E-3</v>
      </c>
      <c r="P543" s="8">
        <f>IF(E543=0, 0, E543/L543)</f>
        <v>25</v>
      </c>
      <c r="Q543" t="str">
        <f>LEFT($N543,SEARCH("/",$N543)-1)</f>
        <v>technology</v>
      </c>
      <c r="R543" t="str">
        <f>RIGHT($N543, LEN($N543)-SEARCH("/",$N543))</f>
        <v>web</v>
      </c>
      <c r="S543" s="12">
        <f>(((J543/60)/60)/24)+DATE(1970,1,1)</f>
        <v>42276.046689814815</v>
      </c>
      <c r="T543" s="12">
        <f>(((I543/60)/60)/24)+DATE(1970,1,1)</f>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(E544/D544)</f>
        <v>3.9999999999999998E-6</v>
      </c>
      <c r="P544" s="8">
        <f>IF(E544=0, 0, E544/L544)</f>
        <v>1</v>
      </c>
      <c r="Q544" t="str">
        <f>LEFT($N544,SEARCH("/",$N544)-1)</f>
        <v>technology</v>
      </c>
      <c r="R544" t="str">
        <f>RIGHT($N544, LEN($N544)-SEARCH("/",$N544))</f>
        <v>web</v>
      </c>
      <c r="S544" s="12">
        <f>(((J544/60)/60)/24)+DATE(1970,1,1)</f>
        <v>42433.737453703703</v>
      </c>
      <c r="T544" s="12">
        <f>(((I544/60)/60)/24)+DATE(1970,1,1)</f>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(E545/D545)</f>
        <v>3.1818181818181819E-3</v>
      </c>
      <c r="P545" s="8">
        <f>IF(E545=0, 0, E545/L545)</f>
        <v>35</v>
      </c>
      <c r="Q545" t="str">
        <f>LEFT($N545,SEARCH("/",$N545)-1)</f>
        <v>technology</v>
      </c>
      <c r="R545" t="str">
        <f>RIGHT($N545, LEN($N545)-SEARCH("/",$N545))</f>
        <v>web</v>
      </c>
      <c r="S545" s="12">
        <f>(((J545/60)/60)/24)+DATE(1970,1,1)</f>
        <v>41914.092152777775</v>
      </c>
      <c r="T545" s="12">
        <f>(((I545/60)/60)/24)+DATE(1970,1,1)</f>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(E546/D546)</f>
        <v>1.2E-2</v>
      </c>
      <c r="P546" s="8">
        <f>IF(E546=0, 0, E546/L546)</f>
        <v>3</v>
      </c>
      <c r="Q546" t="str">
        <f>LEFT($N546,SEARCH("/",$N546)-1)</f>
        <v>technology</v>
      </c>
      <c r="R546" t="str">
        <f>RIGHT($N546, LEN($N546)-SEARCH("/",$N546))</f>
        <v>web</v>
      </c>
      <c r="S546" s="12">
        <f>(((J546/60)/60)/24)+DATE(1970,1,1)</f>
        <v>42525.656944444447</v>
      </c>
      <c r="T546" s="12">
        <f>(((I546/60)/60)/24)+DATE(1970,1,1)</f>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(E547/D547)</f>
        <v>0.27383999999999997</v>
      </c>
      <c r="P547" s="8">
        <f>IF(E547=0, 0, E547/L547)</f>
        <v>402.70588235294116</v>
      </c>
      <c r="Q547" t="str">
        <f>LEFT($N547,SEARCH("/",$N547)-1)</f>
        <v>technology</v>
      </c>
      <c r="R547" t="str">
        <f>RIGHT($N547, LEN($N547)-SEARCH("/",$N547))</f>
        <v>web</v>
      </c>
      <c r="S547" s="12">
        <f>(((J547/60)/60)/24)+DATE(1970,1,1)</f>
        <v>42283.592465277776</v>
      </c>
      <c r="T547" s="12">
        <f>(((I547/60)/60)/24)+DATE(1970,1,1)</f>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(E548/D548)</f>
        <v>8.6666666666666663E-4</v>
      </c>
      <c r="P548" s="8">
        <f>IF(E548=0, 0, E548/L548)</f>
        <v>26</v>
      </c>
      <c r="Q548" t="str">
        <f>LEFT($N548,SEARCH("/",$N548)-1)</f>
        <v>technology</v>
      </c>
      <c r="R548" t="str">
        <f>RIGHT($N548, LEN($N548)-SEARCH("/",$N548))</f>
        <v>web</v>
      </c>
      <c r="S548" s="12">
        <f>(((J548/60)/60)/24)+DATE(1970,1,1)</f>
        <v>42249.667997685188</v>
      </c>
      <c r="T548" s="12">
        <f>(((I548/60)/60)/24)+DATE(1970,1,1)</f>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(E549/D549)</f>
        <v>0</v>
      </c>
      <c r="P549" s="8">
        <f>IF(E549=0, 0, E549/L549)</f>
        <v>0</v>
      </c>
      <c r="Q549" t="str">
        <f>LEFT($N549,SEARCH("/",$N549)-1)</f>
        <v>technology</v>
      </c>
      <c r="R549" t="str">
        <f>RIGHT($N549, LEN($N549)-SEARCH("/",$N549))</f>
        <v>web</v>
      </c>
      <c r="S549" s="12">
        <f>(((J549/60)/60)/24)+DATE(1970,1,1)</f>
        <v>42380.696342592593</v>
      </c>
      <c r="T549" s="12">
        <f>(((I549/60)/60)/24)+DATE(1970,1,1)</f>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(E550/D550)</f>
        <v>8.9999999999999998E-4</v>
      </c>
      <c r="P550" s="8">
        <f>IF(E550=0, 0, E550/L550)</f>
        <v>9</v>
      </c>
      <c r="Q550" t="str">
        <f>LEFT($N550,SEARCH("/",$N550)-1)</f>
        <v>technology</v>
      </c>
      <c r="R550" t="str">
        <f>RIGHT($N550, LEN($N550)-SEARCH("/",$N550))</f>
        <v>web</v>
      </c>
      <c r="S550" s="12">
        <f>(((J550/60)/60)/24)+DATE(1970,1,1)</f>
        <v>42276.903333333335</v>
      </c>
      <c r="T550" s="12">
        <f>(((I550/60)/60)/24)+DATE(1970,1,1)</f>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(E551/D551)</f>
        <v>2.7199999999999998E-2</v>
      </c>
      <c r="P551" s="8">
        <f>IF(E551=0, 0, E551/L551)</f>
        <v>8.5</v>
      </c>
      <c r="Q551" t="str">
        <f>LEFT($N551,SEARCH("/",$N551)-1)</f>
        <v>technology</v>
      </c>
      <c r="R551" t="str">
        <f>RIGHT($N551, LEN($N551)-SEARCH("/",$N551))</f>
        <v>web</v>
      </c>
      <c r="S551" s="12">
        <f>(((J551/60)/60)/24)+DATE(1970,1,1)</f>
        <v>42163.636828703704</v>
      </c>
      <c r="T551" s="12">
        <f>(((I551/60)/60)/24)+DATE(1970,1,1)</f>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(E552/D552)</f>
        <v>7.0000000000000001E-3</v>
      </c>
      <c r="P552" s="8">
        <f>IF(E552=0, 0, E552/L552)</f>
        <v>8.75</v>
      </c>
      <c r="Q552" t="str">
        <f>LEFT($N552,SEARCH("/",$N552)-1)</f>
        <v>technology</v>
      </c>
      <c r="R552" t="str">
        <f>RIGHT($N552, LEN($N552)-SEARCH("/",$N552))</f>
        <v>web</v>
      </c>
      <c r="S552" s="12">
        <f>(((J552/60)/60)/24)+DATE(1970,1,1)</f>
        <v>42753.678761574076</v>
      </c>
      <c r="T552" s="12">
        <f>(((I552/60)/60)/24)+DATE(1970,1,1)</f>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(E553/D553)</f>
        <v>5.0413333333333331E-2</v>
      </c>
      <c r="P553" s="8">
        <f>IF(E553=0, 0, E553/L553)</f>
        <v>135.03571428571428</v>
      </c>
      <c r="Q553" t="str">
        <f>LEFT($N553,SEARCH("/",$N553)-1)</f>
        <v>technology</v>
      </c>
      <c r="R553" t="str">
        <f>RIGHT($N553, LEN($N553)-SEARCH("/",$N553))</f>
        <v>web</v>
      </c>
      <c r="S553" s="12">
        <f>(((J553/60)/60)/24)+DATE(1970,1,1)</f>
        <v>42173.275740740741</v>
      </c>
      <c r="T553" s="12">
        <f>(((I553/60)/60)/24)+DATE(1970,1,1)</f>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(E554/D554)</f>
        <v>0</v>
      </c>
      <c r="P554" s="8">
        <f>IF(E554=0, 0, E554/L554)</f>
        <v>0</v>
      </c>
      <c r="Q554" t="str">
        <f>LEFT($N554,SEARCH("/",$N554)-1)</f>
        <v>technology</v>
      </c>
      <c r="R554" t="str">
        <f>RIGHT($N554, LEN($N554)-SEARCH("/",$N554))</f>
        <v>web</v>
      </c>
      <c r="S554" s="12">
        <f>(((J554/60)/60)/24)+DATE(1970,1,1)</f>
        <v>42318.616851851853</v>
      </c>
      <c r="T554" s="12">
        <f>(((I554/60)/60)/24)+DATE(1970,1,1)</f>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(E555/D555)</f>
        <v>4.9199999999999999E-3</v>
      </c>
      <c r="P555" s="8">
        <f>IF(E555=0, 0, E555/L555)</f>
        <v>20.5</v>
      </c>
      <c r="Q555" t="str">
        <f>LEFT($N555,SEARCH("/",$N555)-1)</f>
        <v>technology</v>
      </c>
      <c r="R555" t="str">
        <f>RIGHT($N555, LEN($N555)-SEARCH("/",$N555))</f>
        <v>web</v>
      </c>
      <c r="S555" s="12">
        <f>(((J555/60)/60)/24)+DATE(1970,1,1)</f>
        <v>41927.71980324074</v>
      </c>
      <c r="T555" s="12">
        <f>(((I555/60)/60)/24)+DATE(1970,1,1)</f>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(E556/D556)</f>
        <v>0.36589147286821705</v>
      </c>
      <c r="P556" s="8">
        <f>IF(E556=0, 0, E556/L556)</f>
        <v>64.36363636363636</v>
      </c>
      <c r="Q556" t="str">
        <f>LEFT($N556,SEARCH("/",$N556)-1)</f>
        <v>technology</v>
      </c>
      <c r="R556" t="str">
        <f>RIGHT($N556, LEN($N556)-SEARCH("/",$N556))</f>
        <v>web</v>
      </c>
      <c r="S556" s="12">
        <f>(((J556/60)/60)/24)+DATE(1970,1,1)</f>
        <v>41901.684861111113</v>
      </c>
      <c r="T556" s="12">
        <f>(((I556/60)/60)/24)+DATE(1970,1,1)</f>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(E557/D557)</f>
        <v>0</v>
      </c>
      <c r="P557" s="8">
        <f>IF(E557=0, 0, E557/L557)</f>
        <v>0</v>
      </c>
      <c r="Q557" t="str">
        <f>LEFT($N557,SEARCH("/",$N557)-1)</f>
        <v>technology</v>
      </c>
      <c r="R557" t="str">
        <f>RIGHT($N557, LEN($N557)-SEARCH("/",$N557))</f>
        <v>web</v>
      </c>
      <c r="S557" s="12">
        <f>(((J557/60)/60)/24)+DATE(1970,1,1)</f>
        <v>42503.353506944448</v>
      </c>
      <c r="T557" s="12">
        <f>(((I557/60)/60)/24)+DATE(1970,1,1)</f>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(E558/D558)</f>
        <v>2.5000000000000001E-2</v>
      </c>
      <c r="P558" s="8">
        <f>IF(E558=0, 0, E558/L558)</f>
        <v>200</v>
      </c>
      <c r="Q558" t="str">
        <f>LEFT($N558,SEARCH("/",$N558)-1)</f>
        <v>technology</v>
      </c>
      <c r="R558" t="str">
        <f>RIGHT($N558, LEN($N558)-SEARCH("/",$N558))</f>
        <v>web</v>
      </c>
      <c r="S558" s="12">
        <f>(((J558/60)/60)/24)+DATE(1970,1,1)</f>
        <v>42345.860150462962</v>
      </c>
      <c r="T558" s="12">
        <f>(((I558/60)/60)/24)+DATE(1970,1,1)</f>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(E559/D559)</f>
        <v>9.1066666666666674E-3</v>
      </c>
      <c r="P559" s="8">
        <f>IF(E559=0, 0, E559/L559)</f>
        <v>68.3</v>
      </c>
      <c r="Q559" t="str">
        <f>LEFT($N559,SEARCH("/",$N559)-1)</f>
        <v>technology</v>
      </c>
      <c r="R559" t="str">
        <f>RIGHT($N559, LEN($N559)-SEARCH("/",$N559))</f>
        <v>web</v>
      </c>
      <c r="S559" s="12">
        <f>(((J559/60)/60)/24)+DATE(1970,1,1)</f>
        <v>42676.942164351851</v>
      </c>
      <c r="T559" s="12">
        <f>(((I559/60)/60)/24)+DATE(1970,1,1)</f>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(E560/D560)</f>
        <v>0</v>
      </c>
      <c r="P560" s="8">
        <f>IF(E560=0, 0, E560/L560)</f>
        <v>0</v>
      </c>
      <c r="Q560" t="str">
        <f>LEFT($N560,SEARCH("/",$N560)-1)</f>
        <v>technology</v>
      </c>
      <c r="R560" t="str">
        <f>RIGHT($N560, LEN($N560)-SEARCH("/",$N560))</f>
        <v>web</v>
      </c>
      <c r="S560" s="12">
        <f>(((J560/60)/60)/24)+DATE(1970,1,1)</f>
        <v>42057.883159722223</v>
      </c>
      <c r="T560" s="12">
        <f>(((I560/60)/60)/24)+DATE(1970,1,1)</f>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(E561/D561)</f>
        <v>2.0833333333333335E-4</v>
      </c>
      <c r="P561" s="8">
        <f>IF(E561=0, 0, E561/L561)</f>
        <v>50</v>
      </c>
      <c r="Q561" t="str">
        <f>LEFT($N561,SEARCH("/",$N561)-1)</f>
        <v>technology</v>
      </c>
      <c r="R561" t="str">
        <f>RIGHT($N561, LEN($N561)-SEARCH("/",$N561))</f>
        <v>web</v>
      </c>
      <c r="S561" s="12">
        <f>(((J561/60)/60)/24)+DATE(1970,1,1)</f>
        <v>42321.283101851848</v>
      </c>
      <c r="T561" s="12">
        <f>(((I561/60)/60)/24)+DATE(1970,1,1)</f>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(E562/D562)</f>
        <v>1.2E-4</v>
      </c>
      <c r="P562" s="8">
        <f>IF(E562=0, 0, E562/L562)</f>
        <v>4</v>
      </c>
      <c r="Q562" t="str">
        <f>LEFT($N562,SEARCH("/",$N562)-1)</f>
        <v>technology</v>
      </c>
      <c r="R562" t="str">
        <f>RIGHT($N562, LEN($N562)-SEARCH("/",$N562))</f>
        <v>web</v>
      </c>
      <c r="S562" s="12">
        <f>(((J562/60)/60)/24)+DATE(1970,1,1)</f>
        <v>41960.771354166667</v>
      </c>
      <c r="T562" s="12">
        <f>(((I562/60)/60)/24)+DATE(1970,1,1)</f>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(E563/D563)</f>
        <v>3.6666666666666666E-3</v>
      </c>
      <c r="P563" s="8">
        <f>IF(E563=0, 0, E563/L563)</f>
        <v>27.5</v>
      </c>
      <c r="Q563" t="str">
        <f>LEFT($N563,SEARCH("/",$N563)-1)</f>
        <v>technology</v>
      </c>
      <c r="R563" t="str">
        <f>RIGHT($N563, LEN($N563)-SEARCH("/",$N563))</f>
        <v>web</v>
      </c>
      <c r="S563" s="12">
        <f>(((J563/60)/60)/24)+DATE(1970,1,1)</f>
        <v>42268.658715277779</v>
      </c>
      <c r="T563" s="12">
        <f>(((I563/60)/60)/24)+DATE(1970,1,1)</f>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(E564/D564)</f>
        <v>0</v>
      </c>
      <c r="P564" s="8">
        <f>IF(E564=0, 0, E564/L564)</f>
        <v>0</v>
      </c>
      <c r="Q564" t="str">
        <f>LEFT($N564,SEARCH("/",$N564)-1)</f>
        <v>technology</v>
      </c>
      <c r="R564" t="str">
        <f>RIGHT($N564, LEN($N564)-SEARCH("/",$N564))</f>
        <v>web</v>
      </c>
      <c r="S564" s="12">
        <f>(((J564/60)/60)/24)+DATE(1970,1,1)</f>
        <v>42692.389062500006</v>
      </c>
      <c r="T564" s="12">
        <f>(((I564/60)/60)/24)+DATE(1970,1,1)</f>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(E565/D565)</f>
        <v>9.0666666666666662E-4</v>
      </c>
      <c r="P565" s="8">
        <f>IF(E565=0, 0, E565/L565)</f>
        <v>34</v>
      </c>
      <c r="Q565" t="str">
        <f>LEFT($N565,SEARCH("/",$N565)-1)</f>
        <v>technology</v>
      </c>
      <c r="R565" t="str">
        <f>RIGHT($N565, LEN($N565)-SEARCH("/",$N565))</f>
        <v>web</v>
      </c>
      <c r="S565" s="12">
        <f>(((J565/60)/60)/24)+DATE(1970,1,1)</f>
        <v>42022.069988425923</v>
      </c>
      <c r="T565" s="12">
        <f>(((I565/60)/60)/24)+DATE(1970,1,1)</f>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(E566/D566)</f>
        <v>5.5555555555555558E-5</v>
      </c>
      <c r="P566" s="8">
        <f>IF(E566=0, 0, E566/L566)</f>
        <v>1</v>
      </c>
      <c r="Q566" t="str">
        <f>LEFT($N566,SEARCH("/",$N566)-1)</f>
        <v>technology</v>
      </c>
      <c r="R566" t="str">
        <f>RIGHT($N566, LEN($N566)-SEARCH("/",$N566))</f>
        <v>web</v>
      </c>
      <c r="S566" s="12">
        <f>(((J566/60)/60)/24)+DATE(1970,1,1)</f>
        <v>42411.942997685182</v>
      </c>
      <c r="T566" s="12">
        <f>(((I566/60)/60)/24)+DATE(1970,1,1)</f>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(E567/D567)</f>
        <v>0</v>
      </c>
      <c r="P567" s="8">
        <f>IF(E567=0, 0, E567/L567)</f>
        <v>0</v>
      </c>
      <c r="Q567" t="str">
        <f>LEFT($N567,SEARCH("/",$N567)-1)</f>
        <v>technology</v>
      </c>
      <c r="R567" t="str">
        <f>RIGHT($N567, LEN($N567)-SEARCH("/",$N567))</f>
        <v>web</v>
      </c>
      <c r="S567" s="12">
        <f>(((J567/60)/60)/24)+DATE(1970,1,1)</f>
        <v>42165.785289351858</v>
      </c>
      <c r="T567" s="12">
        <f>(((I567/60)/60)/24)+DATE(1970,1,1)</f>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(E568/D568)</f>
        <v>2.0000000000000001E-4</v>
      </c>
      <c r="P568" s="8">
        <f>IF(E568=0, 0, E568/L568)</f>
        <v>1</v>
      </c>
      <c r="Q568" t="str">
        <f>LEFT($N568,SEARCH("/",$N568)-1)</f>
        <v>technology</v>
      </c>
      <c r="R568" t="str">
        <f>RIGHT($N568, LEN($N568)-SEARCH("/",$N568))</f>
        <v>web</v>
      </c>
      <c r="S568" s="12">
        <f>(((J568/60)/60)/24)+DATE(1970,1,1)</f>
        <v>42535.68440972222</v>
      </c>
      <c r="T568" s="12">
        <f>(((I568/60)/60)/24)+DATE(1970,1,1)</f>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(E569/D569)</f>
        <v>0</v>
      </c>
      <c r="P569" s="8">
        <f>IF(E569=0, 0, E569/L569)</f>
        <v>0</v>
      </c>
      <c r="Q569" t="str">
        <f>LEFT($N569,SEARCH("/",$N569)-1)</f>
        <v>technology</v>
      </c>
      <c r="R569" t="str">
        <f>RIGHT($N569, LEN($N569)-SEARCH("/",$N569))</f>
        <v>web</v>
      </c>
      <c r="S569" s="12">
        <f>(((J569/60)/60)/24)+DATE(1970,1,1)</f>
        <v>41975.842523148152</v>
      </c>
      <c r="T569" s="12">
        <f>(((I569/60)/60)/24)+DATE(1970,1,1)</f>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(E570/D570)</f>
        <v>0.01</v>
      </c>
      <c r="P570" s="8">
        <f>IF(E570=0, 0, E570/L570)</f>
        <v>49</v>
      </c>
      <c r="Q570" t="str">
        <f>LEFT($N570,SEARCH("/",$N570)-1)</f>
        <v>technology</v>
      </c>
      <c r="R570" t="str">
        <f>RIGHT($N570, LEN($N570)-SEARCH("/",$N570))</f>
        <v>web</v>
      </c>
      <c r="S570" s="12">
        <f>(((J570/60)/60)/24)+DATE(1970,1,1)</f>
        <v>42348.9215625</v>
      </c>
      <c r="T570" s="12">
        <f>(((I570/60)/60)/24)+DATE(1970,1,1)</f>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(E571/D571)</f>
        <v>8.0000000000000002E-3</v>
      </c>
      <c r="P571" s="8">
        <f>IF(E571=0, 0, E571/L571)</f>
        <v>20</v>
      </c>
      <c r="Q571" t="str">
        <f>LEFT($N571,SEARCH("/",$N571)-1)</f>
        <v>technology</v>
      </c>
      <c r="R571" t="str">
        <f>RIGHT($N571, LEN($N571)-SEARCH("/",$N571))</f>
        <v>web</v>
      </c>
      <c r="S571" s="12">
        <f>(((J571/60)/60)/24)+DATE(1970,1,1)</f>
        <v>42340.847361111111</v>
      </c>
      <c r="T571" s="12">
        <f>(((I571/60)/60)/24)+DATE(1970,1,1)</f>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(E572/D572)</f>
        <v>1.6705882352941177E-3</v>
      </c>
      <c r="P572" s="8">
        <f>IF(E572=0, 0, E572/L572)</f>
        <v>142</v>
      </c>
      <c r="Q572" t="str">
        <f>LEFT($N572,SEARCH("/",$N572)-1)</f>
        <v>technology</v>
      </c>
      <c r="R572" t="str">
        <f>RIGHT($N572, LEN($N572)-SEARCH("/",$N572))</f>
        <v>web</v>
      </c>
      <c r="S572" s="12">
        <f>(((J572/60)/60)/24)+DATE(1970,1,1)</f>
        <v>42388.798252314817</v>
      </c>
      <c r="T572" s="12">
        <f>(((I572/60)/60)/24)+DATE(1970,1,1)</f>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(E573/D573)</f>
        <v>4.2399999999999998E-3</v>
      </c>
      <c r="P573" s="8">
        <f>IF(E573=0, 0, E573/L573)</f>
        <v>53</v>
      </c>
      <c r="Q573" t="str">
        <f>LEFT($N573,SEARCH("/",$N573)-1)</f>
        <v>technology</v>
      </c>
      <c r="R573" t="str">
        <f>RIGHT($N573, LEN($N573)-SEARCH("/",$N573))</f>
        <v>web</v>
      </c>
      <c r="S573" s="12">
        <f>(((J573/60)/60)/24)+DATE(1970,1,1)</f>
        <v>42192.816238425927</v>
      </c>
      <c r="T573" s="12">
        <f>(((I573/60)/60)/24)+DATE(1970,1,1)</f>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(E574/D574)</f>
        <v>0</v>
      </c>
      <c r="P574" s="8">
        <f>IF(E574=0, 0, E574/L574)</f>
        <v>0</v>
      </c>
      <c r="Q574" t="str">
        <f>LEFT($N574,SEARCH("/",$N574)-1)</f>
        <v>technology</v>
      </c>
      <c r="R574" t="str">
        <f>RIGHT($N574, LEN($N574)-SEARCH("/",$N574))</f>
        <v>web</v>
      </c>
      <c r="S574" s="12">
        <f>(((J574/60)/60)/24)+DATE(1970,1,1)</f>
        <v>42282.71629629629</v>
      </c>
      <c r="T574" s="12">
        <f>(((I574/60)/60)/24)+DATE(1970,1,1)</f>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(E575/D575)</f>
        <v>3.892538925389254E-3</v>
      </c>
      <c r="P575" s="8">
        <f>IF(E575=0, 0, E575/L575)</f>
        <v>38.444444444444443</v>
      </c>
      <c r="Q575" t="str">
        <f>LEFT($N575,SEARCH("/",$N575)-1)</f>
        <v>technology</v>
      </c>
      <c r="R575" t="str">
        <f>RIGHT($N575, LEN($N575)-SEARCH("/",$N575))</f>
        <v>web</v>
      </c>
      <c r="S575" s="12">
        <f>(((J575/60)/60)/24)+DATE(1970,1,1)</f>
        <v>41963.050127314811</v>
      </c>
      <c r="T575" s="12">
        <f>(((I575/60)/60)/24)+DATE(1970,1,1)</f>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(E576/D576)</f>
        <v>7.1556350626118068E-3</v>
      </c>
      <c r="P576" s="8">
        <f>IF(E576=0, 0, E576/L576)</f>
        <v>20</v>
      </c>
      <c r="Q576" t="str">
        <f>LEFT($N576,SEARCH("/",$N576)-1)</f>
        <v>technology</v>
      </c>
      <c r="R576" t="str">
        <f>RIGHT($N576, LEN($N576)-SEARCH("/",$N576))</f>
        <v>web</v>
      </c>
      <c r="S576" s="12">
        <f>(((J576/60)/60)/24)+DATE(1970,1,1)</f>
        <v>42632.443368055552</v>
      </c>
      <c r="T576" s="12">
        <f>(((I576/60)/60)/24)+DATE(1970,1,1)</f>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(E577/D577)</f>
        <v>4.3166666666666666E-3</v>
      </c>
      <c r="P577" s="8">
        <f>IF(E577=0, 0, E577/L577)</f>
        <v>64.75</v>
      </c>
      <c r="Q577" t="str">
        <f>LEFT($N577,SEARCH("/",$N577)-1)</f>
        <v>technology</v>
      </c>
      <c r="R577" t="str">
        <f>RIGHT($N577, LEN($N577)-SEARCH("/",$N577))</f>
        <v>web</v>
      </c>
      <c r="S577" s="12">
        <f>(((J577/60)/60)/24)+DATE(1970,1,1)</f>
        <v>42138.692627314813</v>
      </c>
      <c r="T577" s="12">
        <f>(((I577/60)/60)/24)+DATE(1970,1,1)</f>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(E578/D578)</f>
        <v>1.2500000000000001E-5</v>
      </c>
      <c r="P578" s="8">
        <f>IF(E578=0, 0, E578/L578)</f>
        <v>1</v>
      </c>
      <c r="Q578" t="str">
        <f>LEFT($N578,SEARCH("/",$N578)-1)</f>
        <v>technology</v>
      </c>
      <c r="R578" t="str">
        <f>RIGHT($N578, LEN($N578)-SEARCH("/",$N578))</f>
        <v>web</v>
      </c>
      <c r="S578" s="12">
        <f>(((J578/60)/60)/24)+DATE(1970,1,1)</f>
        <v>42031.471666666665</v>
      </c>
      <c r="T578" s="12">
        <f>(((I578/60)/60)/24)+DATE(1970,1,1)</f>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(E579/D579)</f>
        <v>2E-3</v>
      </c>
      <c r="P579" s="8">
        <f>IF(E579=0, 0, E579/L579)</f>
        <v>10</v>
      </c>
      <c r="Q579" t="str">
        <f>LEFT($N579,SEARCH("/",$N579)-1)</f>
        <v>technology</v>
      </c>
      <c r="R579" t="str">
        <f>RIGHT($N579, LEN($N579)-SEARCH("/",$N579))</f>
        <v>web</v>
      </c>
      <c r="S579" s="12">
        <f>(((J579/60)/60)/24)+DATE(1970,1,1)</f>
        <v>42450.589143518519</v>
      </c>
      <c r="T579" s="12">
        <f>(((I579/60)/60)/24)+DATE(1970,1,1)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(E580/D580)</f>
        <v>1.12E-4</v>
      </c>
      <c r="P580" s="8">
        <f>IF(E580=0, 0, E580/L580)</f>
        <v>2</v>
      </c>
      <c r="Q580" t="str">
        <f>LEFT($N580,SEARCH("/",$N580)-1)</f>
        <v>technology</v>
      </c>
      <c r="R580" t="str">
        <f>RIGHT($N580, LEN($N580)-SEARCH("/",$N580))</f>
        <v>web</v>
      </c>
      <c r="S580" s="12">
        <f>(((J580/60)/60)/24)+DATE(1970,1,1)</f>
        <v>42230.578622685185</v>
      </c>
      <c r="T580" s="12">
        <f>(((I580/60)/60)/24)+DATE(1970,1,1)</f>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(E581/D581)</f>
        <v>1.4583333333333334E-2</v>
      </c>
      <c r="P581" s="8">
        <f>IF(E581=0, 0, E581/L581)</f>
        <v>35</v>
      </c>
      <c r="Q581" t="str">
        <f>LEFT($N581,SEARCH("/",$N581)-1)</f>
        <v>technology</v>
      </c>
      <c r="R581" t="str">
        <f>RIGHT($N581, LEN($N581)-SEARCH("/",$N581))</f>
        <v>web</v>
      </c>
      <c r="S581" s="12">
        <f>(((J581/60)/60)/24)+DATE(1970,1,1)</f>
        <v>41968.852118055554</v>
      </c>
      <c r="T581" s="12">
        <f>(((I581/60)/60)/24)+DATE(1970,1,1)</f>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(E582/D582)</f>
        <v>3.3333333333333332E-4</v>
      </c>
      <c r="P582" s="8">
        <f>IF(E582=0, 0, E582/L582)</f>
        <v>1</v>
      </c>
      <c r="Q582" t="str">
        <f>LEFT($N582,SEARCH("/",$N582)-1)</f>
        <v>technology</v>
      </c>
      <c r="R582" t="str">
        <f>RIGHT($N582, LEN($N582)-SEARCH("/",$N582))</f>
        <v>web</v>
      </c>
      <c r="S582" s="12">
        <f>(((J582/60)/60)/24)+DATE(1970,1,1)</f>
        <v>42605.908182870371</v>
      </c>
      <c r="T582" s="12">
        <f>(((I582/60)/60)/24)+DATE(1970,1,1)</f>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(E583/D583)</f>
        <v>0</v>
      </c>
      <c r="P583" s="8">
        <f>IF(E583=0, 0, E583/L583)</f>
        <v>0</v>
      </c>
      <c r="Q583" t="str">
        <f>LEFT($N583,SEARCH("/",$N583)-1)</f>
        <v>technology</v>
      </c>
      <c r="R583" t="str">
        <f>RIGHT($N583, LEN($N583)-SEARCH("/",$N583))</f>
        <v>web</v>
      </c>
      <c r="S583" s="12">
        <f>(((J583/60)/60)/24)+DATE(1970,1,1)</f>
        <v>42188.012777777782</v>
      </c>
      <c r="T583" s="12">
        <f>(((I583/60)/60)/24)+DATE(1970,1,1)</f>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(E584/D584)</f>
        <v>0</v>
      </c>
      <c r="P584" s="8">
        <f>IF(E584=0, 0, E584/L584)</f>
        <v>0</v>
      </c>
      <c r="Q584" t="str">
        <f>LEFT($N584,SEARCH("/",$N584)-1)</f>
        <v>technology</v>
      </c>
      <c r="R584" t="str">
        <f>RIGHT($N584, LEN($N584)-SEARCH("/",$N584))</f>
        <v>web</v>
      </c>
      <c r="S584" s="12">
        <f>(((J584/60)/60)/24)+DATE(1970,1,1)</f>
        <v>42055.739803240736</v>
      </c>
      <c r="T584" s="12">
        <f>(((I584/60)/60)/24)+DATE(1970,1,1)</f>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(E585/D585)</f>
        <v>1.1111111111111112E-4</v>
      </c>
      <c r="P585" s="8">
        <f>IF(E585=0, 0, E585/L585)</f>
        <v>1</v>
      </c>
      <c r="Q585" t="str">
        <f>LEFT($N585,SEARCH("/",$N585)-1)</f>
        <v>technology</v>
      </c>
      <c r="R585" t="str">
        <f>RIGHT($N585, LEN($N585)-SEARCH("/",$N585))</f>
        <v>web</v>
      </c>
      <c r="S585" s="12">
        <f>(((J585/60)/60)/24)+DATE(1970,1,1)</f>
        <v>42052.93850694444</v>
      </c>
      <c r="T585" s="12">
        <f>(((I585/60)/60)/24)+DATE(1970,1,1)</f>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(E586/D586)</f>
        <v>0.01</v>
      </c>
      <c r="P586" s="8">
        <f>IF(E586=0, 0, E586/L586)</f>
        <v>5</v>
      </c>
      <c r="Q586" t="str">
        <f>LEFT($N586,SEARCH("/",$N586)-1)</f>
        <v>technology</v>
      </c>
      <c r="R586" t="str">
        <f>RIGHT($N586, LEN($N586)-SEARCH("/",$N586))</f>
        <v>web</v>
      </c>
      <c r="S586" s="12">
        <f>(((J586/60)/60)/24)+DATE(1970,1,1)</f>
        <v>42049.716620370367</v>
      </c>
      <c r="T586" s="12">
        <f>(((I586/60)/60)/24)+DATE(1970,1,1)</f>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(E587/D587)</f>
        <v>0</v>
      </c>
      <c r="P587" s="8">
        <f>IF(E587=0, 0, E587/L587)</f>
        <v>0</v>
      </c>
      <c r="Q587" t="str">
        <f>LEFT($N587,SEARCH("/",$N587)-1)</f>
        <v>technology</v>
      </c>
      <c r="R587" t="str">
        <f>RIGHT($N587, LEN($N587)-SEARCH("/",$N587))</f>
        <v>web</v>
      </c>
      <c r="S587" s="12">
        <f>(((J587/60)/60)/24)+DATE(1970,1,1)</f>
        <v>42283.3909375</v>
      </c>
      <c r="T587" s="12">
        <f>(((I587/60)/60)/24)+DATE(1970,1,1)</f>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(E588/D588)</f>
        <v>5.5999999999999999E-3</v>
      </c>
      <c r="P588" s="8">
        <f>IF(E588=0, 0, E588/L588)</f>
        <v>14</v>
      </c>
      <c r="Q588" t="str">
        <f>LEFT($N588,SEARCH("/",$N588)-1)</f>
        <v>technology</v>
      </c>
      <c r="R588" t="str">
        <f>RIGHT($N588, LEN($N588)-SEARCH("/",$N588))</f>
        <v>web</v>
      </c>
      <c r="S588" s="12">
        <f>(((J588/60)/60)/24)+DATE(1970,1,1)</f>
        <v>42020.854247685187</v>
      </c>
      <c r="T588" s="12">
        <f>(((I588/60)/60)/24)+DATE(1970,1,1)</f>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(E589/D589)</f>
        <v>9.0833333333333335E-2</v>
      </c>
      <c r="P589" s="8">
        <f>IF(E589=0, 0, E589/L589)</f>
        <v>389.28571428571428</v>
      </c>
      <c r="Q589" t="str">
        <f>LEFT($N589,SEARCH("/",$N589)-1)</f>
        <v>technology</v>
      </c>
      <c r="R589" t="str">
        <f>RIGHT($N589, LEN($N589)-SEARCH("/",$N589))</f>
        <v>web</v>
      </c>
      <c r="S589" s="12">
        <f>(((J589/60)/60)/24)+DATE(1970,1,1)</f>
        <v>42080.757326388892</v>
      </c>
      <c r="T589" s="12">
        <f>(((I589/60)/60)/24)+DATE(1970,1,1)</f>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(E590/D590)</f>
        <v>3.3444444444444443E-2</v>
      </c>
      <c r="P590" s="8">
        <f>IF(E590=0, 0, E590/L590)</f>
        <v>150.5</v>
      </c>
      <c r="Q590" t="str">
        <f>LEFT($N590,SEARCH("/",$N590)-1)</f>
        <v>technology</v>
      </c>
      <c r="R590" t="str">
        <f>RIGHT($N590, LEN($N590)-SEARCH("/",$N590))</f>
        <v>web</v>
      </c>
      <c r="S590" s="12">
        <f>(((J590/60)/60)/24)+DATE(1970,1,1)</f>
        <v>42631.769513888896</v>
      </c>
      <c r="T590" s="12">
        <f>(((I590/60)/60)/24)+DATE(1970,1,1)</f>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(E591/D591)</f>
        <v>1.3333333333333334E-4</v>
      </c>
      <c r="P591" s="8">
        <f>IF(E591=0, 0, E591/L591)</f>
        <v>1</v>
      </c>
      <c r="Q591" t="str">
        <f>LEFT($N591,SEARCH("/",$N591)-1)</f>
        <v>technology</v>
      </c>
      <c r="R591" t="str">
        <f>RIGHT($N591, LEN($N591)-SEARCH("/",$N591))</f>
        <v>web</v>
      </c>
      <c r="S591" s="12">
        <f>(((J591/60)/60)/24)+DATE(1970,1,1)</f>
        <v>42178.614571759259</v>
      </c>
      <c r="T591" s="12">
        <f>(((I591/60)/60)/24)+DATE(1970,1,1)</f>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(E592/D592)</f>
        <v>4.4600000000000001E-2</v>
      </c>
      <c r="P592" s="8">
        <f>IF(E592=0, 0, E592/L592)</f>
        <v>24.777777777777779</v>
      </c>
      <c r="Q592" t="str">
        <f>LEFT($N592,SEARCH("/",$N592)-1)</f>
        <v>technology</v>
      </c>
      <c r="R592" t="str">
        <f>RIGHT($N592, LEN($N592)-SEARCH("/",$N592))</f>
        <v>web</v>
      </c>
      <c r="S592" s="12">
        <f>(((J592/60)/60)/24)+DATE(1970,1,1)</f>
        <v>42377.554756944446</v>
      </c>
      <c r="T592" s="12">
        <f>(((I592/60)/60)/24)+DATE(1970,1,1)</f>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(E593/D593)</f>
        <v>6.0999999999999997E-4</v>
      </c>
      <c r="P593" s="8">
        <f>IF(E593=0, 0, E593/L593)</f>
        <v>30.5</v>
      </c>
      <c r="Q593" t="str">
        <f>LEFT($N593,SEARCH("/",$N593)-1)</f>
        <v>technology</v>
      </c>
      <c r="R593" t="str">
        <f>RIGHT($N593, LEN($N593)-SEARCH("/",$N593))</f>
        <v>web</v>
      </c>
      <c r="S593" s="12">
        <f>(((J593/60)/60)/24)+DATE(1970,1,1)</f>
        <v>42177.543171296296</v>
      </c>
      <c r="T593" s="12">
        <f>(((I593/60)/60)/24)+DATE(1970,1,1)</f>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(E594/D594)</f>
        <v>3.3333333333333333E-2</v>
      </c>
      <c r="P594" s="8">
        <f>IF(E594=0, 0, E594/L594)</f>
        <v>250</v>
      </c>
      <c r="Q594" t="str">
        <f>LEFT($N594,SEARCH("/",$N594)-1)</f>
        <v>technology</v>
      </c>
      <c r="R594" t="str">
        <f>RIGHT($N594, LEN($N594)-SEARCH("/",$N594))</f>
        <v>web</v>
      </c>
      <c r="S594" s="12">
        <f>(((J594/60)/60)/24)+DATE(1970,1,1)</f>
        <v>41946.232175925928</v>
      </c>
      <c r="T594" s="12">
        <f>(((I594/60)/60)/24)+DATE(1970,1,1)</f>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(E595/D595)</f>
        <v>0.23</v>
      </c>
      <c r="P595" s="8">
        <f>IF(E595=0, 0, E595/L595)</f>
        <v>16.428571428571427</v>
      </c>
      <c r="Q595" t="str">
        <f>LEFT($N595,SEARCH("/",$N595)-1)</f>
        <v>technology</v>
      </c>
      <c r="R595" t="str">
        <f>RIGHT($N595, LEN($N595)-SEARCH("/",$N595))</f>
        <v>web</v>
      </c>
      <c r="S595" s="12">
        <f>(((J595/60)/60)/24)+DATE(1970,1,1)</f>
        <v>42070.677604166667</v>
      </c>
      <c r="T595" s="12">
        <f>(((I595/60)/60)/24)+DATE(1970,1,1)</f>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(E596/D596)</f>
        <v>1.0399999999999999E-3</v>
      </c>
      <c r="P596" s="8">
        <f>IF(E596=0, 0, E596/L596)</f>
        <v>13</v>
      </c>
      <c r="Q596" t="str">
        <f>LEFT($N596,SEARCH("/",$N596)-1)</f>
        <v>technology</v>
      </c>
      <c r="R596" t="str">
        <f>RIGHT($N596, LEN($N596)-SEARCH("/",$N596))</f>
        <v>web</v>
      </c>
      <c r="S596" s="12">
        <f>(((J596/60)/60)/24)+DATE(1970,1,1)</f>
        <v>42446.780162037037</v>
      </c>
      <c r="T596" s="12">
        <f>(((I596/60)/60)/24)+DATE(1970,1,1)</f>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(E597/D597)</f>
        <v>4.2599999999999999E-3</v>
      </c>
      <c r="P597" s="8">
        <f>IF(E597=0, 0, E597/L597)</f>
        <v>53.25</v>
      </c>
      <c r="Q597" t="str">
        <f>LEFT($N597,SEARCH("/",$N597)-1)</f>
        <v>technology</v>
      </c>
      <c r="R597" t="str">
        <f>RIGHT($N597, LEN($N597)-SEARCH("/",$N597))</f>
        <v>web</v>
      </c>
      <c r="S597" s="12">
        <f>(((J597/60)/60)/24)+DATE(1970,1,1)</f>
        <v>42083.069884259254</v>
      </c>
      <c r="T597" s="12">
        <f>(((I597/60)/60)/24)+DATE(1970,1,1)</f>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(E598/D598)</f>
        <v>2.9999999999999997E-4</v>
      </c>
      <c r="P598" s="8">
        <f>IF(E598=0, 0, E598/L598)</f>
        <v>3</v>
      </c>
      <c r="Q598" t="str">
        <f>LEFT($N598,SEARCH("/",$N598)-1)</f>
        <v>technology</v>
      </c>
      <c r="R598" t="str">
        <f>RIGHT($N598, LEN($N598)-SEARCH("/",$N598))</f>
        <v>web</v>
      </c>
      <c r="S598" s="12">
        <f>(((J598/60)/60)/24)+DATE(1970,1,1)</f>
        <v>42646.896898148145</v>
      </c>
      <c r="T598" s="12">
        <f>(((I598/60)/60)/24)+DATE(1970,1,1)</f>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(E599/D599)</f>
        <v>2.6666666666666666E-3</v>
      </c>
      <c r="P599" s="8">
        <f>IF(E599=0, 0, E599/L599)</f>
        <v>10</v>
      </c>
      <c r="Q599" t="str">
        <f>LEFT($N599,SEARCH("/",$N599)-1)</f>
        <v>technology</v>
      </c>
      <c r="R599" t="str">
        <f>RIGHT($N599, LEN($N599)-SEARCH("/",$N599))</f>
        <v>web</v>
      </c>
      <c r="S599" s="12">
        <f>(((J599/60)/60)/24)+DATE(1970,1,1)</f>
        <v>42545.705266203702</v>
      </c>
      <c r="T599" s="12">
        <f>(((I599/60)/60)/24)+DATE(1970,1,1)</f>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(E600/D600)</f>
        <v>0.34</v>
      </c>
      <c r="P600" s="8">
        <f>IF(E600=0, 0, E600/L600)</f>
        <v>121.42857142857143</v>
      </c>
      <c r="Q600" t="str">
        <f>LEFT($N600,SEARCH("/",$N600)-1)</f>
        <v>technology</v>
      </c>
      <c r="R600" t="str">
        <f>RIGHT($N600, LEN($N600)-SEARCH("/",$N600))</f>
        <v>web</v>
      </c>
      <c r="S600" s="12">
        <f>(((J600/60)/60)/24)+DATE(1970,1,1)</f>
        <v>41948.00209490741</v>
      </c>
      <c r="T600" s="12">
        <f>(((I600/60)/60)/24)+DATE(1970,1,1)</f>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(E601/D601)</f>
        <v>6.2E-4</v>
      </c>
      <c r="P601" s="8">
        <f>IF(E601=0, 0, E601/L601)</f>
        <v>15.5</v>
      </c>
      <c r="Q601" t="str">
        <f>LEFT($N601,SEARCH("/",$N601)-1)</f>
        <v>technology</v>
      </c>
      <c r="R601" t="str">
        <f>RIGHT($N601, LEN($N601)-SEARCH("/",$N601))</f>
        <v>web</v>
      </c>
      <c r="S601" s="12">
        <f>(((J601/60)/60)/24)+DATE(1970,1,1)</f>
        <v>42047.812523148154</v>
      </c>
      <c r="T601" s="12">
        <f>(((I601/60)/60)/24)+DATE(1970,1,1)</f>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(E602/D602)</f>
        <v>0.02</v>
      </c>
      <c r="P602" s="8">
        <f>IF(E602=0, 0, E602/L602)</f>
        <v>100</v>
      </c>
      <c r="Q602" t="str">
        <f>LEFT($N602,SEARCH("/",$N602)-1)</f>
        <v>technology</v>
      </c>
      <c r="R602" t="str">
        <f>RIGHT($N602, LEN($N602)-SEARCH("/",$N602))</f>
        <v>web</v>
      </c>
      <c r="S602" s="12">
        <f>(((J602/60)/60)/24)+DATE(1970,1,1)</f>
        <v>42073.798171296294</v>
      </c>
      <c r="T602" s="12">
        <f>(((I602/60)/60)/24)+DATE(1970,1,1)</f>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(E603/D603)</f>
        <v>1.4E-2</v>
      </c>
      <c r="P603" s="8">
        <f>IF(E603=0, 0, E603/L603)</f>
        <v>23.333333333333332</v>
      </c>
      <c r="Q603" t="str">
        <f>LEFT($N603,SEARCH("/",$N603)-1)</f>
        <v>technology</v>
      </c>
      <c r="R603" t="str">
        <f>RIGHT($N603, LEN($N603)-SEARCH("/",$N603))</f>
        <v>web</v>
      </c>
      <c r="S603" s="12">
        <f>(((J603/60)/60)/24)+DATE(1970,1,1)</f>
        <v>41969.858090277776</v>
      </c>
      <c r="T603" s="12">
        <f>(((I603/60)/60)/24)+DATE(1970,1,1)</f>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(E604/D604)</f>
        <v>0</v>
      </c>
      <c r="P604" s="8">
        <f>IF(E604=0, 0, E604/L604)</f>
        <v>0</v>
      </c>
      <c r="Q604" t="str">
        <f>LEFT($N604,SEARCH("/",$N604)-1)</f>
        <v>technology</v>
      </c>
      <c r="R604" t="str">
        <f>RIGHT($N604, LEN($N604)-SEARCH("/",$N604))</f>
        <v>web</v>
      </c>
      <c r="S604" s="12">
        <f>(((J604/60)/60)/24)+DATE(1970,1,1)</f>
        <v>42143.79415509259</v>
      </c>
      <c r="T604" s="12">
        <f>(((I604/60)/60)/24)+DATE(1970,1,1)</f>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(E605/D605)</f>
        <v>3.9334666666666664E-2</v>
      </c>
      <c r="P605" s="8">
        <f>IF(E605=0, 0, E605/L605)</f>
        <v>45.386153846153846</v>
      </c>
      <c r="Q605" t="str">
        <f>LEFT($N605,SEARCH("/",$N605)-1)</f>
        <v>technology</v>
      </c>
      <c r="R605" t="str">
        <f>RIGHT($N605, LEN($N605)-SEARCH("/",$N605))</f>
        <v>web</v>
      </c>
      <c r="S605" s="12">
        <f>(((J605/60)/60)/24)+DATE(1970,1,1)</f>
        <v>41835.639155092591</v>
      </c>
      <c r="T605" s="12">
        <f>(((I605/60)/60)/24)+DATE(1970,1,1)</f>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(E606/D606)</f>
        <v>0</v>
      </c>
      <c r="P606" s="8">
        <f>IF(E606=0, 0, E606/L606)</f>
        <v>0</v>
      </c>
      <c r="Q606" t="str">
        <f>LEFT($N606,SEARCH("/",$N606)-1)</f>
        <v>technology</v>
      </c>
      <c r="R606" t="str">
        <f>RIGHT($N606, LEN($N606)-SEARCH("/",$N606))</f>
        <v>web</v>
      </c>
      <c r="S606" s="12">
        <f>(((J606/60)/60)/24)+DATE(1970,1,1)</f>
        <v>41849.035370370373</v>
      </c>
      <c r="T606" s="12">
        <f>(((I606/60)/60)/24)+DATE(1970,1,1)</f>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(E607/D607)</f>
        <v>2.6200000000000001E-2</v>
      </c>
      <c r="P607" s="8">
        <f>IF(E607=0, 0, E607/L607)</f>
        <v>16.375</v>
      </c>
      <c r="Q607" t="str">
        <f>LEFT($N607,SEARCH("/",$N607)-1)</f>
        <v>technology</v>
      </c>
      <c r="R607" t="str">
        <f>RIGHT($N607, LEN($N607)-SEARCH("/",$N607))</f>
        <v>web</v>
      </c>
      <c r="S607" s="12">
        <f>(((J607/60)/60)/24)+DATE(1970,1,1)</f>
        <v>42194.357731481476</v>
      </c>
      <c r="T607" s="12">
        <f>(((I607/60)/60)/24)+DATE(1970,1,1)</f>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(E608/D608)</f>
        <v>2E-3</v>
      </c>
      <c r="P608" s="8">
        <f>IF(E608=0, 0, E608/L608)</f>
        <v>10</v>
      </c>
      <c r="Q608" t="str">
        <f>LEFT($N608,SEARCH("/",$N608)-1)</f>
        <v>technology</v>
      </c>
      <c r="R608" t="str">
        <f>RIGHT($N608, LEN($N608)-SEARCH("/",$N608))</f>
        <v>web</v>
      </c>
      <c r="S608" s="12">
        <f>(((J608/60)/60)/24)+DATE(1970,1,1)</f>
        <v>42102.650567129633</v>
      </c>
      <c r="T608" s="12">
        <f>(((I608/60)/60)/24)+DATE(1970,1,1)</f>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(E609/D609)</f>
        <v>0</v>
      </c>
      <c r="P609" s="8">
        <f>IF(E609=0, 0, E609/L609)</f>
        <v>0</v>
      </c>
      <c r="Q609" t="str">
        <f>LEFT($N609,SEARCH("/",$N609)-1)</f>
        <v>technology</v>
      </c>
      <c r="R609" t="str">
        <f>RIGHT($N609, LEN($N609)-SEARCH("/",$N609))</f>
        <v>web</v>
      </c>
      <c r="S609" s="12">
        <f>(((J609/60)/60)/24)+DATE(1970,1,1)</f>
        <v>42300.825648148151</v>
      </c>
      <c r="T609" s="12">
        <f>(((I609/60)/60)/24)+DATE(1970,1,1)</f>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(E610/D610)</f>
        <v>9.7400000000000004E-3</v>
      </c>
      <c r="P610" s="8">
        <f>IF(E610=0, 0, E610/L610)</f>
        <v>292.2</v>
      </c>
      <c r="Q610" t="str">
        <f>LEFT($N610,SEARCH("/",$N610)-1)</f>
        <v>technology</v>
      </c>
      <c r="R610" t="str">
        <f>RIGHT($N610, LEN($N610)-SEARCH("/",$N610))</f>
        <v>web</v>
      </c>
      <c r="S610" s="12">
        <f>(((J610/60)/60)/24)+DATE(1970,1,1)</f>
        <v>42140.921064814815</v>
      </c>
      <c r="T610" s="12">
        <f>(((I610/60)/60)/24)+DATE(1970,1,1)</f>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(E611/D611)</f>
        <v>6.41025641025641E-3</v>
      </c>
      <c r="P611" s="8">
        <f>IF(E611=0, 0, E611/L611)</f>
        <v>5</v>
      </c>
      <c r="Q611" t="str">
        <f>LEFT($N611,SEARCH("/",$N611)-1)</f>
        <v>technology</v>
      </c>
      <c r="R611" t="str">
        <f>RIGHT($N611, LEN($N611)-SEARCH("/",$N611))</f>
        <v>web</v>
      </c>
      <c r="S611" s="12">
        <f>(((J611/60)/60)/24)+DATE(1970,1,1)</f>
        <v>42307.034074074079</v>
      </c>
      <c r="T611" s="12">
        <f>(((I611/60)/60)/24)+DATE(1970,1,1)</f>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(E612/D612)</f>
        <v>0</v>
      </c>
      <c r="P612" s="8">
        <f>IF(E612=0, 0, E612/L612)</f>
        <v>0</v>
      </c>
      <c r="Q612" t="str">
        <f>LEFT($N612,SEARCH("/",$N612)-1)</f>
        <v>technology</v>
      </c>
      <c r="R612" t="str">
        <f>RIGHT($N612, LEN($N612)-SEARCH("/",$N612))</f>
        <v>web</v>
      </c>
      <c r="S612" s="12">
        <f>(((J612/60)/60)/24)+DATE(1970,1,1)</f>
        <v>42086.83085648148</v>
      </c>
      <c r="T612" s="12">
        <f>(((I612/60)/60)/24)+DATE(1970,1,1)</f>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(E613/D613)</f>
        <v>0</v>
      </c>
      <c r="P613" s="8">
        <f>IF(E613=0, 0, E613/L613)</f>
        <v>0</v>
      </c>
      <c r="Q613" t="str">
        <f>LEFT($N613,SEARCH("/",$N613)-1)</f>
        <v>technology</v>
      </c>
      <c r="R613" t="str">
        <f>RIGHT($N613, LEN($N613)-SEARCH("/",$N613))</f>
        <v>web</v>
      </c>
      <c r="S613" s="12">
        <f>(((J613/60)/60)/24)+DATE(1970,1,1)</f>
        <v>42328.560613425929</v>
      </c>
      <c r="T613" s="12">
        <f>(((I613/60)/60)/24)+DATE(1970,1,1)</f>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(E614/D614)</f>
        <v>0</v>
      </c>
      <c r="P614" s="8">
        <f>IF(E614=0, 0, E614/L614)</f>
        <v>0</v>
      </c>
      <c r="Q614" t="str">
        <f>LEFT($N614,SEARCH("/",$N614)-1)</f>
        <v>technology</v>
      </c>
      <c r="R614" t="str">
        <f>RIGHT($N614, LEN($N614)-SEARCH("/",$N614))</f>
        <v>web</v>
      </c>
      <c r="S614" s="12">
        <f>(((J614/60)/60)/24)+DATE(1970,1,1)</f>
        <v>42585.031782407401</v>
      </c>
      <c r="T614" s="12">
        <f>(((I614/60)/60)/24)+DATE(1970,1,1)</f>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(E615/D615)</f>
        <v>0.21363333333333334</v>
      </c>
      <c r="P615" s="8">
        <f>IF(E615=0, 0, E615/L615)</f>
        <v>105.93388429752066</v>
      </c>
      <c r="Q615" t="str">
        <f>LEFT($N615,SEARCH("/",$N615)-1)</f>
        <v>technology</v>
      </c>
      <c r="R615" t="str">
        <f>RIGHT($N615, LEN($N615)-SEARCH("/",$N615))</f>
        <v>web</v>
      </c>
      <c r="S615" s="12">
        <f>(((J615/60)/60)/24)+DATE(1970,1,1)</f>
        <v>42247.496759259258</v>
      </c>
      <c r="T615" s="12">
        <f>(((I615/60)/60)/24)+DATE(1970,1,1)</f>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(E616/D616)</f>
        <v>0</v>
      </c>
      <c r="P616" s="8">
        <f>IF(E616=0, 0, E616/L616)</f>
        <v>0</v>
      </c>
      <c r="Q616" t="str">
        <f>LEFT($N616,SEARCH("/",$N616)-1)</f>
        <v>technology</v>
      </c>
      <c r="R616" t="str">
        <f>RIGHT($N616, LEN($N616)-SEARCH("/",$N616))</f>
        <v>web</v>
      </c>
      <c r="S616" s="12">
        <f>(((J616/60)/60)/24)+DATE(1970,1,1)</f>
        <v>42515.061805555553</v>
      </c>
      <c r="T616" s="12">
        <f>(((I616/60)/60)/24)+DATE(1970,1,1)</f>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(E617/D617)</f>
        <v>0</v>
      </c>
      <c r="P617" s="8">
        <f>IF(E617=0, 0, E617/L617)</f>
        <v>0</v>
      </c>
      <c r="Q617" t="str">
        <f>LEFT($N617,SEARCH("/",$N617)-1)</f>
        <v>technology</v>
      </c>
      <c r="R617" t="str">
        <f>RIGHT($N617, LEN($N617)-SEARCH("/",$N617))</f>
        <v>web</v>
      </c>
      <c r="S617" s="12">
        <f>(((J617/60)/60)/24)+DATE(1970,1,1)</f>
        <v>42242.122210648144</v>
      </c>
      <c r="T617" s="12">
        <f>(((I617/60)/60)/24)+DATE(1970,1,1)</f>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(E618/D618)</f>
        <v>0</v>
      </c>
      <c r="P618" s="8">
        <f>IF(E618=0, 0, E618/L618)</f>
        <v>0</v>
      </c>
      <c r="Q618" t="str">
        <f>LEFT($N618,SEARCH("/",$N618)-1)</f>
        <v>technology</v>
      </c>
      <c r="R618" t="str">
        <f>RIGHT($N618, LEN($N618)-SEARCH("/",$N618))</f>
        <v>web</v>
      </c>
      <c r="S618" s="12">
        <f>(((J618/60)/60)/24)+DATE(1970,1,1)</f>
        <v>42761.376238425932</v>
      </c>
      <c r="T618" s="12">
        <f>(((I618/60)/60)/24)+DATE(1970,1,1)</f>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(E619/D619)</f>
        <v>0.03</v>
      </c>
      <c r="P619" s="8">
        <f>IF(E619=0, 0, E619/L619)</f>
        <v>20</v>
      </c>
      <c r="Q619" t="str">
        <f>LEFT($N619,SEARCH("/",$N619)-1)</f>
        <v>technology</v>
      </c>
      <c r="R619" t="str">
        <f>RIGHT($N619, LEN($N619)-SEARCH("/",$N619))</f>
        <v>web</v>
      </c>
      <c r="S619" s="12">
        <f>(((J619/60)/60)/24)+DATE(1970,1,1)</f>
        <v>42087.343090277776</v>
      </c>
      <c r="T619" s="12">
        <f>(((I619/60)/60)/24)+DATE(1970,1,1)</f>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(E620/D620)</f>
        <v>0</v>
      </c>
      <c r="P620" s="8">
        <f>IF(E620=0, 0, E620/L620)</f>
        <v>0</v>
      </c>
      <c r="Q620" t="str">
        <f>LEFT($N620,SEARCH("/",$N620)-1)</f>
        <v>technology</v>
      </c>
      <c r="R620" t="str">
        <f>RIGHT($N620, LEN($N620)-SEARCH("/",$N620))</f>
        <v>web</v>
      </c>
      <c r="S620" s="12">
        <f>(((J620/60)/60)/24)+DATE(1970,1,1)</f>
        <v>42317.810219907406</v>
      </c>
      <c r="T620" s="12">
        <f>(((I620/60)/60)/24)+DATE(1970,1,1)</f>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(E621/D621)</f>
        <v>3.9999999999999998E-7</v>
      </c>
      <c r="P621" s="8">
        <f>IF(E621=0, 0, E621/L621)</f>
        <v>1</v>
      </c>
      <c r="Q621" t="str">
        <f>LEFT($N621,SEARCH("/",$N621)-1)</f>
        <v>technology</v>
      </c>
      <c r="R621" t="str">
        <f>RIGHT($N621, LEN($N621)-SEARCH("/",$N621))</f>
        <v>web</v>
      </c>
      <c r="S621" s="12">
        <f>(((J621/60)/60)/24)+DATE(1970,1,1)</f>
        <v>41908.650347222225</v>
      </c>
      <c r="T621" s="12">
        <f>(((I621/60)/60)/24)+DATE(1970,1,1)</f>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(E622/D622)</f>
        <v>0.01</v>
      </c>
      <c r="P622" s="8">
        <f>IF(E622=0, 0, E622/L622)</f>
        <v>300</v>
      </c>
      <c r="Q622" t="str">
        <f>LEFT($N622,SEARCH("/",$N622)-1)</f>
        <v>technology</v>
      </c>
      <c r="R622" t="str">
        <f>RIGHT($N622, LEN($N622)-SEARCH("/",$N622))</f>
        <v>web</v>
      </c>
      <c r="S622" s="12">
        <f>(((J622/60)/60)/24)+DATE(1970,1,1)</f>
        <v>41831.716874999998</v>
      </c>
      <c r="T622" s="12">
        <f>(((I622/60)/60)/24)+DATE(1970,1,1)</f>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(E623/D623)</f>
        <v>1.044E-2</v>
      </c>
      <c r="P623" s="8">
        <f>IF(E623=0, 0, E623/L623)</f>
        <v>87</v>
      </c>
      <c r="Q623" t="str">
        <f>LEFT($N623,SEARCH("/",$N623)-1)</f>
        <v>technology</v>
      </c>
      <c r="R623" t="str">
        <f>RIGHT($N623, LEN($N623)-SEARCH("/",$N623))</f>
        <v>web</v>
      </c>
      <c r="S623" s="12">
        <f>(((J623/60)/60)/24)+DATE(1970,1,1)</f>
        <v>42528.987696759257</v>
      </c>
      <c r="T623" s="12">
        <f>(((I623/60)/60)/24)+DATE(1970,1,1)</f>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(E624/D624)</f>
        <v>5.6833333333333333E-2</v>
      </c>
      <c r="P624" s="8">
        <f>IF(E624=0, 0, E624/L624)</f>
        <v>37.888888888888886</v>
      </c>
      <c r="Q624" t="str">
        <f>LEFT($N624,SEARCH("/",$N624)-1)</f>
        <v>technology</v>
      </c>
      <c r="R624" t="str">
        <f>RIGHT($N624, LEN($N624)-SEARCH("/",$N624))</f>
        <v>web</v>
      </c>
      <c r="S624" s="12">
        <f>(((J624/60)/60)/24)+DATE(1970,1,1)</f>
        <v>42532.774745370371</v>
      </c>
      <c r="T624" s="12">
        <f>(((I624/60)/60)/24)+DATE(1970,1,1)</f>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(E625/D625)</f>
        <v>0</v>
      </c>
      <c r="P625" s="8">
        <f>IF(E625=0, 0, E625/L625)</f>
        <v>0</v>
      </c>
      <c r="Q625" t="str">
        <f>LEFT($N625,SEARCH("/",$N625)-1)</f>
        <v>technology</v>
      </c>
      <c r="R625" t="str">
        <f>RIGHT($N625, LEN($N625)-SEARCH("/",$N625))</f>
        <v>web</v>
      </c>
      <c r="S625" s="12">
        <f>(((J625/60)/60)/24)+DATE(1970,1,1)</f>
        <v>42122.009224537032</v>
      </c>
      <c r="T625" s="12">
        <f>(((I625/60)/60)/24)+DATE(1970,1,1)</f>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(E626/D626)</f>
        <v>0</v>
      </c>
      <c r="P626" s="8">
        <f>IF(E626=0, 0, E626/L626)</f>
        <v>0</v>
      </c>
      <c r="Q626" t="str">
        <f>LEFT($N626,SEARCH("/",$N626)-1)</f>
        <v>technology</v>
      </c>
      <c r="R626" t="str">
        <f>RIGHT($N626, LEN($N626)-SEARCH("/",$N626))</f>
        <v>web</v>
      </c>
      <c r="S626" s="12">
        <f>(((J626/60)/60)/24)+DATE(1970,1,1)</f>
        <v>42108.988900462966</v>
      </c>
      <c r="T626" s="12">
        <f>(((I626/60)/60)/24)+DATE(1970,1,1)</f>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(E627/D627)</f>
        <v>0</v>
      </c>
      <c r="P627" s="8">
        <f>IF(E627=0, 0, E627/L627)</f>
        <v>0</v>
      </c>
      <c r="Q627" t="str">
        <f>LEFT($N627,SEARCH("/",$N627)-1)</f>
        <v>technology</v>
      </c>
      <c r="R627" t="str">
        <f>RIGHT($N627, LEN($N627)-SEARCH("/",$N627))</f>
        <v>web</v>
      </c>
      <c r="S627" s="12">
        <f>(((J627/60)/60)/24)+DATE(1970,1,1)</f>
        <v>42790.895567129628</v>
      </c>
      <c r="T627" s="12">
        <f>(((I627/60)/60)/24)+DATE(1970,1,1)</f>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(E628/D628)</f>
        <v>0.17380000000000001</v>
      </c>
      <c r="P628" s="8">
        <f>IF(E628=0, 0, E628/L628)</f>
        <v>111.41025641025641</v>
      </c>
      <c r="Q628" t="str">
        <f>LEFT($N628,SEARCH("/",$N628)-1)</f>
        <v>technology</v>
      </c>
      <c r="R628" t="str">
        <f>RIGHT($N628, LEN($N628)-SEARCH("/",$N628))</f>
        <v>web</v>
      </c>
      <c r="S628" s="12">
        <f>(((J628/60)/60)/24)+DATE(1970,1,1)</f>
        <v>42198.559479166666</v>
      </c>
      <c r="T628" s="12">
        <f>(((I628/60)/60)/24)+DATE(1970,1,1)</f>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(E629/D629)</f>
        <v>2.0000000000000001E-4</v>
      </c>
      <c r="P629" s="8">
        <f>IF(E629=0, 0, E629/L629)</f>
        <v>90</v>
      </c>
      <c r="Q629" t="str">
        <f>LEFT($N629,SEARCH("/",$N629)-1)</f>
        <v>technology</v>
      </c>
      <c r="R629" t="str">
        <f>RIGHT($N629, LEN($N629)-SEARCH("/",$N629))</f>
        <v>web</v>
      </c>
      <c r="S629" s="12">
        <f>(((J629/60)/60)/24)+DATE(1970,1,1)</f>
        <v>42384.306840277779</v>
      </c>
      <c r="T629" s="12">
        <f>(((I629/60)/60)/24)+DATE(1970,1,1)</f>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(E630/D630)</f>
        <v>0</v>
      </c>
      <c r="P630" s="8">
        <f>IF(E630=0, 0, E630/L630)</f>
        <v>0</v>
      </c>
      <c r="Q630" t="str">
        <f>LEFT($N630,SEARCH("/",$N630)-1)</f>
        <v>technology</v>
      </c>
      <c r="R630" t="str">
        <f>RIGHT($N630, LEN($N630)-SEARCH("/",$N630))</f>
        <v>web</v>
      </c>
      <c r="S630" s="12">
        <f>(((J630/60)/60)/24)+DATE(1970,1,1)</f>
        <v>41803.692789351851</v>
      </c>
      <c r="T630" s="12">
        <f>(((I630/60)/60)/24)+DATE(1970,1,1)</f>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(E631/D631)</f>
        <v>1.75E-3</v>
      </c>
      <c r="P631" s="8">
        <f>IF(E631=0, 0, E631/L631)</f>
        <v>116.66666666666667</v>
      </c>
      <c r="Q631" t="str">
        <f>LEFT($N631,SEARCH("/",$N631)-1)</f>
        <v>technology</v>
      </c>
      <c r="R631" t="str">
        <f>RIGHT($N631, LEN($N631)-SEARCH("/",$N631))</f>
        <v>web</v>
      </c>
      <c r="S631" s="12">
        <f>(((J631/60)/60)/24)+DATE(1970,1,1)</f>
        <v>42474.637824074074</v>
      </c>
      <c r="T631" s="12">
        <f>(((I631/60)/60)/24)+DATE(1970,1,1)</f>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(E632/D632)</f>
        <v>8.3340278356529708E-4</v>
      </c>
      <c r="P632" s="8">
        <f>IF(E632=0, 0, E632/L632)</f>
        <v>10</v>
      </c>
      <c r="Q632" t="str">
        <f>LEFT($N632,SEARCH("/",$N632)-1)</f>
        <v>technology</v>
      </c>
      <c r="R632" t="str">
        <f>RIGHT($N632, LEN($N632)-SEARCH("/",$N632))</f>
        <v>web</v>
      </c>
      <c r="S632" s="12">
        <f>(((J632/60)/60)/24)+DATE(1970,1,1)</f>
        <v>42223.619456018518</v>
      </c>
      <c r="T632" s="12">
        <f>(((I632/60)/60)/24)+DATE(1970,1,1)</f>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(E633/D633)</f>
        <v>1.38E-2</v>
      </c>
      <c r="P633" s="8">
        <f>IF(E633=0, 0, E633/L633)</f>
        <v>76.666666666666671</v>
      </c>
      <c r="Q633" t="str">
        <f>LEFT($N633,SEARCH("/",$N633)-1)</f>
        <v>technology</v>
      </c>
      <c r="R633" t="str">
        <f>RIGHT($N633, LEN($N633)-SEARCH("/",$N633))</f>
        <v>web</v>
      </c>
      <c r="S633" s="12">
        <f>(((J633/60)/60)/24)+DATE(1970,1,1)</f>
        <v>42489.772326388891</v>
      </c>
      <c r="T633" s="12">
        <f>(((I633/60)/60)/24)+DATE(1970,1,1)</f>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(E634/D634)</f>
        <v>0</v>
      </c>
      <c r="P634" s="8">
        <f>IF(E634=0, 0, E634/L634)</f>
        <v>0</v>
      </c>
      <c r="Q634" t="str">
        <f>LEFT($N634,SEARCH("/",$N634)-1)</f>
        <v>technology</v>
      </c>
      <c r="R634" t="str">
        <f>RIGHT($N634, LEN($N634)-SEARCH("/",$N634))</f>
        <v>web</v>
      </c>
      <c r="S634" s="12">
        <f>(((J634/60)/60)/24)+DATE(1970,1,1)</f>
        <v>42303.659317129626</v>
      </c>
      <c r="T634" s="12">
        <f>(((I634/60)/60)/24)+DATE(1970,1,1)</f>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(E635/D635)</f>
        <v>0.1245</v>
      </c>
      <c r="P635" s="8">
        <f>IF(E635=0, 0, E635/L635)</f>
        <v>49.8</v>
      </c>
      <c r="Q635" t="str">
        <f>LEFT($N635,SEARCH("/",$N635)-1)</f>
        <v>technology</v>
      </c>
      <c r="R635" t="str">
        <f>RIGHT($N635, LEN($N635)-SEARCH("/",$N635))</f>
        <v>web</v>
      </c>
      <c r="S635" s="12">
        <f>(((J635/60)/60)/24)+DATE(1970,1,1)</f>
        <v>42507.29932870371</v>
      </c>
      <c r="T635" s="12">
        <f>(((I635/60)/60)/24)+DATE(1970,1,1)</f>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(E636/D636)</f>
        <v>2.0000000000000001E-4</v>
      </c>
      <c r="P636" s="8">
        <f>IF(E636=0, 0, E636/L636)</f>
        <v>1</v>
      </c>
      <c r="Q636" t="str">
        <f>LEFT($N636,SEARCH("/",$N636)-1)</f>
        <v>technology</v>
      </c>
      <c r="R636" t="str">
        <f>RIGHT($N636, LEN($N636)-SEARCH("/",$N636))</f>
        <v>web</v>
      </c>
      <c r="S636" s="12">
        <f>(((J636/60)/60)/24)+DATE(1970,1,1)</f>
        <v>42031.928576388891</v>
      </c>
      <c r="T636" s="12">
        <f>(((I636/60)/60)/24)+DATE(1970,1,1)</f>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(E637/D637)</f>
        <v>8.0000000000000007E-5</v>
      </c>
      <c r="P637" s="8">
        <f>IF(E637=0, 0, E637/L637)</f>
        <v>2</v>
      </c>
      <c r="Q637" t="str">
        <f>LEFT($N637,SEARCH("/",$N637)-1)</f>
        <v>technology</v>
      </c>
      <c r="R637" t="str">
        <f>RIGHT($N637, LEN($N637)-SEARCH("/",$N637))</f>
        <v>web</v>
      </c>
      <c r="S637" s="12">
        <f>(((J637/60)/60)/24)+DATE(1970,1,1)</f>
        <v>42076.092152777783</v>
      </c>
      <c r="T637" s="12">
        <f>(((I637/60)/60)/24)+DATE(1970,1,1)</f>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(E638/D638)</f>
        <v>2E-3</v>
      </c>
      <c r="P638" s="8">
        <f>IF(E638=0, 0, E638/L638)</f>
        <v>4</v>
      </c>
      <c r="Q638" t="str">
        <f>LEFT($N638,SEARCH("/",$N638)-1)</f>
        <v>technology</v>
      </c>
      <c r="R638" t="str">
        <f>RIGHT($N638, LEN($N638)-SEARCH("/",$N638))</f>
        <v>web</v>
      </c>
      <c r="S638" s="12">
        <f>(((J638/60)/60)/24)+DATE(1970,1,1)</f>
        <v>42131.455439814818</v>
      </c>
      <c r="T638" s="12">
        <f>(((I638/60)/60)/24)+DATE(1970,1,1)</f>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(E639/D639)</f>
        <v>0</v>
      </c>
      <c r="P639" s="8">
        <f>IF(E639=0, 0, E639/L639)</f>
        <v>0</v>
      </c>
      <c r="Q639" t="str">
        <f>LEFT($N639,SEARCH("/",$N639)-1)</f>
        <v>technology</v>
      </c>
      <c r="R639" t="str">
        <f>RIGHT($N639, LEN($N639)-SEARCH("/",$N639))</f>
        <v>web</v>
      </c>
      <c r="S639" s="12">
        <f>(((J639/60)/60)/24)+DATE(1970,1,1)</f>
        <v>42762.962013888886</v>
      </c>
      <c r="T639" s="12">
        <f>(((I639/60)/60)/24)+DATE(1970,1,1)</f>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(E640/D640)</f>
        <v>9.0000000000000006E-5</v>
      </c>
      <c r="P640" s="8">
        <f>IF(E640=0, 0, E640/L640)</f>
        <v>3</v>
      </c>
      <c r="Q640" t="str">
        <f>LEFT($N640,SEARCH("/",$N640)-1)</f>
        <v>technology</v>
      </c>
      <c r="R640" t="str">
        <f>RIGHT($N640, LEN($N640)-SEARCH("/",$N640))</f>
        <v>web</v>
      </c>
      <c r="S640" s="12">
        <f>(((J640/60)/60)/24)+DATE(1970,1,1)</f>
        <v>42759.593310185184</v>
      </c>
      <c r="T640" s="12">
        <f>(((I640/60)/60)/24)+DATE(1970,1,1)</f>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(E641/D641)</f>
        <v>9.9999999999999995E-7</v>
      </c>
      <c r="P641" s="8">
        <f>IF(E641=0, 0, E641/L641)</f>
        <v>1</v>
      </c>
      <c r="Q641" t="str">
        <f>LEFT($N641,SEARCH("/",$N641)-1)</f>
        <v>technology</v>
      </c>
      <c r="R641" t="str">
        <f>RIGHT($N641, LEN($N641)-SEARCH("/",$N641))</f>
        <v>web</v>
      </c>
      <c r="S641" s="12">
        <f>(((J641/60)/60)/24)+DATE(1970,1,1)</f>
        <v>41865.583275462966</v>
      </c>
      <c r="T641" s="12">
        <f>(((I641/60)/60)/24)+DATE(1970,1,1)</f>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(E642/D642)</f>
        <v>1.4428571428571428</v>
      </c>
      <c r="P642" s="8">
        <f>IF(E642=0, 0, E642/L642)</f>
        <v>50.5</v>
      </c>
      <c r="Q642" t="str">
        <f>LEFT($N642,SEARCH("/",$N642)-1)</f>
        <v>technology</v>
      </c>
      <c r="R642" t="str">
        <f>RIGHT($N642, LEN($N642)-SEARCH("/",$N642))</f>
        <v>wearables</v>
      </c>
      <c r="S642" s="12">
        <f>(((J642/60)/60)/24)+DATE(1970,1,1)</f>
        <v>42683.420312500006</v>
      </c>
      <c r="T642" s="12">
        <f>(((I642/60)/60)/24)+DATE(1970,1,1)</f>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(E643/D643)</f>
        <v>1.1916249999999999</v>
      </c>
      <c r="P643" s="8">
        <f>IF(E643=0, 0, E643/L643)</f>
        <v>151.31746031746033</v>
      </c>
      <c r="Q643" t="str">
        <f>LEFT($N643,SEARCH("/",$N643)-1)</f>
        <v>technology</v>
      </c>
      <c r="R643" t="str">
        <f>RIGHT($N643, LEN($N643)-SEARCH("/",$N643))</f>
        <v>wearables</v>
      </c>
      <c r="S643" s="12">
        <f>(((J643/60)/60)/24)+DATE(1970,1,1)</f>
        <v>42199.57</v>
      </c>
      <c r="T643" s="12">
        <f>(((I643/60)/60)/24)+DATE(1970,1,1)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(E644/D644)</f>
        <v>14.604850000000001</v>
      </c>
      <c r="P644" s="8">
        <f>IF(E644=0, 0, E644/L644)</f>
        <v>134.3592456301748</v>
      </c>
      <c r="Q644" t="str">
        <f>LEFT($N644,SEARCH("/",$N644)-1)</f>
        <v>technology</v>
      </c>
      <c r="R644" t="str">
        <f>RIGHT($N644, LEN($N644)-SEARCH("/",$N644))</f>
        <v>wearables</v>
      </c>
      <c r="S644" s="12">
        <f>(((J644/60)/60)/24)+DATE(1970,1,1)</f>
        <v>42199.651319444441</v>
      </c>
      <c r="T644" s="12">
        <f>(((I644/60)/60)/24)+DATE(1970,1,1)</f>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(E645/D645)</f>
        <v>1.0580799999999999</v>
      </c>
      <c r="P645" s="8">
        <f>IF(E645=0, 0, E645/L645)</f>
        <v>174.02631578947367</v>
      </c>
      <c r="Q645" t="str">
        <f>LEFT($N645,SEARCH("/",$N645)-1)</f>
        <v>technology</v>
      </c>
      <c r="R645" t="str">
        <f>RIGHT($N645, LEN($N645)-SEARCH("/",$N645))</f>
        <v>wearables</v>
      </c>
      <c r="S645" s="12">
        <f>(((J645/60)/60)/24)+DATE(1970,1,1)</f>
        <v>42100.642071759255</v>
      </c>
      <c r="T645" s="12">
        <f>(((I645/60)/60)/24)+DATE(1970,1,1)</f>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(E646/D646)</f>
        <v>3.0011791999999997</v>
      </c>
      <c r="P646" s="8">
        <f>IF(E646=0, 0, E646/L646)</f>
        <v>73.486268364348675</v>
      </c>
      <c r="Q646" t="str">
        <f>LEFT($N646,SEARCH("/",$N646)-1)</f>
        <v>technology</v>
      </c>
      <c r="R646" t="str">
        <f>RIGHT($N646, LEN($N646)-SEARCH("/",$N646))</f>
        <v>wearables</v>
      </c>
      <c r="S646" s="12">
        <f>(((J646/60)/60)/24)+DATE(1970,1,1)</f>
        <v>41898.665960648148</v>
      </c>
      <c r="T646" s="12">
        <f>(((I646/60)/60)/24)+DATE(1970,1,1)</f>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(E647/D647)</f>
        <v>2.7869999999999999</v>
      </c>
      <c r="P647" s="8">
        <f>IF(E647=0, 0, E647/L647)</f>
        <v>23.518987341772153</v>
      </c>
      <c r="Q647" t="str">
        <f>LEFT($N647,SEARCH("/",$N647)-1)</f>
        <v>technology</v>
      </c>
      <c r="R647" t="str">
        <f>RIGHT($N647, LEN($N647)-SEARCH("/",$N647))</f>
        <v>wearables</v>
      </c>
      <c r="S647" s="12">
        <f>(((J647/60)/60)/24)+DATE(1970,1,1)</f>
        <v>42564.026319444441</v>
      </c>
      <c r="T647" s="12">
        <f>(((I647/60)/60)/24)+DATE(1970,1,1)</f>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(E648/D648)</f>
        <v>1.3187625000000001</v>
      </c>
      <c r="P648" s="8">
        <f>IF(E648=0, 0, E648/L648)</f>
        <v>39.074444444444445</v>
      </c>
      <c r="Q648" t="str">
        <f>LEFT($N648,SEARCH("/",$N648)-1)</f>
        <v>technology</v>
      </c>
      <c r="R648" t="str">
        <f>RIGHT($N648, LEN($N648)-SEARCH("/",$N648))</f>
        <v>wearables</v>
      </c>
      <c r="S648" s="12">
        <f>(((J648/60)/60)/24)+DATE(1970,1,1)</f>
        <v>41832.852627314816</v>
      </c>
      <c r="T648" s="12">
        <f>(((I648/60)/60)/24)+DATE(1970,1,1)</f>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(E649/D649)</f>
        <v>1.0705</v>
      </c>
      <c r="P649" s="8">
        <f>IF(E649=0, 0, E649/L649)</f>
        <v>125.94117647058823</v>
      </c>
      <c r="Q649" t="str">
        <f>LEFT($N649,SEARCH("/",$N649)-1)</f>
        <v>technology</v>
      </c>
      <c r="R649" t="str">
        <f>RIGHT($N649, LEN($N649)-SEARCH("/",$N649))</f>
        <v>wearables</v>
      </c>
      <c r="S649" s="12">
        <f>(((J649/60)/60)/24)+DATE(1970,1,1)</f>
        <v>42416.767928240741</v>
      </c>
      <c r="T649" s="12">
        <f>(((I649/60)/60)/24)+DATE(1970,1,1)</f>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(E650/D650)</f>
        <v>1.2682285714285715</v>
      </c>
      <c r="P650" s="8">
        <f>IF(E650=0, 0, E650/L650)</f>
        <v>1644</v>
      </c>
      <c r="Q650" t="str">
        <f>LEFT($N650,SEARCH("/",$N650)-1)</f>
        <v>technology</v>
      </c>
      <c r="R650" t="str">
        <f>RIGHT($N650, LEN($N650)-SEARCH("/",$N650))</f>
        <v>wearables</v>
      </c>
      <c r="S650" s="12">
        <f>(((J650/60)/60)/24)+DATE(1970,1,1)</f>
        <v>41891.693379629629</v>
      </c>
      <c r="T650" s="12">
        <f>(((I650/60)/60)/24)+DATE(1970,1,1)</f>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(E651/D651)</f>
        <v>1.3996</v>
      </c>
      <c r="P651" s="8">
        <f>IF(E651=0, 0, E651/L651)</f>
        <v>42.670731707317074</v>
      </c>
      <c r="Q651" t="str">
        <f>LEFT($N651,SEARCH("/",$N651)-1)</f>
        <v>technology</v>
      </c>
      <c r="R651" t="str">
        <f>RIGHT($N651, LEN($N651)-SEARCH("/",$N651))</f>
        <v>wearables</v>
      </c>
      <c r="S651" s="12">
        <f>(((J651/60)/60)/24)+DATE(1970,1,1)</f>
        <v>41877.912187499998</v>
      </c>
      <c r="T651" s="12">
        <f>(((I651/60)/60)/24)+DATE(1970,1,1)</f>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(E652/D652)</f>
        <v>1.1240000000000001</v>
      </c>
      <c r="P652" s="8">
        <f>IF(E652=0, 0, E652/L652)</f>
        <v>35.125</v>
      </c>
      <c r="Q652" t="str">
        <f>LEFT($N652,SEARCH("/",$N652)-1)</f>
        <v>technology</v>
      </c>
      <c r="R652" t="str">
        <f>RIGHT($N652, LEN($N652)-SEARCH("/",$N652))</f>
        <v>wearables</v>
      </c>
      <c r="S652" s="12">
        <f>(((J652/60)/60)/24)+DATE(1970,1,1)</f>
        <v>41932.036851851852</v>
      </c>
      <c r="T652" s="12">
        <f>(((I652/60)/60)/24)+DATE(1970,1,1)</f>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(E653/D653)</f>
        <v>1.00528</v>
      </c>
      <c r="P653" s="8">
        <f>IF(E653=0, 0, E653/L653)</f>
        <v>239.35238095238094</v>
      </c>
      <c r="Q653" t="str">
        <f>LEFT($N653,SEARCH("/",$N653)-1)</f>
        <v>technology</v>
      </c>
      <c r="R653" t="str">
        <f>RIGHT($N653, LEN($N653)-SEARCH("/",$N653))</f>
        <v>wearables</v>
      </c>
      <c r="S653" s="12">
        <f>(((J653/60)/60)/24)+DATE(1970,1,1)</f>
        <v>41956.017488425925</v>
      </c>
      <c r="T653" s="12">
        <f>(((I653/60)/60)/24)+DATE(1970,1,1)</f>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(E654/D654)</f>
        <v>1.0046666666666666</v>
      </c>
      <c r="P654" s="8">
        <f>IF(E654=0, 0, E654/L654)</f>
        <v>107.64285714285714</v>
      </c>
      <c r="Q654" t="str">
        <f>LEFT($N654,SEARCH("/",$N654)-1)</f>
        <v>technology</v>
      </c>
      <c r="R654" t="str">
        <f>RIGHT($N654, LEN($N654)-SEARCH("/",$N654))</f>
        <v>wearables</v>
      </c>
      <c r="S654" s="12">
        <f>(((J654/60)/60)/24)+DATE(1970,1,1)</f>
        <v>42675.690393518518</v>
      </c>
      <c r="T654" s="12">
        <f>(((I654/60)/60)/24)+DATE(1970,1,1)</f>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(E655/D655)</f>
        <v>1.4144600000000001</v>
      </c>
      <c r="P655" s="8">
        <f>IF(E655=0, 0, E655/L655)</f>
        <v>95.830623306233065</v>
      </c>
      <c r="Q655" t="str">
        <f>LEFT($N655,SEARCH("/",$N655)-1)</f>
        <v>technology</v>
      </c>
      <c r="R655" t="str">
        <f>RIGHT($N655, LEN($N655)-SEARCH("/",$N655))</f>
        <v>wearables</v>
      </c>
      <c r="S655" s="12">
        <f>(((J655/60)/60)/24)+DATE(1970,1,1)</f>
        <v>42199.618518518517</v>
      </c>
      <c r="T655" s="12">
        <f>(((I655/60)/60)/24)+DATE(1970,1,1)</f>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(E656/D656)</f>
        <v>2.6729166666666666</v>
      </c>
      <c r="P656" s="8">
        <f>IF(E656=0, 0, E656/L656)</f>
        <v>31.663376110562684</v>
      </c>
      <c r="Q656" t="str">
        <f>LEFT($N656,SEARCH("/",$N656)-1)</f>
        <v>technology</v>
      </c>
      <c r="R656" t="str">
        <f>RIGHT($N656, LEN($N656)-SEARCH("/",$N656))</f>
        <v>wearables</v>
      </c>
      <c r="S656" s="12">
        <f>(((J656/60)/60)/24)+DATE(1970,1,1)</f>
        <v>42163.957326388889</v>
      </c>
      <c r="T656" s="12">
        <f>(((I656/60)/60)/24)+DATE(1970,1,1)</f>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(E657/D657)</f>
        <v>1.4688749999999999</v>
      </c>
      <c r="P657" s="8">
        <f>IF(E657=0, 0, E657/L657)</f>
        <v>42.886861313868614</v>
      </c>
      <c r="Q657" t="str">
        <f>LEFT($N657,SEARCH("/",$N657)-1)</f>
        <v>technology</v>
      </c>
      <c r="R657" t="str">
        <f>RIGHT($N657, LEN($N657)-SEARCH("/",$N657))</f>
        <v>wearables</v>
      </c>
      <c r="S657" s="12">
        <f>(((J657/60)/60)/24)+DATE(1970,1,1)</f>
        <v>42045.957314814819</v>
      </c>
      <c r="T657" s="12">
        <f>(((I657/60)/60)/24)+DATE(1970,1,1)</f>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(E658/D658)</f>
        <v>2.1356000000000002</v>
      </c>
      <c r="P658" s="8">
        <f>IF(E658=0, 0, E658/L658)</f>
        <v>122.73563218390805</v>
      </c>
      <c r="Q658" t="str">
        <f>LEFT($N658,SEARCH("/",$N658)-1)</f>
        <v>technology</v>
      </c>
      <c r="R658" t="str">
        <f>RIGHT($N658, LEN($N658)-SEARCH("/",$N658))</f>
        <v>wearables</v>
      </c>
      <c r="S658" s="12">
        <f>(((J658/60)/60)/24)+DATE(1970,1,1)</f>
        <v>42417.804618055554</v>
      </c>
      <c r="T658" s="12">
        <f>(((I658/60)/60)/24)+DATE(1970,1,1)</f>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(E659/D659)</f>
        <v>1.2569999999999999</v>
      </c>
      <c r="P659" s="8">
        <f>IF(E659=0, 0, E659/L659)</f>
        <v>190.45454545454547</v>
      </c>
      <c r="Q659" t="str">
        <f>LEFT($N659,SEARCH("/",$N659)-1)</f>
        <v>technology</v>
      </c>
      <c r="R659" t="str">
        <f>RIGHT($N659, LEN($N659)-SEARCH("/",$N659))</f>
        <v>wearables</v>
      </c>
      <c r="S659" s="12">
        <f>(((J659/60)/60)/24)+DATE(1970,1,1)</f>
        <v>42331.84574074074</v>
      </c>
      <c r="T659" s="12">
        <f>(((I659/60)/60)/24)+DATE(1970,1,1)</f>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(E660/D660)</f>
        <v>1.0446206037108834</v>
      </c>
      <c r="P660" s="8">
        <f>IF(E660=0, 0, E660/L660)</f>
        <v>109.33695652173913</v>
      </c>
      <c r="Q660" t="str">
        <f>LEFT($N660,SEARCH("/",$N660)-1)</f>
        <v>technology</v>
      </c>
      <c r="R660" t="str">
        <f>RIGHT($N660, LEN($N660)-SEARCH("/",$N660))</f>
        <v>wearables</v>
      </c>
      <c r="S660" s="12">
        <f>(((J660/60)/60)/24)+DATE(1970,1,1)</f>
        <v>42179.160752314812</v>
      </c>
      <c r="T660" s="12">
        <f>(((I660/60)/60)/24)+DATE(1970,1,1)</f>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(E661/D661)</f>
        <v>1.0056666666666667</v>
      </c>
      <c r="P661" s="8">
        <f>IF(E661=0, 0, E661/L661)</f>
        <v>143.66666666666666</v>
      </c>
      <c r="Q661" t="str">
        <f>LEFT($N661,SEARCH("/",$N661)-1)</f>
        <v>technology</v>
      </c>
      <c r="R661" t="str">
        <f>RIGHT($N661, LEN($N661)-SEARCH("/",$N661))</f>
        <v>wearables</v>
      </c>
      <c r="S661" s="12">
        <f>(((J661/60)/60)/24)+DATE(1970,1,1)</f>
        <v>42209.593692129631</v>
      </c>
      <c r="T661" s="12">
        <f>(((I661/60)/60)/24)+DATE(1970,1,1)</f>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(E662/D662)</f>
        <v>3.058E-2</v>
      </c>
      <c r="P662" s="8">
        <f>IF(E662=0, 0, E662/L662)</f>
        <v>84.944444444444443</v>
      </c>
      <c r="Q662" t="str">
        <f>LEFT($N662,SEARCH("/",$N662)-1)</f>
        <v>technology</v>
      </c>
      <c r="R662" t="str">
        <f>RIGHT($N662, LEN($N662)-SEARCH("/",$N662))</f>
        <v>wearables</v>
      </c>
      <c r="S662" s="12">
        <f>(((J662/60)/60)/24)+DATE(1970,1,1)</f>
        <v>41922.741655092592</v>
      </c>
      <c r="T662" s="12">
        <f>(((I662/60)/60)/24)+DATE(1970,1,1)</f>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(E663/D663)</f>
        <v>9.4999999999999998E-3</v>
      </c>
      <c r="P663" s="8">
        <f>IF(E663=0, 0, E663/L663)</f>
        <v>10.555555555555555</v>
      </c>
      <c r="Q663" t="str">
        <f>LEFT($N663,SEARCH("/",$N663)-1)</f>
        <v>technology</v>
      </c>
      <c r="R663" t="str">
        <f>RIGHT($N663, LEN($N663)-SEARCH("/",$N663))</f>
        <v>wearables</v>
      </c>
      <c r="S663" s="12">
        <f>(((J663/60)/60)/24)+DATE(1970,1,1)</f>
        <v>42636.645358796297</v>
      </c>
      <c r="T663" s="12">
        <f>(((I663/60)/60)/24)+DATE(1970,1,1)</f>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(E664/D664)</f>
        <v>4.0000000000000001E-3</v>
      </c>
      <c r="P664" s="8">
        <f>IF(E664=0, 0, E664/L664)</f>
        <v>39</v>
      </c>
      <c r="Q664" t="str">
        <f>LEFT($N664,SEARCH("/",$N664)-1)</f>
        <v>technology</v>
      </c>
      <c r="R664" t="str">
        <f>RIGHT($N664, LEN($N664)-SEARCH("/",$N664))</f>
        <v>wearables</v>
      </c>
      <c r="S664" s="12">
        <f>(((J664/60)/60)/24)+DATE(1970,1,1)</f>
        <v>41990.438043981485</v>
      </c>
      <c r="T664" s="12">
        <f>(((I664/60)/60)/24)+DATE(1970,1,1)</f>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(E665/D665)</f>
        <v>3.5000000000000001E-3</v>
      </c>
      <c r="P665" s="8">
        <f>IF(E665=0, 0, E665/L665)</f>
        <v>100</v>
      </c>
      <c r="Q665" t="str">
        <f>LEFT($N665,SEARCH("/",$N665)-1)</f>
        <v>technology</v>
      </c>
      <c r="R665" t="str">
        <f>RIGHT($N665, LEN($N665)-SEARCH("/",$N665))</f>
        <v>wearables</v>
      </c>
      <c r="S665" s="12">
        <f>(((J665/60)/60)/24)+DATE(1970,1,1)</f>
        <v>42173.843240740738</v>
      </c>
      <c r="T665" s="12">
        <f>(((I665/60)/60)/24)+DATE(1970,1,1)</f>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(E666/D666)</f>
        <v>7.5333333333333335E-2</v>
      </c>
      <c r="P666" s="8">
        <f>IF(E666=0, 0, E666/L666)</f>
        <v>31.172413793103448</v>
      </c>
      <c r="Q666" t="str">
        <f>LEFT($N666,SEARCH("/",$N666)-1)</f>
        <v>technology</v>
      </c>
      <c r="R666" t="str">
        <f>RIGHT($N666, LEN($N666)-SEARCH("/",$N666))</f>
        <v>wearables</v>
      </c>
      <c r="S666" s="12">
        <f>(((J666/60)/60)/24)+DATE(1970,1,1)</f>
        <v>42077.666377314818</v>
      </c>
      <c r="T666" s="12">
        <f>(((I666/60)/60)/24)+DATE(1970,1,1)</f>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(E667/D667)</f>
        <v>0.18640000000000001</v>
      </c>
      <c r="P667" s="8">
        <f>IF(E667=0, 0, E667/L667)</f>
        <v>155.33333333333334</v>
      </c>
      <c r="Q667" t="str">
        <f>LEFT($N667,SEARCH("/",$N667)-1)</f>
        <v>technology</v>
      </c>
      <c r="R667" t="str">
        <f>RIGHT($N667, LEN($N667)-SEARCH("/",$N667))</f>
        <v>wearables</v>
      </c>
      <c r="S667" s="12">
        <f>(((J667/60)/60)/24)+DATE(1970,1,1)</f>
        <v>42688.711354166662</v>
      </c>
      <c r="T667" s="12">
        <f>(((I667/60)/60)/24)+DATE(1970,1,1)</f>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(E668/D668)</f>
        <v>4.0000000000000003E-5</v>
      </c>
      <c r="P668" s="8">
        <f>IF(E668=0, 0, E668/L668)</f>
        <v>2</v>
      </c>
      <c r="Q668" t="str">
        <f>LEFT($N668,SEARCH("/",$N668)-1)</f>
        <v>technology</v>
      </c>
      <c r="R668" t="str">
        <f>RIGHT($N668, LEN($N668)-SEARCH("/",$N668))</f>
        <v>wearables</v>
      </c>
      <c r="S668" s="12">
        <f>(((J668/60)/60)/24)+DATE(1970,1,1)</f>
        <v>41838.832152777781</v>
      </c>
      <c r="T668" s="12">
        <f>(((I668/60)/60)/24)+DATE(1970,1,1)</f>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(E669/D669)</f>
        <v>0.1002</v>
      </c>
      <c r="P669" s="8">
        <f>IF(E669=0, 0, E669/L669)</f>
        <v>178.92857142857142</v>
      </c>
      <c r="Q669" t="str">
        <f>LEFT($N669,SEARCH("/",$N669)-1)</f>
        <v>technology</v>
      </c>
      <c r="R669" t="str">
        <f>RIGHT($N669, LEN($N669)-SEARCH("/",$N669))</f>
        <v>wearables</v>
      </c>
      <c r="S669" s="12">
        <f>(((J669/60)/60)/24)+DATE(1970,1,1)</f>
        <v>42632.373414351852</v>
      </c>
      <c r="T669" s="12">
        <f>(((I669/60)/60)/24)+DATE(1970,1,1)</f>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(E670/D670)</f>
        <v>4.5600000000000002E-2</v>
      </c>
      <c r="P670" s="8">
        <f>IF(E670=0, 0, E670/L670)</f>
        <v>27.36</v>
      </c>
      <c r="Q670" t="str">
        <f>LEFT($N670,SEARCH("/",$N670)-1)</f>
        <v>technology</v>
      </c>
      <c r="R670" t="str">
        <f>RIGHT($N670, LEN($N670)-SEARCH("/",$N670))</f>
        <v>wearables</v>
      </c>
      <c r="S670" s="12">
        <f>(((J670/60)/60)/24)+DATE(1970,1,1)</f>
        <v>42090.831273148149</v>
      </c>
      <c r="T670" s="12">
        <f>(((I670/60)/60)/24)+DATE(1970,1,1)</f>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(E671/D671)</f>
        <v>0.21507499999999999</v>
      </c>
      <c r="P671" s="8">
        <f>IF(E671=0, 0, E671/L671)</f>
        <v>1536.25</v>
      </c>
      <c r="Q671" t="str">
        <f>LEFT($N671,SEARCH("/",$N671)-1)</f>
        <v>technology</v>
      </c>
      <c r="R671" t="str">
        <f>RIGHT($N671, LEN($N671)-SEARCH("/",$N671))</f>
        <v>wearables</v>
      </c>
      <c r="S671" s="12">
        <f>(((J671/60)/60)/24)+DATE(1970,1,1)</f>
        <v>42527.625671296293</v>
      </c>
      <c r="T671" s="12">
        <f>(((I671/60)/60)/24)+DATE(1970,1,1)</f>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(E672/D672)</f>
        <v>0.29276666666666668</v>
      </c>
      <c r="P672" s="8">
        <f>IF(E672=0, 0, E672/L672)</f>
        <v>84.99677419354839</v>
      </c>
      <c r="Q672" t="str">
        <f>LEFT($N672,SEARCH("/",$N672)-1)</f>
        <v>technology</v>
      </c>
      <c r="R672" t="str">
        <f>RIGHT($N672, LEN($N672)-SEARCH("/",$N672))</f>
        <v>wearables</v>
      </c>
      <c r="S672" s="12">
        <f>(((J672/60)/60)/24)+DATE(1970,1,1)</f>
        <v>42506.709722222222</v>
      </c>
      <c r="T672" s="12">
        <f>(((I672/60)/60)/24)+DATE(1970,1,1)</f>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(E673/D673)</f>
        <v>0.39426666666666665</v>
      </c>
      <c r="P673" s="8">
        <f>IF(E673=0, 0, E673/L673)</f>
        <v>788.5333333333333</v>
      </c>
      <c r="Q673" t="str">
        <f>LEFT($N673,SEARCH("/",$N673)-1)</f>
        <v>technology</v>
      </c>
      <c r="R673" t="str">
        <f>RIGHT($N673, LEN($N673)-SEARCH("/",$N673))</f>
        <v>wearables</v>
      </c>
      <c r="S673" s="12">
        <f>(((J673/60)/60)/24)+DATE(1970,1,1)</f>
        <v>41984.692731481482</v>
      </c>
      <c r="T673" s="12">
        <f>(((I673/60)/60)/24)+DATE(1970,1,1)</f>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(E674/D674)</f>
        <v>0.21628</v>
      </c>
      <c r="P674" s="8">
        <f>IF(E674=0, 0, E674/L674)</f>
        <v>50.29767441860465</v>
      </c>
      <c r="Q674" t="str">
        <f>LEFT($N674,SEARCH("/",$N674)-1)</f>
        <v>technology</v>
      </c>
      <c r="R674" t="str">
        <f>RIGHT($N674, LEN($N674)-SEARCH("/",$N674))</f>
        <v>wearables</v>
      </c>
      <c r="S674" s="12">
        <f>(((J674/60)/60)/24)+DATE(1970,1,1)</f>
        <v>41974.219490740739</v>
      </c>
      <c r="T674" s="12">
        <f>(((I674/60)/60)/24)+DATE(1970,1,1)</f>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(E675/D675)</f>
        <v>2.0500000000000002E-3</v>
      </c>
      <c r="P675" s="8">
        <f>IF(E675=0, 0, E675/L675)</f>
        <v>68.333333333333329</v>
      </c>
      <c r="Q675" t="str">
        <f>LEFT($N675,SEARCH("/",$N675)-1)</f>
        <v>technology</v>
      </c>
      <c r="R675" t="str">
        <f>RIGHT($N675, LEN($N675)-SEARCH("/",$N675))</f>
        <v>wearables</v>
      </c>
      <c r="S675" s="12">
        <f>(((J675/60)/60)/24)+DATE(1970,1,1)</f>
        <v>41838.840474537035</v>
      </c>
      <c r="T675" s="12">
        <f>(((I675/60)/60)/24)+DATE(1970,1,1)</f>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(E676/D676)</f>
        <v>2.9999999999999997E-4</v>
      </c>
      <c r="P676" s="8">
        <f>IF(E676=0, 0, E676/L676)</f>
        <v>7.5</v>
      </c>
      <c r="Q676" t="str">
        <f>LEFT($N676,SEARCH("/",$N676)-1)</f>
        <v>technology</v>
      </c>
      <c r="R676" t="str">
        <f>RIGHT($N676, LEN($N676)-SEARCH("/",$N676))</f>
        <v>wearables</v>
      </c>
      <c r="S676" s="12">
        <f>(((J676/60)/60)/24)+DATE(1970,1,1)</f>
        <v>41803.116053240738</v>
      </c>
      <c r="T676" s="12">
        <f>(((I676/60)/60)/24)+DATE(1970,1,1)</f>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(E677/D677)</f>
        <v>0.14849999999999999</v>
      </c>
      <c r="P677" s="8">
        <f>IF(E677=0, 0, E677/L677)</f>
        <v>34.269230769230766</v>
      </c>
      <c r="Q677" t="str">
        <f>LEFT($N677,SEARCH("/",$N677)-1)</f>
        <v>technology</v>
      </c>
      <c r="R677" t="str">
        <f>RIGHT($N677, LEN($N677)-SEARCH("/",$N677))</f>
        <v>wearables</v>
      </c>
      <c r="S677" s="12">
        <f>(((J677/60)/60)/24)+DATE(1970,1,1)</f>
        <v>41975.930601851855</v>
      </c>
      <c r="T677" s="12">
        <f>(((I677/60)/60)/24)+DATE(1970,1,1)</f>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(E678/D678)</f>
        <v>1.4710000000000001E-2</v>
      </c>
      <c r="P678" s="8">
        <f>IF(E678=0, 0, E678/L678)</f>
        <v>61.291666666666664</v>
      </c>
      <c r="Q678" t="str">
        <f>LEFT($N678,SEARCH("/",$N678)-1)</f>
        <v>technology</v>
      </c>
      <c r="R678" t="str">
        <f>RIGHT($N678, LEN($N678)-SEARCH("/",$N678))</f>
        <v>wearables</v>
      </c>
      <c r="S678" s="12">
        <f>(((J678/60)/60)/24)+DATE(1970,1,1)</f>
        <v>42012.768298611118</v>
      </c>
      <c r="T678" s="12">
        <f>(((I678/60)/60)/24)+DATE(1970,1,1)</f>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(E679/D679)</f>
        <v>0.25584000000000001</v>
      </c>
      <c r="P679" s="8">
        <f>IF(E679=0, 0, E679/L679)</f>
        <v>133.25</v>
      </c>
      <c r="Q679" t="str">
        <f>LEFT($N679,SEARCH("/",$N679)-1)</f>
        <v>technology</v>
      </c>
      <c r="R679" t="str">
        <f>RIGHT($N679, LEN($N679)-SEARCH("/",$N679))</f>
        <v>wearables</v>
      </c>
      <c r="S679" s="12">
        <f>(((J679/60)/60)/24)+DATE(1970,1,1)</f>
        <v>42504.403877314813</v>
      </c>
      <c r="T679" s="12">
        <f>(((I679/60)/60)/24)+DATE(1970,1,1)</f>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(E680/D680)</f>
        <v>3.8206896551724136E-2</v>
      </c>
      <c r="P680" s="8">
        <f>IF(E680=0, 0, E680/L680)</f>
        <v>65.17647058823529</v>
      </c>
      <c r="Q680" t="str">
        <f>LEFT($N680,SEARCH("/",$N680)-1)</f>
        <v>technology</v>
      </c>
      <c r="R680" t="str">
        <f>RIGHT($N680, LEN($N680)-SEARCH("/",$N680))</f>
        <v>wearables</v>
      </c>
      <c r="S680" s="12">
        <f>(((J680/60)/60)/24)+DATE(1970,1,1)</f>
        <v>42481.376597222217</v>
      </c>
      <c r="T680" s="12">
        <f>(((I680/60)/60)/24)+DATE(1970,1,1)</f>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(E681/D681)</f>
        <v>0.15485964912280703</v>
      </c>
      <c r="P681" s="8">
        <f>IF(E681=0, 0, E681/L681)</f>
        <v>93.90425531914893</v>
      </c>
      <c r="Q681" t="str">
        <f>LEFT($N681,SEARCH("/",$N681)-1)</f>
        <v>technology</v>
      </c>
      <c r="R681" t="str">
        <f>RIGHT($N681, LEN($N681)-SEARCH("/",$N681))</f>
        <v>wearables</v>
      </c>
      <c r="S681" s="12">
        <f>(((J681/60)/60)/24)+DATE(1970,1,1)</f>
        <v>42556.695706018523</v>
      </c>
      <c r="T681" s="12">
        <f>(((I681/60)/60)/24)+DATE(1970,1,1)</f>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(E682/D682)</f>
        <v>0.25912000000000002</v>
      </c>
      <c r="P682" s="8">
        <f>IF(E682=0, 0, E682/L682)</f>
        <v>150.65116279069767</v>
      </c>
      <c r="Q682" t="str">
        <f>LEFT($N682,SEARCH("/",$N682)-1)</f>
        <v>technology</v>
      </c>
      <c r="R682" t="str">
        <f>RIGHT($N682, LEN($N682)-SEARCH("/",$N682))</f>
        <v>wearables</v>
      </c>
      <c r="S682" s="12">
        <f>(((J682/60)/60)/24)+DATE(1970,1,1)</f>
        <v>41864.501516203702</v>
      </c>
      <c r="T682" s="12">
        <f>(((I682/60)/60)/24)+DATE(1970,1,1)</f>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(E683/D683)</f>
        <v>4.0000000000000002E-4</v>
      </c>
      <c r="P683" s="8">
        <f>IF(E683=0, 0, E683/L683)</f>
        <v>1</v>
      </c>
      <c r="Q683" t="str">
        <f>LEFT($N683,SEARCH("/",$N683)-1)</f>
        <v>technology</v>
      </c>
      <c r="R683" t="str">
        <f>RIGHT($N683, LEN($N683)-SEARCH("/",$N683))</f>
        <v>wearables</v>
      </c>
      <c r="S683" s="12">
        <f>(((J683/60)/60)/24)+DATE(1970,1,1)</f>
        <v>42639.805601851855</v>
      </c>
      <c r="T683" s="12">
        <f>(((I683/60)/60)/24)+DATE(1970,1,1)</f>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(E684/D684)</f>
        <v>1.06E-3</v>
      </c>
      <c r="P684" s="8">
        <f>IF(E684=0, 0, E684/L684)</f>
        <v>13.25</v>
      </c>
      <c r="Q684" t="str">
        <f>LEFT($N684,SEARCH("/",$N684)-1)</f>
        <v>technology</v>
      </c>
      <c r="R684" t="str">
        <f>RIGHT($N684, LEN($N684)-SEARCH("/",$N684))</f>
        <v>wearables</v>
      </c>
      <c r="S684" s="12">
        <f>(((J684/60)/60)/24)+DATE(1970,1,1)</f>
        <v>42778.765300925923</v>
      </c>
      <c r="T684" s="12">
        <f>(((I684/60)/60)/24)+DATE(1970,1,1)</f>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(E685/D685)</f>
        <v>8.5142857142857138E-3</v>
      </c>
      <c r="P685" s="8">
        <f>IF(E685=0, 0, E685/L685)</f>
        <v>99.333333333333329</v>
      </c>
      <c r="Q685" t="str">
        <f>LEFT($N685,SEARCH("/",$N685)-1)</f>
        <v>technology</v>
      </c>
      <c r="R685" t="str">
        <f>RIGHT($N685, LEN($N685)-SEARCH("/",$N685))</f>
        <v>wearables</v>
      </c>
      <c r="S685" s="12">
        <f>(((J685/60)/60)/24)+DATE(1970,1,1)</f>
        <v>42634.900046296301</v>
      </c>
      <c r="T685" s="12">
        <f>(((I685/60)/60)/24)+DATE(1970,1,1)</f>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(E686/D686)</f>
        <v>7.4837500000000001E-2</v>
      </c>
      <c r="P686" s="8">
        <f>IF(E686=0, 0, E686/L686)</f>
        <v>177.39259259259259</v>
      </c>
      <c r="Q686" t="str">
        <f>LEFT($N686,SEARCH("/",$N686)-1)</f>
        <v>technology</v>
      </c>
      <c r="R686" t="str">
        <f>RIGHT($N686, LEN($N686)-SEARCH("/",$N686))</f>
        <v>wearables</v>
      </c>
      <c r="S686" s="12">
        <f>(((J686/60)/60)/24)+DATE(1970,1,1)</f>
        <v>41809.473275462966</v>
      </c>
      <c r="T686" s="12">
        <f>(((I686/60)/60)/24)+DATE(1970,1,1)</f>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(E687/D687)</f>
        <v>0.27650000000000002</v>
      </c>
      <c r="P687" s="8">
        <f>IF(E687=0, 0, E687/L687)</f>
        <v>55.3</v>
      </c>
      <c r="Q687" t="str">
        <f>LEFT($N687,SEARCH("/",$N687)-1)</f>
        <v>technology</v>
      </c>
      <c r="R687" t="str">
        <f>RIGHT($N687, LEN($N687)-SEARCH("/",$N687))</f>
        <v>wearables</v>
      </c>
      <c r="S687" s="12">
        <f>(((J687/60)/60)/24)+DATE(1970,1,1)</f>
        <v>41971.866574074069</v>
      </c>
      <c r="T687" s="12">
        <f>(((I687/60)/60)/24)+DATE(1970,1,1)</f>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(E688/D688)</f>
        <v>0</v>
      </c>
      <c r="P688" s="8">
        <f>IF(E688=0, 0, E688/L688)</f>
        <v>0</v>
      </c>
      <c r="Q688" t="str">
        <f>LEFT($N688,SEARCH("/",$N688)-1)</f>
        <v>technology</v>
      </c>
      <c r="R688" t="str">
        <f>RIGHT($N688, LEN($N688)-SEARCH("/",$N688))</f>
        <v>wearables</v>
      </c>
      <c r="S688" s="12">
        <f>(((J688/60)/60)/24)+DATE(1970,1,1)</f>
        <v>42189.673263888893</v>
      </c>
      <c r="T688" s="12">
        <f>(((I688/60)/60)/24)+DATE(1970,1,1)</f>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(E689/D689)</f>
        <v>3.5499999999999997E-2</v>
      </c>
      <c r="P689" s="8">
        <f>IF(E689=0, 0, E689/L689)</f>
        <v>591.66666666666663</v>
      </c>
      <c r="Q689" t="str">
        <f>LEFT($N689,SEARCH("/",$N689)-1)</f>
        <v>technology</v>
      </c>
      <c r="R689" t="str">
        <f>RIGHT($N689, LEN($N689)-SEARCH("/",$N689))</f>
        <v>wearables</v>
      </c>
      <c r="S689" s="12">
        <f>(((J689/60)/60)/24)+DATE(1970,1,1)</f>
        <v>42711.750613425931</v>
      </c>
      <c r="T689" s="12">
        <f>(((I689/60)/60)/24)+DATE(1970,1,1)</f>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(E690/D690)</f>
        <v>0.72989999999999999</v>
      </c>
      <c r="P690" s="8">
        <f>IF(E690=0, 0, E690/L690)</f>
        <v>405.5</v>
      </c>
      <c r="Q690" t="str">
        <f>LEFT($N690,SEARCH("/",$N690)-1)</f>
        <v>technology</v>
      </c>
      <c r="R690" t="str">
        <f>RIGHT($N690, LEN($N690)-SEARCH("/",$N690))</f>
        <v>wearables</v>
      </c>
      <c r="S690" s="12">
        <f>(((J690/60)/60)/24)+DATE(1970,1,1)</f>
        <v>42262.104780092588</v>
      </c>
      <c r="T690" s="12">
        <f>(((I690/60)/60)/24)+DATE(1970,1,1)</f>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(E691/D691)</f>
        <v>0.57648750000000004</v>
      </c>
      <c r="P691" s="8">
        <f>IF(E691=0, 0, E691/L691)</f>
        <v>343.14732142857144</v>
      </c>
      <c r="Q691" t="str">
        <f>LEFT($N691,SEARCH("/",$N691)-1)</f>
        <v>technology</v>
      </c>
      <c r="R691" t="str">
        <f>RIGHT($N691, LEN($N691)-SEARCH("/",$N691))</f>
        <v>wearables</v>
      </c>
      <c r="S691" s="12">
        <f>(((J691/60)/60)/24)+DATE(1970,1,1)</f>
        <v>42675.66778935185</v>
      </c>
      <c r="T691" s="12">
        <f>(((I691/60)/60)/24)+DATE(1970,1,1)</f>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(E692/D692)</f>
        <v>0.1234</v>
      </c>
      <c r="P692" s="8">
        <f>IF(E692=0, 0, E692/L692)</f>
        <v>72.588235294117652</v>
      </c>
      <c r="Q692" t="str">
        <f>LEFT($N692,SEARCH("/",$N692)-1)</f>
        <v>technology</v>
      </c>
      <c r="R692" t="str">
        <f>RIGHT($N692, LEN($N692)-SEARCH("/",$N692))</f>
        <v>wearables</v>
      </c>
      <c r="S692" s="12">
        <f>(((J692/60)/60)/24)+DATE(1970,1,1)</f>
        <v>42579.634733796294</v>
      </c>
      <c r="T692" s="12">
        <f>(((I692/60)/60)/24)+DATE(1970,1,1)</f>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(E693/D693)</f>
        <v>5.1999999999999998E-3</v>
      </c>
      <c r="P693" s="8">
        <f>IF(E693=0, 0, E693/L693)</f>
        <v>26</v>
      </c>
      <c r="Q693" t="str">
        <f>LEFT($N693,SEARCH("/",$N693)-1)</f>
        <v>technology</v>
      </c>
      <c r="R693" t="str">
        <f>RIGHT($N693, LEN($N693)-SEARCH("/",$N693))</f>
        <v>wearables</v>
      </c>
      <c r="S693" s="12">
        <f>(((J693/60)/60)/24)+DATE(1970,1,1)</f>
        <v>42158.028310185182</v>
      </c>
      <c r="T693" s="12">
        <f>(((I693/60)/60)/24)+DATE(1970,1,1)</f>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(E694/D694)</f>
        <v>6.5299999999999997E-2</v>
      </c>
      <c r="P694" s="8">
        <f>IF(E694=0, 0, E694/L694)</f>
        <v>6.4975124378109452</v>
      </c>
      <c r="Q694" t="str">
        <f>LEFT($N694,SEARCH("/",$N694)-1)</f>
        <v>technology</v>
      </c>
      <c r="R694" t="str">
        <f>RIGHT($N694, LEN($N694)-SEARCH("/",$N694))</f>
        <v>wearables</v>
      </c>
      <c r="S694" s="12">
        <f>(((J694/60)/60)/24)+DATE(1970,1,1)</f>
        <v>42696.37572916667</v>
      </c>
      <c r="T694" s="12">
        <f>(((I694/60)/60)/24)+DATE(1970,1,1)</f>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(E695/D695)</f>
        <v>0.35338000000000003</v>
      </c>
      <c r="P695" s="8">
        <f>IF(E695=0, 0, E695/L695)</f>
        <v>119.38513513513513</v>
      </c>
      <c r="Q695" t="str">
        <f>LEFT($N695,SEARCH("/",$N695)-1)</f>
        <v>technology</v>
      </c>
      <c r="R695" t="str">
        <f>RIGHT($N695, LEN($N695)-SEARCH("/",$N695))</f>
        <v>wearables</v>
      </c>
      <c r="S695" s="12">
        <f>(((J695/60)/60)/24)+DATE(1970,1,1)</f>
        <v>42094.808182870373</v>
      </c>
      <c r="T695" s="12">
        <f>(((I695/60)/60)/24)+DATE(1970,1,1)</f>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(E696/D696)</f>
        <v>3.933333333333333E-3</v>
      </c>
      <c r="P696" s="8">
        <f>IF(E696=0, 0, E696/L696)</f>
        <v>84.285714285714292</v>
      </c>
      <c r="Q696" t="str">
        <f>LEFT($N696,SEARCH("/",$N696)-1)</f>
        <v>technology</v>
      </c>
      <c r="R696" t="str">
        <f>RIGHT($N696, LEN($N696)-SEARCH("/",$N696))</f>
        <v>wearables</v>
      </c>
      <c r="S696" s="12">
        <f>(((J696/60)/60)/24)+DATE(1970,1,1)</f>
        <v>42737.663877314815</v>
      </c>
      <c r="T696" s="12">
        <f>(((I696/60)/60)/24)+DATE(1970,1,1)</f>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(E697/D697)</f>
        <v>1.06E-2</v>
      </c>
      <c r="P697" s="8">
        <f>IF(E697=0, 0, E697/L697)</f>
        <v>90.857142857142861</v>
      </c>
      <c r="Q697" t="str">
        <f>LEFT($N697,SEARCH("/",$N697)-1)</f>
        <v>technology</v>
      </c>
      <c r="R697" t="str">
        <f>RIGHT($N697, LEN($N697)-SEARCH("/",$N697))</f>
        <v>wearables</v>
      </c>
      <c r="S697" s="12">
        <f>(((J697/60)/60)/24)+DATE(1970,1,1)</f>
        <v>41913.521064814813</v>
      </c>
      <c r="T697" s="12">
        <f>(((I697/60)/60)/24)+DATE(1970,1,1)</f>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(E698/D698)</f>
        <v>5.7142857142857145E-6</v>
      </c>
      <c r="P698" s="8">
        <f>IF(E698=0, 0, E698/L698)</f>
        <v>1</v>
      </c>
      <c r="Q698" t="str">
        <f>LEFT($N698,SEARCH("/",$N698)-1)</f>
        <v>technology</v>
      </c>
      <c r="R698" t="str">
        <f>RIGHT($N698, LEN($N698)-SEARCH("/",$N698))</f>
        <v>wearables</v>
      </c>
      <c r="S698" s="12">
        <f>(((J698/60)/60)/24)+DATE(1970,1,1)</f>
        <v>41815.927106481482</v>
      </c>
      <c r="T698" s="12">
        <f>(((I698/60)/60)/24)+DATE(1970,1,1)</f>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(E699/D699)</f>
        <v>0.46379999999999999</v>
      </c>
      <c r="P699" s="8">
        <f>IF(E699=0, 0, E699/L699)</f>
        <v>20.342105263157894</v>
      </c>
      <c r="Q699" t="str">
        <f>LEFT($N699,SEARCH("/",$N699)-1)</f>
        <v>technology</v>
      </c>
      <c r="R699" t="str">
        <f>RIGHT($N699, LEN($N699)-SEARCH("/",$N699))</f>
        <v>wearables</v>
      </c>
      <c r="S699" s="12">
        <f>(((J699/60)/60)/24)+DATE(1970,1,1)</f>
        <v>42388.523020833338</v>
      </c>
      <c r="T699" s="12">
        <f>(((I699/60)/60)/24)+DATE(1970,1,1)</f>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(E700/D700)</f>
        <v>0.15390000000000001</v>
      </c>
      <c r="P700" s="8">
        <f>IF(E700=0, 0, E700/L700)</f>
        <v>530.68965517241384</v>
      </c>
      <c r="Q700" t="str">
        <f>LEFT($N700,SEARCH("/",$N700)-1)</f>
        <v>technology</v>
      </c>
      <c r="R700" t="str">
        <f>RIGHT($N700, LEN($N700)-SEARCH("/",$N700))</f>
        <v>wearables</v>
      </c>
      <c r="S700" s="12">
        <f>(((J700/60)/60)/24)+DATE(1970,1,1)</f>
        <v>41866.931076388886</v>
      </c>
      <c r="T700" s="12">
        <f>(((I700/60)/60)/24)+DATE(1970,1,1)</f>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(E701/D701)</f>
        <v>0.824221076923077</v>
      </c>
      <c r="P701" s="8">
        <f>IF(E701=0, 0, E701/L701)</f>
        <v>120.39184269662923</v>
      </c>
      <c r="Q701" t="str">
        <f>LEFT($N701,SEARCH("/",$N701)-1)</f>
        <v>technology</v>
      </c>
      <c r="R701" t="str">
        <f>RIGHT($N701, LEN($N701)-SEARCH("/",$N701))</f>
        <v>wearables</v>
      </c>
      <c r="S701" s="12">
        <f>(((J701/60)/60)/24)+DATE(1970,1,1)</f>
        <v>41563.485509259262</v>
      </c>
      <c r="T701" s="12">
        <f>(((I701/60)/60)/24)+DATE(1970,1,1)</f>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(E702/D702)</f>
        <v>2.6866666666666667E-2</v>
      </c>
      <c r="P702" s="8">
        <f>IF(E702=0, 0, E702/L702)</f>
        <v>13</v>
      </c>
      <c r="Q702" t="str">
        <f>LEFT($N702,SEARCH("/",$N702)-1)</f>
        <v>technology</v>
      </c>
      <c r="R702" t="str">
        <f>RIGHT($N702, LEN($N702)-SEARCH("/",$N702))</f>
        <v>wearables</v>
      </c>
      <c r="S702" s="12">
        <f>(((J702/60)/60)/24)+DATE(1970,1,1)</f>
        <v>42715.688437500001</v>
      </c>
      <c r="T702" s="12">
        <f>(((I702/60)/60)/24)+DATE(1970,1,1)</f>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(E703/D703)</f>
        <v>0.26600000000000001</v>
      </c>
      <c r="P703" s="8">
        <f>IF(E703=0, 0, E703/L703)</f>
        <v>291.33333333333331</v>
      </c>
      <c r="Q703" t="str">
        <f>LEFT($N703,SEARCH("/",$N703)-1)</f>
        <v>technology</v>
      </c>
      <c r="R703" t="str">
        <f>RIGHT($N703, LEN($N703)-SEARCH("/",$N703))</f>
        <v>wearables</v>
      </c>
      <c r="S703" s="12">
        <f>(((J703/60)/60)/24)+DATE(1970,1,1)</f>
        <v>41813.662962962961</v>
      </c>
      <c r="T703" s="12">
        <f>(((I703/60)/60)/24)+DATE(1970,1,1)</f>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(E704/D704)</f>
        <v>0.30813400000000002</v>
      </c>
      <c r="P704" s="8">
        <f>IF(E704=0, 0, E704/L704)</f>
        <v>124.9191891891892</v>
      </c>
      <c r="Q704" t="str">
        <f>LEFT($N704,SEARCH("/",$N704)-1)</f>
        <v>technology</v>
      </c>
      <c r="R704" t="str">
        <f>RIGHT($N704, LEN($N704)-SEARCH("/",$N704))</f>
        <v>wearables</v>
      </c>
      <c r="S704" s="12">
        <f>(((J704/60)/60)/24)+DATE(1970,1,1)</f>
        <v>42668.726701388892</v>
      </c>
      <c r="T704" s="12">
        <f>(((I704/60)/60)/24)+DATE(1970,1,1)</f>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(E705/D705)</f>
        <v>5.5800000000000002E-2</v>
      </c>
      <c r="P705" s="8">
        <f>IF(E705=0, 0, E705/L705)</f>
        <v>119.57142857142857</v>
      </c>
      <c r="Q705" t="str">
        <f>LEFT($N705,SEARCH("/",$N705)-1)</f>
        <v>technology</v>
      </c>
      <c r="R705" t="str">
        <f>RIGHT($N705, LEN($N705)-SEARCH("/",$N705))</f>
        <v>wearables</v>
      </c>
      <c r="S705" s="12">
        <f>(((J705/60)/60)/24)+DATE(1970,1,1)</f>
        <v>42711.950798611113</v>
      </c>
      <c r="T705" s="12">
        <f>(((I705/60)/60)/24)+DATE(1970,1,1)</f>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(E706/D706)</f>
        <v>8.7454545454545458E-3</v>
      </c>
      <c r="P706" s="8">
        <f>IF(E706=0, 0, E706/L706)</f>
        <v>120.25</v>
      </c>
      <c r="Q706" t="str">
        <f>LEFT($N706,SEARCH("/",$N706)-1)</f>
        <v>technology</v>
      </c>
      <c r="R706" t="str">
        <f>RIGHT($N706, LEN($N706)-SEARCH("/",$N706))</f>
        <v>wearables</v>
      </c>
      <c r="S706" s="12">
        <f>(((J706/60)/60)/24)+DATE(1970,1,1)</f>
        <v>42726.192916666667</v>
      </c>
      <c r="T706" s="12">
        <f>(((I706/60)/60)/24)+DATE(1970,1,1)</f>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(E707/D707)</f>
        <v>9.7699999999999992E-3</v>
      </c>
      <c r="P707" s="8">
        <f>IF(E707=0, 0, E707/L707)</f>
        <v>195.4</v>
      </c>
      <c r="Q707" t="str">
        <f>LEFT($N707,SEARCH("/",$N707)-1)</f>
        <v>technology</v>
      </c>
      <c r="R707" t="str">
        <f>RIGHT($N707, LEN($N707)-SEARCH("/",$N707))</f>
        <v>wearables</v>
      </c>
      <c r="S707" s="12">
        <f>(((J707/60)/60)/24)+DATE(1970,1,1)</f>
        <v>42726.491643518515</v>
      </c>
      <c r="T707" s="12">
        <f>(((I707/60)/60)/24)+DATE(1970,1,1)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(E708/D708)</f>
        <v>0</v>
      </c>
      <c r="P708" s="8">
        <f>IF(E708=0, 0, E708/L708)</f>
        <v>0</v>
      </c>
      <c r="Q708" t="str">
        <f>LEFT($N708,SEARCH("/",$N708)-1)</f>
        <v>technology</v>
      </c>
      <c r="R708" t="str">
        <f>RIGHT($N708, LEN($N708)-SEARCH("/",$N708))</f>
        <v>wearables</v>
      </c>
      <c r="S708" s="12">
        <f>(((J708/60)/60)/24)+DATE(1970,1,1)</f>
        <v>42676.995173611111</v>
      </c>
      <c r="T708" s="12">
        <f>(((I708/60)/60)/24)+DATE(1970,1,1)</f>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(E709/D709)</f>
        <v>0.78927352941176465</v>
      </c>
      <c r="P709" s="8">
        <f>IF(E709=0, 0, E709/L709)</f>
        <v>117.69868421052631</v>
      </c>
      <c r="Q709" t="str">
        <f>LEFT($N709,SEARCH("/",$N709)-1)</f>
        <v>technology</v>
      </c>
      <c r="R709" t="str">
        <f>RIGHT($N709, LEN($N709)-SEARCH("/",$N709))</f>
        <v>wearables</v>
      </c>
      <c r="S709" s="12">
        <f>(((J709/60)/60)/24)+DATE(1970,1,1)</f>
        <v>42696.663506944446</v>
      </c>
      <c r="T709" s="12">
        <f>(((I709/60)/60)/24)+DATE(1970,1,1)</f>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(E710/D710)</f>
        <v>0.22092500000000001</v>
      </c>
      <c r="P710" s="8">
        <f>IF(E710=0, 0, E710/L710)</f>
        <v>23.948509485094849</v>
      </c>
      <c r="Q710" t="str">
        <f>LEFT($N710,SEARCH("/",$N710)-1)</f>
        <v>technology</v>
      </c>
      <c r="R710" t="str">
        <f>RIGHT($N710, LEN($N710)-SEARCH("/",$N710))</f>
        <v>wearables</v>
      </c>
      <c r="S710" s="12">
        <f>(((J710/60)/60)/24)+DATE(1970,1,1)</f>
        <v>41835.581018518518</v>
      </c>
      <c r="T710" s="12">
        <f>(((I710/60)/60)/24)+DATE(1970,1,1)</f>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(E711/D711)</f>
        <v>4.0666666666666663E-3</v>
      </c>
      <c r="P711" s="8">
        <f>IF(E711=0, 0, E711/L711)</f>
        <v>30.5</v>
      </c>
      <c r="Q711" t="str">
        <f>LEFT($N711,SEARCH("/",$N711)-1)</f>
        <v>technology</v>
      </c>
      <c r="R711" t="str">
        <f>RIGHT($N711, LEN($N711)-SEARCH("/",$N711))</f>
        <v>wearables</v>
      </c>
      <c r="S711" s="12">
        <f>(((J711/60)/60)/24)+DATE(1970,1,1)</f>
        <v>41948.041192129633</v>
      </c>
      <c r="T711" s="12">
        <f>(((I711/60)/60)/24)+DATE(1970,1,1)</f>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(E712/D712)</f>
        <v>0</v>
      </c>
      <c r="P712" s="8">
        <f>IF(E712=0, 0, E712/L712)</f>
        <v>0</v>
      </c>
      <c r="Q712" t="str">
        <f>LEFT($N712,SEARCH("/",$N712)-1)</f>
        <v>technology</v>
      </c>
      <c r="R712" t="str">
        <f>RIGHT($N712, LEN($N712)-SEARCH("/",$N712))</f>
        <v>wearables</v>
      </c>
      <c r="S712" s="12">
        <f>(((J712/60)/60)/24)+DATE(1970,1,1)</f>
        <v>41837.984976851854</v>
      </c>
      <c r="T712" s="12">
        <f>(((I712/60)/60)/24)+DATE(1970,1,1)</f>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(E713/D713)</f>
        <v>0.33790999999999999</v>
      </c>
      <c r="P713" s="8">
        <f>IF(E713=0, 0, E713/L713)</f>
        <v>99.973372781065095</v>
      </c>
      <c r="Q713" t="str">
        <f>LEFT($N713,SEARCH("/",$N713)-1)</f>
        <v>technology</v>
      </c>
      <c r="R713" t="str">
        <f>RIGHT($N713, LEN($N713)-SEARCH("/",$N713))</f>
        <v>wearables</v>
      </c>
      <c r="S713" s="12">
        <f>(((J713/60)/60)/24)+DATE(1970,1,1)</f>
        <v>42678.459120370375</v>
      </c>
      <c r="T713" s="12">
        <f>(((I713/60)/60)/24)+DATE(1970,1,1)</f>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(E714/D714)</f>
        <v>2.1649484536082476E-3</v>
      </c>
      <c r="P714" s="8">
        <f>IF(E714=0, 0, E714/L714)</f>
        <v>26.25</v>
      </c>
      <c r="Q714" t="str">
        <f>LEFT($N714,SEARCH("/",$N714)-1)</f>
        <v>technology</v>
      </c>
      <c r="R714" t="str">
        <f>RIGHT($N714, LEN($N714)-SEARCH("/",$N714))</f>
        <v>wearables</v>
      </c>
      <c r="S714" s="12">
        <f>(((J714/60)/60)/24)+DATE(1970,1,1)</f>
        <v>42384.680925925932</v>
      </c>
      <c r="T714" s="12">
        <f>(((I714/60)/60)/24)+DATE(1970,1,1)</f>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(E715/D715)</f>
        <v>7.9600000000000001E-3</v>
      </c>
      <c r="P715" s="8">
        <f>IF(E715=0, 0, E715/L715)</f>
        <v>199</v>
      </c>
      <c r="Q715" t="str">
        <f>LEFT($N715,SEARCH("/",$N715)-1)</f>
        <v>technology</v>
      </c>
      <c r="R715" t="str">
        <f>RIGHT($N715, LEN($N715)-SEARCH("/",$N715))</f>
        <v>wearables</v>
      </c>
      <c r="S715" s="12">
        <f>(((J715/60)/60)/24)+DATE(1970,1,1)</f>
        <v>42496.529305555552</v>
      </c>
      <c r="T715" s="12">
        <f>(((I715/60)/60)/24)+DATE(1970,1,1)</f>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(E716/D716)</f>
        <v>0.14993333333333334</v>
      </c>
      <c r="P716" s="8">
        <f>IF(E716=0, 0, E716/L716)</f>
        <v>80.321428571428569</v>
      </c>
      <c r="Q716" t="str">
        <f>LEFT($N716,SEARCH("/",$N716)-1)</f>
        <v>technology</v>
      </c>
      <c r="R716" t="str">
        <f>RIGHT($N716, LEN($N716)-SEARCH("/",$N716))</f>
        <v>wearables</v>
      </c>
      <c r="S716" s="12">
        <f>(((J716/60)/60)/24)+DATE(1970,1,1)</f>
        <v>42734.787986111114</v>
      </c>
      <c r="T716" s="12">
        <f>(((I716/60)/60)/24)+DATE(1970,1,1)</f>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(E717/D717)</f>
        <v>5.0509090909090906E-2</v>
      </c>
      <c r="P717" s="8">
        <f>IF(E717=0, 0, E717/L717)</f>
        <v>115.75</v>
      </c>
      <c r="Q717" t="str">
        <f>LEFT($N717,SEARCH("/",$N717)-1)</f>
        <v>technology</v>
      </c>
      <c r="R717" t="str">
        <f>RIGHT($N717, LEN($N717)-SEARCH("/",$N717))</f>
        <v>wearables</v>
      </c>
      <c r="S717" s="12">
        <f>(((J717/60)/60)/24)+DATE(1970,1,1)</f>
        <v>42273.090740740736</v>
      </c>
      <c r="T717" s="12">
        <f>(((I717/60)/60)/24)+DATE(1970,1,1)</f>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(E718/D718)</f>
        <v>0.10214285714285715</v>
      </c>
      <c r="P718" s="8">
        <f>IF(E718=0, 0, E718/L718)</f>
        <v>44.6875</v>
      </c>
      <c r="Q718" t="str">
        <f>LEFT($N718,SEARCH("/",$N718)-1)</f>
        <v>technology</v>
      </c>
      <c r="R718" t="str">
        <f>RIGHT($N718, LEN($N718)-SEARCH("/",$N718))</f>
        <v>wearables</v>
      </c>
      <c r="S718" s="12">
        <f>(((J718/60)/60)/24)+DATE(1970,1,1)</f>
        <v>41940.658645833333</v>
      </c>
      <c r="T718" s="12">
        <f>(((I718/60)/60)/24)+DATE(1970,1,1)</f>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(E719/D719)</f>
        <v>3.0500000000000002E-3</v>
      </c>
      <c r="P719" s="8">
        <f>IF(E719=0, 0, E719/L719)</f>
        <v>76.25</v>
      </c>
      <c r="Q719" t="str">
        <f>LEFT($N719,SEARCH("/",$N719)-1)</f>
        <v>technology</v>
      </c>
      <c r="R719" t="str">
        <f>RIGHT($N719, LEN($N719)-SEARCH("/",$N719))</f>
        <v>wearables</v>
      </c>
      <c r="S719" s="12">
        <f>(((J719/60)/60)/24)+DATE(1970,1,1)</f>
        <v>41857.854189814818</v>
      </c>
      <c r="T719" s="12">
        <f>(((I719/60)/60)/24)+DATE(1970,1,1)</f>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(E720/D720)</f>
        <v>7.4999999999999997E-3</v>
      </c>
      <c r="P720" s="8">
        <f>IF(E720=0, 0, E720/L720)</f>
        <v>22.5</v>
      </c>
      <c r="Q720" t="str">
        <f>LEFT($N720,SEARCH("/",$N720)-1)</f>
        <v>technology</v>
      </c>
      <c r="R720" t="str">
        <f>RIGHT($N720, LEN($N720)-SEARCH("/",$N720))</f>
        <v>wearables</v>
      </c>
      <c r="S720" s="12">
        <f>(((J720/60)/60)/24)+DATE(1970,1,1)</f>
        <v>42752.845451388886</v>
      </c>
      <c r="T720" s="12">
        <f>(((I720/60)/60)/24)+DATE(1970,1,1)</f>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(E721/D721)</f>
        <v>1.2933333333333333E-2</v>
      </c>
      <c r="P721" s="8">
        <f>IF(E721=0, 0, E721/L721)</f>
        <v>19.399999999999999</v>
      </c>
      <c r="Q721" t="str">
        <f>LEFT($N721,SEARCH("/",$N721)-1)</f>
        <v>technology</v>
      </c>
      <c r="R721" t="str">
        <f>RIGHT($N721, LEN($N721)-SEARCH("/",$N721))</f>
        <v>wearables</v>
      </c>
      <c r="S721" s="12">
        <f>(((J721/60)/60)/24)+DATE(1970,1,1)</f>
        <v>42409.040231481486</v>
      </c>
      <c r="T721" s="12">
        <f>(((I721/60)/60)/24)+DATE(1970,1,1)</f>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(E722/D722)</f>
        <v>1.4394736842105262</v>
      </c>
      <c r="P722" s="8">
        <f>IF(E722=0, 0, E722/L722)</f>
        <v>66.707317073170728</v>
      </c>
      <c r="Q722" t="str">
        <f>LEFT($N722,SEARCH("/",$N722)-1)</f>
        <v>publishing</v>
      </c>
      <c r="R722" t="str">
        <f>RIGHT($N722, LEN($N722)-SEARCH("/",$N722))</f>
        <v>nonfiction</v>
      </c>
      <c r="S722" s="12">
        <f>(((J722/60)/60)/24)+DATE(1970,1,1)</f>
        <v>40909.649201388893</v>
      </c>
      <c r="T722" s="12">
        <f>(((I722/60)/60)/24)+DATE(1970,1,1)</f>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(E723/D723)</f>
        <v>1.2210975609756098</v>
      </c>
      <c r="P723" s="8">
        <f>IF(E723=0, 0, E723/L723)</f>
        <v>84.142857142857139</v>
      </c>
      <c r="Q723" t="str">
        <f>LEFT($N723,SEARCH("/",$N723)-1)</f>
        <v>publishing</v>
      </c>
      <c r="R723" t="str">
        <f>RIGHT($N723, LEN($N723)-SEARCH("/",$N723))</f>
        <v>nonfiction</v>
      </c>
      <c r="S723" s="12">
        <f>(((J723/60)/60)/24)+DATE(1970,1,1)</f>
        <v>41807.571840277778</v>
      </c>
      <c r="T723" s="12">
        <f>(((I723/60)/60)/24)+DATE(1970,1,1)</f>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(E724/D724)</f>
        <v>1.3202400000000001</v>
      </c>
      <c r="P724" s="8">
        <f>IF(E724=0, 0, E724/L724)</f>
        <v>215.72549019607843</v>
      </c>
      <c r="Q724" t="str">
        <f>LEFT($N724,SEARCH("/",$N724)-1)</f>
        <v>publishing</v>
      </c>
      <c r="R724" t="str">
        <f>RIGHT($N724, LEN($N724)-SEARCH("/",$N724))</f>
        <v>nonfiction</v>
      </c>
      <c r="S724" s="12">
        <f>(((J724/60)/60)/24)+DATE(1970,1,1)</f>
        <v>40977.805300925924</v>
      </c>
      <c r="T724" s="12">
        <f>(((I724/60)/60)/24)+DATE(1970,1,1)</f>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(E725/D725)</f>
        <v>1.0938000000000001</v>
      </c>
      <c r="P725" s="8">
        <f>IF(E725=0, 0, E725/L725)</f>
        <v>54.69</v>
      </c>
      <c r="Q725" t="str">
        <f>LEFT($N725,SEARCH("/",$N725)-1)</f>
        <v>publishing</v>
      </c>
      <c r="R725" t="str">
        <f>RIGHT($N725, LEN($N725)-SEARCH("/",$N725))</f>
        <v>nonfiction</v>
      </c>
      <c r="S725" s="12">
        <f>(((J725/60)/60)/24)+DATE(1970,1,1)</f>
        <v>42184.816539351858</v>
      </c>
      <c r="T725" s="12">
        <f>(((I725/60)/60)/24)+DATE(1970,1,1)</f>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(E726/D726)</f>
        <v>1.0547157142857144</v>
      </c>
      <c r="P726" s="8">
        <f>IF(E726=0, 0, E726/L726)</f>
        <v>51.62944055944056</v>
      </c>
      <c r="Q726" t="str">
        <f>LEFT($N726,SEARCH("/",$N726)-1)</f>
        <v>publishing</v>
      </c>
      <c r="R726" t="str">
        <f>RIGHT($N726, LEN($N726)-SEARCH("/",$N726))</f>
        <v>nonfiction</v>
      </c>
      <c r="S726" s="12">
        <f>(((J726/60)/60)/24)+DATE(1970,1,1)</f>
        <v>40694.638460648144</v>
      </c>
      <c r="T726" s="12">
        <f>(((I726/60)/60)/24)+DATE(1970,1,1)</f>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(E727/D727)</f>
        <v>1.0035000000000001</v>
      </c>
      <c r="P727" s="8">
        <f>IF(E727=0, 0, E727/L727)</f>
        <v>143.35714285714286</v>
      </c>
      <c r="Q727" t="str">
        <f>LEFT($N727,SEARCH("/",$N727)-1)</f>
        <v>publishing</v>
      </c>
      <c r="R727" t="str">
        <f>RIGHT($N727, LEN($N727)-SEARCH("/",$N727))</f>
        <v>nonfiction</v>
      </c>
      <c r="S727" s="12">
        <f>(((J727/60)/60)/24)+DATE(1970,1,1)</f>
        <v>42321.626296296294</v>
      </c>
      <c r="T727" s="12">
        <f>(((I727/60)/60)/24)+DATE(1970,1,1)</f>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(E728/D728)</f>
        <v>1.014</v>
      </c>
      <c r="P728" s="8">
        <f>IF(E728=0, 0, E728/L728)</f>
        <v>72.428571428571431</v>
      </c>
      <c r="Q728" t="str">
        <f>LEFT($N728,SEARCH("/",$N728)-1)</f>
        <v>publishing</v>
      </c>
      <c r="R728" t="str">
        <f>RIGHT($N728, LEN($N728)-SEARCH("/",$N728))</f>
        <v>nonfiction</v>
      </c>
      <c r="S728" s="12">
        <f>(((J728/60)/60)/24)+DATE(1970,1,1)</f>
        <v>41346.042673611111</v>
      </c>
      <c r="T728" s="12">
        <f>(((I728/60)/60)/24)+DATE(1970,1,1)</f>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(E729/D729)</f>
        <v>1.5551428571428572</v>
      </c>
      <c r="P729" s="8">
        <f>IF(E729=0, 0, E729/L729)</f>
        <v>36.530201342281877</v>
      </c>
      <c r="Q729" t="str">
        <f>LEFT($N729,SEARCH("/",$N729)-1)</f>
        <v>publishing</v>
      </c>
      <c r="R729" t="str">
        <f>RIGHT($N729, LEN($N729)-SEARCH("/",$N729))</f>
        <v>nonfiction</v>
      </c>
      <c r="S729" s="12">
        <f>(((J729/60)/60)/24)+DATE(1970,1,1)</f>
        <v>41247.020243055551</v>
      </c>
      <c r="T729" s="12">
        <f>(((I729/60)/60)/24)+DATE(1970,1,1)</f>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(E730/D730)</f>
        <v>1.05566</v>
      </c>
      <c r="P730" s="8">
        <f>IF(E730=0, 0, E730/L730)</f>
        <v>60.903461538461535</v>
      </c>
      <c r="Q730" t="str">
        <f>LEFT($N730,SEARCH("/",$N730)-1)</f>
        <v>publishing</v>
      </c>
      <c r="R730" t="str">
        <f>RIGHT($N730, LEN($N730)-SEARCH("/",$N730))</f>
        <v>nonfiction</v>
      </c>
      <c r="S730" s="12">
        <f>(((J730/60)/60)/24)+DATE(1970,1,1)</f>
        <v>40731.837465277778</v>
      </c>
      <c r="T730" s="12">
        <f>(((I730/60)/60)/24)+DATE(1970,1,1)</f>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(E731/D731)</f>
        <v>1.3065</v>
      </c>
      <c r="P731" s="8">
        <f>IF(E731=0, 0, E731/L731)</f>
        <v>43.55</v>
      </c>
      <c r="Q731" t="str">
        <f>LEFT($N731,SEARCH("/",$N731)-1)</f>
        <v>publishing</v>
      </c>
      <c r="R731" t="str">
        <f>RIGHT($N731, LEN($N731)-SEARCH("/",$N731))</f>
        <v>nonfiction</v>
      </c>
      <c r="S731" s="12">
        <f>(((J731/60)/60)/24)+DATE(1970,1,1)</f>
        <v>41111.185891203706</v>
      </c>
      <c r="T731" s="12">
        <f>(((I731/60)/60)/24)+DATE(1970,1,1)</f>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(E732/D732)</f>
        <v>1.3219000000000001</v>
      </c>
      <c r="P732" s="8">
        <f>IF(E732=0, 0, E732/L732)</f>
        <v>99.766037735849054</v>
      </c>
      <c r="Q732" t="str">
        <f>LEFT($N732,SEARCH("/",$N732)-1)</f>
        <v>publishing</v>
      </c>
      <c r="R732" t="str">
        <f>RIGHT($N732, LEN($N732)-SEARCH("/",$N732))</f>
        <v>nonfiction</v>
      </c>
      <c r="S732" s="12">
        <f>(((J732/60)/60)/24)+DATE(1970,1,1)</f>
        <v>40854.745266203703</v>
      </c>
      <c r="T732" s="12">
        <f>(((I732/60)/60)/24)+DATE(1970,1,1)</f>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(E733/D733)</f>
        <v>1.26</v>
      </c>
      <c r="P733" s="8">
        <f>IF(E733=0, 0, E733/L733)</f>
        <v>88.732394366197184</v>
      </c>
      <c r="Q733" t="str">
        <f>LEFT($N733,SEARCH("/",$N733)-1)</f>
        <v>publishing</v>
      </c>
      <c r="R733" t="str">
        <f>RIGHT($N733, LEN($N733)-SEARCH("/",$N733))</f>
        <v>nonfiction</v>
      </c>
      <c r="S733" s="12">
        <f>(((J733/60)/60)/24)+DATE(1970,1,1)</f>
        <v>40879.795682870368</v>
      </c>
      <c r="T733" s="12">
        <f>(((I733/60)/60)/24)+DATE(1970,1,1)</f>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(E734/D734)</f>
        <v>1.6</v>
      </c>
      <c r="P734" s="8">
        <f>IF(E734=0, 0, E734/L734)</f>
        <v>4.9230769230769234</v>
      </c>
      <c r="Q734" t="str">
        <f>LEFT($N734,SEARCH("/",$N734)-1)</f>
        <v>publishing</v>
      </c>
      <c r="R734" t="str">
        <f>RIGHT($N734, LEN($N734)-SEARCH("/",$N734))</f>
        <v>nonfiction</v>
      </c>
      <c r="S734" s="12">
        <f>(((J734/60)/60)/24)+DATE(1970,1,1)</f>
        <v>41486.424317129626</v>
      </c>
      <c r="T734" s="12">
        <f>(((I734/60)/60)/24)+DATE(1970,1,1)</f>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(E735/D735)</f>
        <v>1.2048000000000001</v>
      </c>
      <c r="P735" s="8">
        <f>IF(E735=0, 0, E735/L735)</f>
        <v>17.822485207100591</v>
      </c>
      <c r="Q735" t="str">
        <f>LEFT($N735,SEARCH("/",$N735)-1)</f>
        <v>publishing</v>
      </c>
      <c r="R735" t="str">
        <f>RIGHT($N735, LEN($N735)-SEARCH("/",$N735))</f>
        <v>nonfiction</v>
      </c>
      <c r="S735" s="12">
        <f>(((J735/60)/60)/24)+DATE(1970,1,1)</f>
        <v>41598.420046296298</v>
      </c>
      <c r="T735" s="12">
        <f>(((I735/60)/60)/24)+DATE(1970,1,1)</f>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(E736/D736)</f>
        <v>1.2552941176470589</v>
      </c>
      <c r="P736" s="8">
        <f>IF(E736=0, 0, E736/L736)</f>
        <v>187.19298245614036</v>
      </c>
      <c r="Q736" t="str">
        <f>LEFT($N736,SEARCH("/",$N736)-1)</f>
        <v>publishing</v>
      </c>
      <c r="R736" t="str">
        <f>RIGHT($N736, LEN($N736)-SEARCH("/",$N736))</f>
        <v>nonfiction</v>
      </c>
      <c r="S736" s="12">
        <f>(((J736/60)/60)/24)+DATE(1970,1,1)</f>
        <v>42102.164583333331</v>
      </c>
      <c r="T736" s="12">
        <f>(((I736/60)/60)/24)+DATE(1970,1,1)</f>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(E737/D737)</f>
        <v>1.1440638297872341</v>
      </c>
      <c r="P737" s="8">
        <f>IF(E737=0, 0, E737/L737)</f>
        <v>234.80786026200875</v>
      </c>
      <c r="Q737" t="str">
        <f>LEFT($N737,SEARCH("/",$N737)-1)</f>
        <v>publishing</v>
      </c>
      <c r="R737" t="str">
        <f>RIGHT($N737, LEN($N737)-SEARCH("/",$N737))</f>
        <v>nonfiction</v>
      </c>
      <c r="S737" s="12">
        <f>(((J737/60)/60)/24)+DATE(1970,1,1)</f>
        <v>41946.029467592591</v>
      </c>
      <c r="T737" s="12">
        <f>(((I737/60)/60)/24)+DATE(1970,1,1)</f>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(E738/D738)</f>
        <v>3.151388888888889</v>
      </c>
      <c r="P738" s="8">
        <f>IF(E738=0, 0, E738/L738)</f>
        <v>105.04629629629629</v>
      </c>
      <c r="Q738" t="str">
        <f>LEFT($N738,SEARCH("/",$N738)-1)</f>
        <v>publishing</v>
      </c>
      <c r="R738" t="str">
        <f>RIGHT($N738, LEN($N738)-SEARCH("/",$N738))</f>
        <v>nonfiction</v>
      </c>
      <c r="S738" s="12">
        <f>(((J738/60)/60)/24)+DATE(1970,1,1)</f>
        <v>41579.734259259261</v>
      </c>
      <c r="T738" s="12">
        <f>(((I738/60)/60)/24)+DATE(1970,1,1)</f>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(E739/D739)</f>
        <v>1.224</v>
      </c>
      <c r="P739" s="8">
        <f>IF(E739=0, 0, E739/L739)</f>
        <v>56.666666666666664</v>
      </c>
      <c r="Q739" t="str">
        <f>LEFT($N739,SEARCH("/",$N739)-1)</f>
        <v>publishing</v>
      </c>
      <c r="R739" t="str">
        <f>RIGHT($N739, LEN($N739)-SEARCH("/",$N739))</f>
        <v>nonfiction</v>
      </c>
      <c r="S739" s="12">
        <f>(((J739/60)/60)/24)+DATE(1970,1,1)</f>
        <v>41667.275312500002</v>
      </c>
      <c r="T739" s="12">
        <f>(((I739/60)/60)/24)+DATE(1970,1,1)</f>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(E740/D740)</f>
        <v>1.0673333333333332</v>
      </c>
      <c r="P740" s="8">
        <f>IF(E740=0, 0, E740/L740)</f>
        <v>39.048780487804876</v>
      </c>
      <c r="Q740" t="str">
        <f>LEFT($N740,SEARCH("/",$N740)-1)</f>
        <v>publishing</v>
      </c>
      <c r="R740" t="str">
        <f>RIGHT($N740, LEN($N740)-SEARCH("/",$N740))</f>
        <v>nonfiction</v>
      </c>
      <c r="S740" s="12">
        <f>(((J740/60)/60)/24)+DATE(1970,1,1)</f>
        <v>41943.604097222218</v>
      </c>
      <c r="T740" s="12">
        <f>(((I740/60)/60)/24)+DATE(1970,1,1)</f>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(E741/D741)</f>
        <v>1.5833333333333333</v>
      </c>
      <c r="P741" s="8">
        <f>IF(E741=0, 0, E741/L741)</f>
        <v>68.345323741007192</v>
      </c>
      <c r="Q741" t="str">
        <f>LEFT($N741,SEARCH("/",$N741)-1)</f>
        <v>publishing</v>
      </c>
      <c r="R741" t="str">
        <f>RIGHT($N741, LEN($N741)-SEARCH("/",$N741))</f>
        <v>nonfiction</v>
      </c>
      <c r="S741" s="12">
        <f>(((J741/60)/60)/24)+DATE(1970,1,1)</f>
        <v>41829.502650462964</v>
      </c>
      <c r="T741" s="12">
        <f>(((I741/60)/60)/24)+DATE(1970,1,1)</f>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(E742/D742)</f>
        <v>1.0740000000000001</v>
      </c>
      <c r="P742" s="8">
        <f>IF(E742=0, 0, E742/L742)</f>
        <v>169.57894736842104</v>
      </c>
      <c r="Q742" t="str">
        <f>LEFT($N742,SEARCH("/",$N742)-1)</f>
        <v>publishing</v>
      </c>
      <c r="R742" t="str">
        <f>RIGHT($N742, LEN($N742)-SEARCH("/",$N742))</f>
        <v>nonfiction</v>
      </c>
      <c r="S742" s="12">
        <f>(((J742/60)/60)/24)+DATE(1970,1,1)</f>
        <v>42162.146782407406</v>
      </c>
      <c r="T742" s="12">
        <f>(((I742/60)/60)/24)+DATE(1970,1,1)</f>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(E743/D743)</f>
        <v>1.0226</v>
      </c>
      <c r="P743" s="8">
        <f>IF(E743=0, 0, E743/L743)</f>
        <v>141.42340425531913</v>
      </c>
      <c r="Q743" t="str">
        <f>LEFT($N743,SEARCH("/",$N743)-1)</f>
        <v>publishing</v>
      </c>
      <c r="R743" t="str">
        <f>RIGHT($N743, LEN($N743)-SEARCH("/",$N743))</f>
        <v>nonfiction</v>
      </c>
      <c r="S743" s="12">
        <f>(((J743/60)/60)/24)+DATE(1970,1,1)</f>
        <v>41401.648217592592</v>
      </c>
      <c r="T743" s="12">
        <f>(((I743/60)/60)/24)+DATE(1970,1,1)</f>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(E744/D744)</f>
        <v>1.1071428571428572</v>
      </c>
      <c r="P744" s="8">
        <f>IF(E744=0, 0, E744/L744)</f>
        <v>67.391304347826093</v>
      </c>
      <c r="Q744" t="str">
        <f>LEFT($N744,SEARCH("/",$N744)-1)</f>
        <v>publishing</v>
      </c>
      <c r="R744" t="str">
        <f>RIGHT($N744, LEN($N744)-SEARCH("/",$N744))</f>
        <v>nonfiction</v>
      </c>
      <c r="S744" s="12">
        <f>(((J744/60)/60)/24)+DATE(1970,1,1)</f>
        <v>41689.917962962965</v>
      </c>
      <c r="T744" s="12">
        <f>(((I744/60)/60)/24)+DATE(1970,1,1)</f>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(E745/D745)</f>
        <v>1.48</v>
      </c>
      <c r="P745" s="8">
        <f>IF(E745=0, 0, E745/L745)</f>
        <v>54.266666666666666</v>
      </c>
      <c r="Q745" t="str">
        <f>LEFT($N745,SEARCH("/",$N745)-1)</f>
        <v>publishing</v>
      </c>
      <c r="R745" t="str">
        <f>RIGHT($N745, LEN($N745)-SEARCH("/",$N745))</f>
        <v>nonfiction</v>
      </c>
      <c r="S745" s="12">
        <f>(((J745/60)/60)/24)+DATE(1970,1,1)</f>
        <v>40990.709317129629</v>
      </c>
      <c r="T745" s="12">
        <f>(((I745/60)/60)/24)+DATE(1970,1,1)</f>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(E746/D746)</f>
        <v>1.0232000000000001</v>
      </c>
      <c r="P746" s="8">
        <f>IF(E746=0, 0, E746/L746)</f>
        <v>82.516129032258064</v>
      </c>
      <c r="Q746" t="str">
        <f>LEFT($N746,SEARCH("/",$N746)-1)</f>
        <v>publishing</v>
      </c>
      <c r="R746" t="str">
        <f>RIGHT($N746, LEN($N746)-SEARCH("/",$N746))</f>
        <v>nonfiction</v>
      </c>
      <c r="S746" s="12">
        <f>(((J746/60)/60)/24)+DATE(1970,1,1)</f>
        <v>41226.95721064815</v>
      </c>
      <c r="T746" s="12">
        <f>(((I746/60)/60)/24)+DATE(1970,1,1)</f>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(E747/D747)</f>
        <v>1.7909909909909909</v>
      </c>
      <c r="P747" s="8">
        <f>IF(E747=0, 0, E747/L747)</f>
        <v>53.729729729729726</v>
      </c>
      <c r="Q747" t="str">
        <f>LEFT($N747,SEARCH("/",$N747)-1)</f>
        <v>publishing</v>
      </c>
      <c r="R747" t="str">
        <f>RIGHT($N747, LEN($N747)-SEARCH("/",$N747))</f>
        <v>nonfiction</v>
      </c>
      <c r="S747" s="12">
        <f>(((J747/60)/60)/24)+DATE(1970,1,1)</f>
        <v>41367.572280092594</v>
      </c>
      <c r="T747" s="12">
        <f>(((I747/60)/60)/24)+DATE(1970,1,1)</f>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(E748/D748)</f>
        <v>1.1108135252761968</v>
      </c>
      <c r="P748" s="8">
        <f>IF(E748=0, 0, E748/L748)</f>
        <v>34.206185567010309</v>
      </c>
      <c r="Q748" t="str">
        <f>LEFT($N748,SEARCH("/",$N748)-1)</f>
        <v>publishing</v>
      </c>
      <c r="R748" t="str">
        <f>RIGHT($N748, LEN($N748)-SEARCH("/",$N748))</f>
        <v>nonfiction</v>
      </c>
      <c r="S748" s="12">
        <f>(((J748/60)/60)/24)+DATE(1970,1,1)</f>
        <v>41157.042928240742</v>
      </c>
      <c r="T748" s="12">
        <f>(((I748/60)/60)/24)+DATE(1970,1,1)</f>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(E749/D749)</f>
        <v>1.0004285714285714</v>
      </c>
      <c r="P749" s="8">
        <f>IF(E749=0, 0, E749/L749)</f>
        <v>127.32727272727273</v>
      </c>
      <c r="Q749" t="str">
        <f>LEFT($N749,SEARCH("/",$N749)-1)</f>
        <v>publishing</v>
      </c>
      <c r="R749" t="str">
        <f>RIGHT($N749, LEN($N749)-SEARCH("/",$N749))</f>
        <v>nonfiction</v>
      </c>
      <c r="S749" s="12">
        <f>(((J749/60)/60)/24)+DATE(1970,1,1)</f>
        <v>41988.548831018517</v>
      </c>
      <c r="T749" s="12">
        <f>(((I749/60)/60)/24)+DATE(1970,1,1)</f>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(E750/D750)</f>
        <v>1.0024999999999999</v>
      </c>
      <c r="P750" s="8">
        <f>IF(E750=0, 0, E750/L750)</f>
        <v>45.56818181818182</v>
      </c>
      <c r="Q750" t="str">
        <f>LEFT($N750,SEARCH("/",$N750)-1)</f>
        <v>publishing</v>
      </c>
      <c r="R750" t="str">
        <f>RIGHT($N750, LEN($N750)-SEARCH("/",$N750))</f>
        <v>nonfiction</v>
      </c>
      <c r="S750" s="12">
        <f>(((J750/60)/60)/24)+DATE(1970,1,1)</f>
        <v>41831.846828703703</v>
      </c>
      <c r="T750" s="12">
        <f>(((I750/60)/60)/24)+DATE(1970,1,1)</f>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(E751/D751)</f>
        <v>1.0556000000000001</v>
      </c>
      <c r="P751" s="8">
        <f>IF(E751=0, 0, E751/L751)</f>
        <v>95.963636363636368</v>
      </c>
      <c r="Q751" t="str">
        <f>LEFT($N751,SEARCH("/",$N751)-1)</f>
        <v>publishing</v>
      </c>
      <c r="R751" t="str">
        <f>RIGHT($N751, LEN($N751)-SEARCH("/",$N751))</f>
        <v>nonfiction</v>
      </c>
      <c r="S751" s="12">
        <f>(((J751/60)/60)/24)+DATE(1970,1,1)</f>
        <v>42733.94131944445</v>
      </c>
      <c r="T751" s="12">
        <f>(((I751/60)/60)/24)+DATE(1970,1,1)</f>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(E752/D752)</f>
        <v>1.0258775877587758</v>
      </c>
      <c r="P752" s="8">
        <f>IF(E752=0, 0, E752/L752)</f>
        <v>77.271186440677965</v>
      </c>
      <c r="Q752" t="str">
        <f>LEFT($N752,SEARCH("/",$N752)-1)</f>
        <v>publishing</v>
      </c>
      <c r="R752" t="str">
        <f>RIGHT($N752, LEN($N752)-SEARCH("/",$N752))</f>
        <v>nonfiction</v>
      </c>
      <c r="S752" s="12">
        <f>(((J752/60)/60)/24)+DATE(1970,1,1)</f>
        <v>41299.878148148149</v>
      </c>
      <c r="T752" s="12">
        <f>(((I752/60)/60)/24)+DATE(1970,1,1)</f>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(E753/D753)</f>
        <v>1.1850000000000001</v>
      </c>
      <c r="P753" s="8">
        <f>IF(E753=0, 0, E753/L753)</f>
        <v>57.338709677419352</v>
      </c>
      <c r="Q753" t="str">
        <f>LEFT($N753,SEARCH("/",$N753)-1)</f>
        <v>publishing</v>
      </c>
      <c r="R753" t="str">
        <f>RIGHT($N753, LEN($N753)-SEARCH("/",$N753))</f>
        <v>nonfiction</v>
      </c>
      <c r="S753" s="12">
        <f>(((J753/60)/60)/24)+DATE(1970,1,1)</f>
        <v>40713.630497685182</v>
      </c>
      <c r="T753" s="12">
        <f>(((I753/60)/60)/24)+DATE(1970,1,1)</f>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(E754/D754)</f>
        <v>1.117</v>
      </c>
      <c r="P754" s="8">
        <f>IF(E754=0, 0, E754/L754)</f>
        <v>53.19047619047619</v>
      </c>
      <c r="Q754" t="str">
        <f>LEFT($N754,SEARCH("/",$N754)-1)</f>
        <v>publishing</v>
      </c>
      <c r="R754" t="str">
        <f>RIGHT($N754, LEN($N754)-SEARCH("/",$N754))</f>
        <v>nonfiction</v>
      </c>
      <c r="S754" s="12">
        <f>(((J754/60)/60)/24)+DATE(1970,1,1)</f>
        <v>42639.421493055561</v>
      </c>
      <c r="T754" s="12">
        <f>(((I754/60)/60)/24)+DATE(1970,1,1)</f>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(E755/D755)</f>
        <v>1.28</v>
      </c>
      <c r="P755" s="8">
        <f>IF(E755=0, 0, E755/L755)</f>
        <v>492.30769230769232</v>
      </c>
      <c r="Q755" t="str">
        <f>LEFT($N755,SEARCH("/",$N755)-1)</f>
        <v>publishing</v>
      </c>
      <c r="R755" t="str">
        <f>RIGHT($N755, LEN($N755)-SEARCH("/",$N755))</f>
        <v>nonfiction</v>
      </c>
      <c r="S755" s="12">
        <f>(((J755/60)/60)/24)+DATE(1970,1,1)</f>
        <v>42019.590173611112</v>
      </c>
      <c r="T755" s="12">
        <f>(((I755/60)/60)/24)+DATE(1970,1,1)</f>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(E756/D756)</f>
        <v>1.0375000000000001</v>
      </c>
      <c r="P756" s="8">
        <f>IF(E756=0, 0, E756/L756)</f>
        <v>42.346938775510203</v>
      </c>
      <c r="Q756" t="str">
        <f>LEFT($N756,SEARCH("/",$N756)-1)</f>
        <v>publishing</v>
      </c>
      <c r="R756" t="str">
        <f>RIGHT($N756, LEN($N756)-SEARCH("/",$N756))</f>
        <v>nonfiction</v>
      </c>
      <c r="S756" s="12">
        <f>(((J756/60)/60)/24)+DATE(1970,1,1)</f>
        <v>41249.749085648145</v>
      </c>
      <c r="T756" s="12">
        <f>(((I756/60)/60)/24)+DATE(1970,1,1)</f>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(E757/D757)</f>
        <v>1.0190760000000001</v>
      </c>
      <c r="P757" s="8">
        <f>IF(E757=0, 0, E757/L757)</f>
        <v>37.466029411764708</v>
      </c>
      <c r="Q757" t="str">
        <f>LEFT($N757,SEARCH("/",$N757)-1)</f>
        <v>publishing</v>
      </c>
      <c r="R757" t="str">
        <f>RIGHT($N757, LEN($N757)-SEARCH("/",$N757))</f>
        <v>nonfiction</v>
      </c>
      <c r="S757" s="12">
        <f>(((J757/60)/60)/24)+DATE(1970,1,1)</f>
        <v>41383.605057870373</v>
      </c>
      <c r="T757" s="12">
        <f>(((I757/60)/60)/24)+DATE(1970,1,1)</f>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(E758/D758)</f>
        <v>1.177142857142857</v>
      </c>
      <c r="P758" s="8">
        <f>IF(E758=0, 0, E758/L758)</f>
        <v>37.454545454545453</v>
      </c>
      <c r="Q758" t="str">
        <f>LEFT($N758,SEARCH("/",$N758)-1)</f>
        <v>publishing</v>
      </c>
      <c r="R758" t="str">
        <f>RIGHT($N758, LEN($N758)-SEARCH("/",$N758))</f>
        <v>nonfiction</v>
      </c>
      <c r="S758" s="12">
        <f>(((J758/60)/60)/24)+DATE(1970,1,1)</f>
        <v>40590.766886574071</v>
      </c>
      <c r="T758" s="12">
        <f>(((I758/60)/60)/24)+DATE(1970,1,1)</f>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(E759/D759)</f>
        <v>2.38</v>
      </c>
      <c r="P759" s="8">
        <f>IF(E759=0, 0, E759/L759)</f>
        <v>33.055555555555557</v>
      </c>
      <c r="Q759" t="str">
        <f>LEFT($N759,SEARCH("/",$N759)-1)</f>
        <v>publishing</v>
      </c>
      <c r="R759" t="str">
        <f>RIGHT($N759, LEN($N759)-SEARCH("/",$N759))</f>
        <v>nonfiction</v>
      </c>
      <c r="S759" s="12">
        <f>(((J759/60)/60)/24)+DATE(1970,1,1)</f>
        <v>41235.054560185185</v>
      </c>
      <c r="T759" s="12">
        <f>(((I759/60)/60)/24)+DATE(1970,1,1)</f>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(E760/D760)</f>
        <v>1.02</v>
      </c>
      <c r="P760" s="8">
        <f>IF(E760=0, 0, E760/L760)</f>
        <v>134.21052631578948</v>
      </c>
      <c r="Q760" t="str">
        <f>LEFT($N760,SEARCH("/",$N760)-1)</f>
        <v>publishing</v>
      </c>
      <c r="R760" t="str">
        <f>RIGHT($N760, LEN($N760)-SEARCH("/",$N760))</f>
        <v>nonfiction</v>
      </c>
      <c r="S760" s="12">
        <f>(((J760/60)/60)/24)+DATE(1970,1,1)</f>
        <v>40429.836435185185</v>
      </c>
      <c r="T760" s="12">
        <f>(((I760/60)/60)/24)+DATE(1970,1,1)</f>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(E761/D761)</f>
        <v>1.0192000000000001</v>
      </c>
      <c r="P761" s="8">
        <f>IF(E761=0, 0, E761/L761)</f>
        <v>51.474747474747474</v>
      </c>
      <c r="Q761" t="str">
        <f>LEFT($N761,SEARCH("/",$N761)-1)</f>
        <v>publishing</v>
      </c>
      <c r="R761" t="str">
        <f>RIGHT($N761, LEN($N761)-SEARCH("/",$N761))</f>
        <v>nonfiction</v>
      </c>
      <c r="S761" s="12">
        <f>(((J761/60)/60)/24)+DATE(1970,1,1)</f>
        <v>41789.330312500002</v>
      </c>
      <c r="T761" s="12">
        <f>(((I761/60)/60)/24)+DATE(1970,1,1)</f>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(E762/D762)</f>
        <v>0</v>
      </c>
      <c r="P762" s="8">
        <f>IF(E762=0, 0, E762/L762)</f>
        <v>0</v>
      </c>
      <c r="Q762" t="str">
        <f>LEFT($N762,SEARCH("/",$N762)-1)</f>
        <v>publishing</v>
      </c>
      <c r="R762" t="str">
        <f>RIGHT($N762, LEN($N762)-SEARCH("/",$N762))</f>
        <v>fiction</v>
      </c>
      <c r="S762" s="12">
        <f>(((J762/60)/60)/24)+DATE(1970,1,1)</f>
        <v>42670.764039351852</v>
      </c>
      <c r="T762" s="12">
        <f>(((I762/60)/60)/24)+DATE(1970,1,1)</f>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(E763/D763)</f>
        <v>4.7E-2</v>
      </c>
      <c r="P763" s="8">
        <f>IF(E763=0, 0, E763/L763)</f>
        <v>39.166666666666664</v>
      </c>
      <c r="Q763" t="str">
        <f>LEFT($N763,SEARCH("/",$N763)-1)</f>
        <v>publishing</v>
      </c>
      <c r="R763" t="str">
        <f>RIGHT($N763, LEN($N763)-SEARCH("/",$N763))</f>
        <v>fiction</v>
      </c>
      <c r="S763" s="12">
        <f>(((J763/60)/60)/24)+DATE(1970,1,1)</f>
        <v>41642.751458333332</v>
      </c>
      <c r="T763" s="12">
        <f>(((I763/60)/60)/24)+DATE(1970,1,1)</f>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(E764/D764)</f>
        <v>0</v>
      </c>
      <c r="P764" s="8">
        <f>IF(E764=0, 0, E764/L764)</f>
        <v>0</v>
      </c>
      <c r="Q764" t="str">
        <f>LEFT($N764,SEARCH("/",$N764)-1)</f>
        <v>publishing</v>
      </c>
      <c r="R764" t="str">
        <f>RIGHT($N764, LEN($N764)-SEARCH("/",$N764))</f>
        <v>fiction</v>
      </c>
      <c r="S764" s="12">
        <f>(((J764/60)/60)/24)+DATE(1970,1,1)</f>
        <v>42690.858449074076</v>
      </c>
      <c r="T764" s="12">
        <f>(((I764/60)/60)/24)+DATE(1970,1,1)</f>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(E765/D765)</f>
        <v>1.1655011655011655E-3</v>
      </c>
      <c r="P765" s="8">
        <f>IF(E765=0, 0, E765/L765)</f>
        <v>5</v>
      </c>
      <c r="Q765" t="str">
        <f>LEFT($N765,SEARCH("/",$N765)-1)</f>
        <v>publishing</v>
      </c>
      <c r="R765" t="str">
        <f>RIGHT($N765, LEN($N765)-SEARCH("/",$N765))</f>
        <v>fiction</v>
      </c>
      <c r="S765" s="12">
        <f>(((J765/60)/60)/24)+DATE(1970,1,1)</f>
        <v>41471.446851851848</v>
      </c>
      <c r="T765" s="12">
        <f>(((I765/60)/60)/24)+DATE(1970,1,1)</f>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(E766/D766)</f>
        <v>0</v>
      </c>
      <c r="P766" s="8">
        <f>IF(E766=0, 0, E766/L766)</f>
        <v>0</v>
      </c>
      <c r="Q766" t="str">
        <f>LEFT($N766,SEARCH("/",$N766)-1)</f>
        <v>publishing</v>
      </c>
      <c r="R766" t="str">
        <f>RIGHT($N766, LEN($N766)-SEARCH("/",$N766))</f>
        <v>fiction</v>
      </c>
      <c r="S766" s="12">
        <f>(((J766/60)/60)/24)+DATE(1970,1,1)</f>
        <v>42227.173159722224</v>
      </c>
      <c r="T766" s="12">
        <f>(((I766/60)/60)/24)+DATE(1970,1,1)</f>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(E767/D767)</f>
        <v>0.36014285714285715</v>
      </c>
      <c r="P767" s="8">
        <f>IF(E767=0, 0, E767/L767)</f>
        <v>57.295454545454547</v>
      </c>
      <c r="Q767" t="str">
        <f>LEFT($N767,SEARCH("/",$N767)-1)</f>
        <v>publishing</v>
      </c>
      <c r="R767" t="str">
        <f>RIGHT($N767, LEN($N767)-SEARCH("/",$N767))</f>
        <v>fiction</v>
      </c>
      <c r="S767" s="12">
        <f>(((J767/60)/60)/24)+DATE(1970,1,1)</f>
        <v>41901.542638888888</v>
      </c>
      <c r="T767" s="12">
        <f>(((I767/60)/60)/24)+DATE(1970,1,1)</f>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(E768/D768)</f>
        <v>0</v>
      </c>
      <c r="P768" s="8">
        <f>IF(E768=0, 0, E768/L768)</f>
        <v>0</v>
      </c>
      <c r="Q768" t="str">
        <f>LEFT($N768,SEARCH("/",$N768)-1)</f>
        <v>publishing</v>
      </c>
      <c r="R768" t="str">
        <f>RIGHT($N768, LEN($N768)-SEARCH("/",$N768))</f>
        <v>fiction</v>
      </c>
      <c r="S768" s="12">
        <f>(((J768/60)/60)/24)+DATE(1970,1,1)</f>
        <v>42021.783368055556</v>
      </c>
      <c r="T768" s="12">
        <f>(((I768/60)/60)/24)+DATE(1970,1,1)</f>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(E769/D769)</f>
        <v>3.5400000000000001E-2</v>
      </c>
      <c r="P769" s="8">
        <f>IF(E769=0, 0, E769/L769)</f>
        <v>59</v>
      </c>
      <c r="Q769" t="str">
        <f>LEFT($N769,SEARCH("/",$N769)-1)</f>
        <v>publishing</v>
      </c>
      <c r="R769" t="str">
        <f>RIGHT($N769, LEN($N769)-SEARCH("/",$N769))</f>
        <v>fiction</v>
      </c>
      <c r="S769" s="12">
        <f>(((J769/60)/60)/24)+DATE(1970,1,1)</f>
        <v>42115.143634259264</v>
      </c>
      <c r="T769" s="12">
        <f>(((I769/60)/60)/24)+DATE(1970,1,1)</f>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(E770/D770)</f>
        <v>0</v>
      </c>
      <c r="P770" s="8">
        <f>IF(E770=0, 0, E770/L770)</f>
        <v>0</v>
      </c>
      <c r="Q770" t="str">
        <f>LEFT($N770,SEARCH("/",$N770)-1)</f>
        <v>publishing</v>
      </c>
      <c r="R770" t="str">
        <f>RIGHT($N770, LEN($N770)-SEARCH("/",$N770))</f>
        <v>fiction</v>
      </c>
      <c r="S770" s="12">
        <f>(((J770/60)/60)/24)+DATE(1970,1,1)</f>
        <v>41594.207060185188</v>
      </c>
      <c r="T770" s="12">
        <f>(((I770/60)/60)/24)+DATE(1970,1,1)</f>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(E771/D771)</f>
        <v>0.41399999999999998</v>
      </c>
      <c r="P771" s="8">
        <f>IF(E771=0, 0, E771/L771)</f>
        <v>31.846153846153847</v>
      </c>
      <c r="Q771" t="str">
        <f>LEFT($N771,SEARCH("/",$N771)-1)</f>
        <v>publishing</v>
      </c>
      <c r="R771" t="str">
        <f>RIGHT($N771, LEN($N771)-SEARCH("/",$N771))</f>
        <v>fiction</v>
      </c>
      <c r="S771" s="12">
        <f>(((J771/60)/60)/24)+DATE(1970,1,1)</f>
        <v>41604.996458333335</v>
      </c>
      <c r="T771" s="12">
        <f>(((I771/60)/60)/24)+DATE(1970,1,1)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(E772/D772)</f>
        <v>0</v>
      </c>
      <c r="P772" s="8">
        <f>IF(E772=0, 0, E772/L772)</f>
        <v>0</v>
      </c>
      <c r="Q772" t="str">
        <f>LEFT($N772,SEARCH("/",$N772)-1)</f>
        <v>publishing</v>
      </c>
      <c r="R772" t="str">
        <f>RIGHT($N772, LEN($N772)-SEARCH("/",$N772))</f>
        <v>fiction</v>
      </c>
      <c r="S772" s="12">
        <f>(((J772/60)/60)/24)+DATE(1970,1,1)</f>
        <v>41289.999641203707</v>
      </c>
      <c r="T772" s="12">
        <f>(((I772/60)/60)/24)+DATE(1970,1,1)</f>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(E773/D773)</f>
        <v>2.631578947368421E-4</v>
      </c>
      <c r="P773" s="8">
        <f>IF(E773=0, 0, E773/L773)</f>
        <v>10</v>
      </c>
      <c r="Q773" t="str">
        <f>LEFT($N773,SEARCH("/",$N773)-1)</f>
        <v>publishing</v>
      </c>
      <c r="R773" t="str">
        <f>RIGHT($N773, LEN($N773)-SEARCH("/",$N773))</f>
        <v>fiction</v>
      </c>
      <c r="S773" s="12">
        <f>(((J773/60)/60)/24)+DATE(1970,1,1)</f>
        <v>42349.824097222227</v>
      </c>
      <c r="T773" s="12">
        <f>(((I773/60)/60)/24)+DATE(1970,1,1)</f>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(E774/D774)</f>
        <v>3.3333333333333333E-2</v>
      </c>
      <c r="P774" s="8">
        <f>IF(E774=0, 0, E774/L774)</f>
        <v>50</v>
      </c>
      <c r="Q774" t="str">
        <f>LEFT($N774,SEARCH("/",$N774)-1)</f>
        <v>publishing</v>
      </c>
      <c r="R774" t="str">
        <f>RIGHT($N774, LEN($N774)-SEARCH("/",$N774))</f>
        <v>fiction</v>
      </c>
      <c r="S774" s="12">
        <f>(((J774/60)/60)/24)+DATE(1970,1,1)</f>
        <v>40068.056932870371</v>
      </c>
      <c r="T774" s="12">
        <f>(((I774/60)/60)/24)+DATE(1970,1,1)</f>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(E775/D775)</f>
        <v>8.5129023676509714E-3</v>
      </c>
      <c r="P775" s="8">
        <f>IF(E775=0, 0, E775/L775)</f>
        <v>16</v>
      </c>
      <c r="Q775" t="str">
        <f>LEFT($N775,SEARCH("/",$N775)-1)</f>
        <v>publishing</v>
      </c>
      <c r="R775" t="str">
        <f>RIGHT($N775, LEN($N775)-SEARCH("/",$N775))</f>
        <v>fiction</v>
      </c>
      <c r="S775" s="12">
        <f>(((J775/60)/60)/24)+DATE(1970,1,1)</f>
        <v>42100.735937499994</v>
      </c>
      <c r="T775" s="12">
        <f>(((I775/60)/60)/24)+DATE(1970,1,1)</f>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(E776/D776)</f>
        <v>0.70199999999999996</v>
      </c>
      <c r="P776" s="8">
        <f>IF(E776=0, 0, E776/L776)</f>
        <v>39</v>
      </c>
      <c r="Q776" t="str">
        <f>LEFT($N776,SEARCH("/",$N776)-1)</f>
        <v>publishing</v>
      </c>
      <c r="R776" t="str">
        <f>RIGHT($N776, LEN($N776)-SEARCH("/",$N776))</f>
        <v>fiction</v>
      </c>
      <c r="S776" s="12">
        <f>(((J776/60)/60)/24)+DATE(1970,1,1)</f>
        <v>41663.780300925922</v>
      </c>
      <c r="T776" s="12">
        <f>(((I776/60)/60)/24)+DATE(1970,1,1)</f>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(E777/D777)</f>
        <v>1.7000000000000001E-2</v>
      </c>
      <c r="P777" s="8">
        <f>IF(E777=0, 0, E777/L777)</f>
        <v>34</v>
      </c>
      <c r="Q777" t="str">
        <f>LEFT($N777,SEARCH("/",$N777)-1)</f>
        <v>publishing</v>
      </c>
      <c r="R777" t="str">
        <f>RIGHT($N777, LEN($N777)-SEARCH("/",$N777))</f>
        <v>fiction</v>
      </c>
      <c r="S777" s="12">
        <f>(((J777/60)/60)/24)+DATE(1970,1,1)</f>
        <v>40863.060127314813</v>
      </c>
      <c r="T777" s="12">
        <f>(((I777/60)/60)/24)+DATE(1970,1,1)</f>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(E778/D778)</f>
        <v>0.51400000000000001</v>
      </c>
      <c r="P778" s="8">
        <f>IF(E778=0, 0, E778/L778)</f>
        <v>63.122807017543863</v>
      </c>
      <c r="Q778" t="str">
        <f>LEFT($N778,SEARCH("/",$N778)-1)</f>
        <v>publishing</v>
      </c>
      <c r="R778" t="str">
        <f>RIGHT($N778, LEN($N778)-SEARCH("/",$N778))</f>
        <v>fiction</v>
      </c>
      <c r="S778" s="12">
        <f>(((J778/60)/60)/24)+DATE(1970,1,1)</f>
        <v>42250.685706018514</v>
      </c>
      <c r="T778" s="12">
        <f>(((I778/60)/60)/24)+DATE(1970,1,1)</f>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(E779/D779)</f>
        <v>7.0000000000000001E-3</v>
      </c>
      <c r="P779" s="8">
        <f>IF(E779=0, 0, E779/L779)</f>
        <v>7</v>
      </c>
      <c r="Q779" t="str">
        <f>LEFT($N779,SEARCH("/",$N779)-1)</f>
        <v>publishing</v>
      </c>
      <c r="R779" t="str">
        <f>RIGHT($N779, LEN($N779)-SEARCH("/",$N779))</f>
        <v>fiction</v>
      </c>
      <c r="S779" s="12">
        <f>(((J779/60)/60)/24)+DATE(1970,1,1)</f>
        <v>41456.981215277774</v>
      </c>
      <c r="T779" s="12">
        <f>(((I779/60)/60)/24)+DATE(1970,1,1)</f>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(E780/D780)</f>
        <v>4.0000000000000001E-3</v>
      </c>
      <c r="P780" s="8">
        <f>IF(E780=0, 0, E780/L780)</f>
        <v>2</v>
      </c>
      <c r="Q780" t="str">
        <f>LEFT($N780,SEARCH("/",$N780)-1)</f>
        <v>publishing</v>
      </c>
      <c r="R780" t="str">
        <f>RIGHT($N780, LEN($N780)-SEARCH("/",$N780))</f>
        <v>fiction</v>
      </c>
      <c r="S780" s="12">
        <f>(((J780/60)/60)/24)+DATE(1970,1,1)</f>
        <v>41729.702314814815</v>
      </c>
      <c r="T780" s="12">
        <f>(((I780/60)/60)/24)+DATE(1970,1,1)</f>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(E781/D781)</f>
        <v>2.6666666666666668E-2</v>
      </c>
      <c r="P781" s="8">
        <f>IF(E781=0, 0, E781/L781)</f>
        <v>66.666666666666671</v>
      </c>
      <c r="Q781" t="str">
        <f>LEFT($N781,SEARCH("/",$N781)-1)</f>
        <v>publishing</v>
      </c>
      <c r="R781" t="str">
        <f>RIGHT($N781, LEN($N781)-SEARCH("/",$N781))</f>
        <v>fiction</v>
      </c>
      <c r="S781" s="12">
        <f>(((J781/60)/60)/24)+DATE(1970,1,1)</f>
        <v>40436.68408564815</v>
      </c>
      <c r="T781" s="12">
        <f>(((I781/60)/60)/24)+DATE(1970,1,1)</f>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(E782/D782)</f>
        <v>1.04</v>
      </c>
      <c r="P782" s="8">
        <f>IF(E782=0, 0, E782/L782)</f>
        <v>38.518518518518519</v>
      </c>
      <c r="Q782" t="str">
        <f>LEFT($N782,SEARCH("/",$N782)-1)</f>
        <v>music</v>
      </c>
      <c r="R782" t="str">
        <f>RIGHT($N782, LEN($N782)-SEARCH("/",$N782))</f>
        <v>rock</v>
      </c>
      <c r="S782" s="12">
        <f>(((J782/60)/60)/24)+DATE(1970,1,1)</f>
        <v>40636.673900462964</v>
      </c>
      <c r="T782" s="12">
        <f>(((I782/60)/60)/24)+DATE(1970,1,1)</f>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(E783/D783)</f>
        <v>1.3315375</v>
      </c>
      <c r="P783" s="8">
        <f>IF(E783=0, 0, E783/L783)</f>
        <v>42.609200000000001</v>
      </c>
      <c r="Q783" t="str">
        <f>LEFT($N783,SEARCH("/",$N783)-1)</f>
        <v>music</v>
      </c>
      <c r="R783" t="str">
        <f>RIGHT($N783, LEN($N783)-SEARCH("/",$N783))</f>
        <v>rock</v>
      </c>
      <c r="S783" s="12">
        <f>(((J783/60)/60)/24)+DATE(1970,1,1)</f>
        <v>41403.000856481485</v>
      </c>
      <c r="T783" s="12">
        <f>(((I783/60)/60)/24)+DATE(1970,1,1)</f>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(E784/D784)</f>
        <v>1</v>
      </c>
      <c r="P784" s="8">
        <f>IF(E784=0, 0, E784/L784)</f>
        <v>50</v>
      </c>
      <c r="Q784" t="str">
        <f>LEFT($N784,SEARCH("/",$N784)-1)</f>
        <v>music</v>
      </c>
      <c r="R784" t="str">
        <f>RIGHT($N784, LEN($N784)-SEARCH("/",$N784))</f>
        <v>rock</v>
      </c>
      <c r="S784" s="12">
        <f>(((J784/60)/60)/24)+DATE(1970,1,1)</f>
        <v>41116.758125</v>
      </c>
      <c r="T784" s="12">
        <f>(((I784/60)/60)/24)+DATE(1970,1,1)</f>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(E785/D785)</f>
        <v>1.4813333333333334</v>
      </c>
      <c r="P785" s="8">
        <f>IF(E785=0, 0, E785/L785)</f>
        <v>63.485714285714288</v>
      </c>
      <c r="Q785" t="str">
        <f>LEFT($N785,SEARCH("/",$N785)-1)</f>
        <v>music</v>
      </c>
      <c r="R785" t="str">
        <f>RIGHT($N785, LEN($N785)-SEARCH("/",$N785))</f>
        <v>rock</v>
      </c>
      <c r="S785" s="12">
        <f>(((J785/60)/60)/24)+DATE(1970,1,1)</f>
        <v>40987.773715277777</v>
      </c>
      <c r="T785" s="12">
        <f>(((I785/60)/60)/24)+DATE(1970,1,1)</f>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(E786/D786)</f>
        <v>1.0249999999999999</v>
      </c>
      <c r="P786" s="8">
        <f>IF(E786=0, 0, E786/L786)</f>
        <v>102.5</v>
      </c>
      <c r="Q786" t="str">
        <f>LEFT($N786,SEARCH("/",$N786)-1)</f>
        <v>music</v>
      </c>
      <c r="R786" t="str">
        <f>RIGHT($N786, LEN($N786)-SEARCH("/",$N786))</f>
        <v>rock</v>
      </c>
      <c r="S786" s="12">
        <f>(((J786/60)/60)/24)+DATE(1970,1,1)</f>
        <v>41675.149525462963</v>
      </c>
      <c r="T786" s="12">
        <f>(((I786/60)/60)/24)+DATE(1970,1,1)</f>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(E787/D787)</f>
        <v>1.8062799999999999</v>
      </c>
      <c r="P787" s="8">
        <f>IF(E787=0, 0, E787/L787)</f>
        <v>31.142758620689655</v>
      </c>
      <c r="Q787" t="str">
        <f>LEFT($N787,SEARCH("/",$N787)-1)</f>
        <v>music</v>
      </c>
      <c r="R787" t="str">
        <f>RIGHT($N787, LEN($N787)-SEARCH("/",$N787))</f>
        <v>rock</v>
      </c>
      <c r="S787" s="12">
        <f>(((J787/60)/60)/24)+DATE(1970,1,1)</f>
        <v>41303.593923611108</v>
      </c>
      <c r="T787" s="12">
        <f>(((I787/60)/60)/24)+DATE(1970,1,1)</f>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(E788/D788)</f>
        <v>1.4279999999999999</v>
      </c>
      <c r="P788" s="8">
        <f>IF(E788=0, 0, E788/L788)</f>
        <v>162.27272727272728</v>
      </c>
      <c r="Q788" t="str">
        <f>LEFT($N788,SEARCH("/",$N788)-1)</f>
        <v>music</v>
      </c>
      <c r="R788" t="str">
        <f>RIGHT($N788, LEN($N788)-SEARCH("/",$N788))</f>
        <v>rock</v>
      </c>
      <c r="S788" s="12">
        <f>(((J788/60)/60)/24)+DATE(1970,1,1)</f>
        <v>40983.055949074071</v>
      </c>
      <c r="T788" s="12">
        <f>(((I788/60)/60)/24)+DATE(1970,1,1)</f>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(E789/D789)</f>
        <v>1.1416666666666666</v>
      </c>
      <c r="P789" s="8">
        <f>IF(E789=0, 0, E789/L789)</f>
        <v>80.588235294117652</v>
      </c>
      <c r="Q789" t="str">
        <f>LEFT($N789,SEARCH("/",$N789)-1)</f>
        <v>music</v>
      </c>
      <c r="R789" t="str">
        <f>RIGHT($N789, LEN($N789)-SEARCH("/",$N789))</f>
        <v>rock</v>
      </c>
      <c r="S789" s="12">
        <f>(((J789/60)/60)/24)+DATE(1970,1,1)</f>
        <v>41549.627615740741</v>
      </c>
      <c r="T789" s="12">
        <f>(((I789/60)/60)/24)+DATE(1970,1,1)</f>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(E790/D790)</f>
        <v>2.03505</v>
      </c>
      <c r="P790" s="8">
        <f>IF(E790=0, 0, E790/L790)</f>
        <v>59.85441176470588</v>
      </c>
      <c r="Q790" t="str">
        <f>LEFT($N790,SEARCH("/",$N790)-1)</f>
        <v>music</v>
      </c>
      <c r="R790" t="str">
        <f>RIGHT($N790, LEN($N790)-SEARCH("/",$N790))</f>
        <v>rock</v>
      </c>
      <c r="S790" s="12">
        <f>(((J790/60)/60)/24)+DATE(1970,1,1)</f>
        <v>41059.006805555553</v>
      </c>
      <c r="T790" s="12">
        <f>(((I790/60)/60)/24)+DATE(1970,1,1)</f>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(E791/D791)</f>
        <v>1.0941176470588236</v>
      </c>
      <c r="P791" s="8">
        <f>IF(E791=0, 0, E791/L791)</f>
        <v>132.85714285714286</v>
      </c>
      <c r="Q791" t="str">
        <f>LEFT($N791,SEARCH("/",$N791)-1)</f>
        <v>music</v>
      </c>
      <c r="R791" t="str">
        <f>RIGHT($N791, LEN($N791)-SEARCH("/",$N791))</f>
        <v>rock</v>
      </c>
      <c r="S791" s="12">
        <f>(((J791/60)/60)/24)+DATE(1970,1,1)</f>
        <v>41277.186111111114</v>
      </c>
      <c r="T791" s="12">
        <f>(((I791/60)/60)/24)+DATE(1970,1,1)</f>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(E792/D792)</f>
        <v>1.443746</v>
      </c>
      <c r="P792" s="8">
        <f>IF(E792=0, 0, E792/L792)</f>
        <v>92.547820512820508</v>
      </c>
      <c r="Q792" t="str">
        <f>LEFT($N792,SEARCH("/",$N792)-1)</f>
        <v>music</v>
      </c>
      <c r="R792" t="str">
        <f>RIGHT($N792, LEN($N792)-SEARCH("/",$N792))</f>
        <v>rock</v>
      </c>
      <c r="S792" s="12">
        <f>(((J792/60)/60)/24)+DATE(1970,1,1)</f>
        <v>41276.047905092593</v>
      </c>
      <c r="T792" s="12">
        <f>(((I792/60)/60)/24)+DATE(1970,1,1)</f>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(E793/D793)</f>
        <v>1.0386666666666666</v>
      </c>
      <c r="P793" s="8">
        <f>IF(E793=0, 0, E793/L793)</f>
        <v>60.859375</v>
      </c>
      <c r="Q793" t="str">
        <f>LEFT($N793,SEARCH("/",$N793)-1)</f>
        <v>music</v>
      </c>
      <c r="R793" t="str">
        <f>RIGHT($N793, LEN($N793)-SEARCH("/",$N793))</f>
        <v>rock</v>
      </c>
      <c r="S793" s="12">
        <f>(((J793/60)/60)/24)+DATE(1970,1,1)</f>
        <v>41557.780624999999</v>
      </c>
      <c r="T793" s="12">
        <f>(((I793/60)/60)/24)+DATE(1970,1,1)</f>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(E794/D794)</f>
        <v>1.0044440000000001</v>
      </c>
      <c r="P794" s="8">
        <f>IF(E794=0, 0, E794/L794)</f>
        <v>41.851833333333339</v>
      </c>
      <c r="Q794" t="str">
        <f>LEFT($N794,SEARCH("/",$N794)-1)</f>
        <v>music</v>
      </c>
      <c r="R794" t="str">
        <f>RIGHT($N794, LEN($N794)-SEARCH("/",$N794))</f>
        <v>rock</v>
      </c>
      <c r="S794" s="12">
        <f>(((J794/60)/60)/24)+DATE(1970,1,1)</f>
        <v>41555.873645833337</v>
      </c>
      <c r="T794" s="12">
        <f>(((I794/60)/60)/24)+DATE(1970,1,1)</f>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(E795/D795)</f>
        <v>1.0277927272727272</v>
      </c>
      <c r="P795" s="8">
        <f>IF(E795=0, 0, E795/L795)</f>
        <v>88.325937499999995</v>
      </c>
      <c r="Q795" t="str">
        <f>LEFT($N795,SEARCH("/",$N795)-1)</f>
        <v>music</v>
      </c>
      <c r="R795" t="str">
        <f>RIGHT($N795, LEN($N795)-SEARCH("/",$N795))</f>
        <v>rock</v>
      </c>
      <c r="S795" s="12">
        <f>(((J795/60)/60)/24)+DATE(1970,1,1)</f>
        <v>41442.741249999999</v>
      </c>
      <c r="T795" s="12">
        <f>(((I795/60)/60)/24)+DATE(1970,1,1)</f>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(E796/D796)</f>
        <v>1.0531250000000001</v>
      </c>
      <c r="P796" s="8">
        <f>IF(E796=0, 0, E796/L796)</f>
        <v>158.96226415094338</v>
      </c>
      <c r="Q796" t="str">
        <f>LEFT($N796,SEARCH("/",$N796)-1)</f>
        <v>music</v>
      </c>
      <c r="R796" t="str">
        <f>RIGHT($N796, LEN($N796)-SEARCH("/",$N796))</f>
        <v>rock</v>
      </c>
      <c r="S796" s="12">
        <f>(((J796/60)/60)/24)+DATE(1970,1,1)</f>
        <v>40736.115011574075</v>
      </c>
      <c r="T796" s="12">
        <f>(((I796/60)/60)/24)+DATE(1970,1,1)</f>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(E797/D797)</f>
        <v>1.1178571428571429</v>
      </c>
      <c r="P797" s="8">
        <f>IF(E797=0, 0, E797/L797)</f>
        <v>85.054347826086953</v>
      </c>
      <c r="Q797" t="str">
        <f>LEFT($N797,SEARCH("/",$N797)-1)</f>
        <v>music</v>
      </c>
      <c r="R797" t="str">
        <f>RIGHT($N797, LEN($N797)-SEARCH("/",$N797))</f>
        <v>rock</v>
      </c>
      <c r="S797" s="12">
        <f>(((J797/60)/60)/24)+DATE(1970,1,1)</f>
        <v>40963.613032407404</v>
      </c>
      <c r="T797" s="12">
        <f>(((I797/60)/60)/24)+DATE(1970,1,1)</f>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(E798/D798)</f>
        <v>1.0135000000000001</v>
      </c>
      <c r="P798" s="8">
        <f>IF(E798=0, 0, E798/L798)</f>
        <v>112.61111111111111</v>
      </c>
      <c r="Q798" t="str">
        <f>LEFT($N798,SEARCH("/",$N798)-1)</f>
        <v>music</v>
      </c>
      <c r="R798" t="str">
        <f>RIGHT($N798, LEN($N798)-SEARCH("/",$N798))</f>
        <v>rock</v>
      </c>
      <c r="S798" s="12">
        <f>(((J798/60)/60)/24)+DATE(1970,1,1)</f>
        <v>41502.882928240739</v>
      </c>
      <c r="T798" s="12">
        <f>(((I798/60)/60)/24)+DATE(1970,1,1)</f>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(E799/D799)</f>
        <v>1.0753333333333333</v>
      </c>
      <c r="P799" s="8">
        <f>IF(E799=0, 0, E799/L799)</f>
        <v>45.436619718309856</v>
      </c>
      <c r="Q799" t="str">
        <f>LEFT($N799,SEARCH("/",$N799)-1)</f>
        <v>music</v>
      </c>
      <c r="R799" t="str">
        <f>RIGHT($N799, LEN($N799)-SEARCH("/",$N799))</f>
        <v>rock</v>
      </c>
      <c r="S799" s="12">
        <f>(((J799/60)/60)/24)+DATE(1970,1,1)</f>
        <v>40996.994074074071</v>
      </c>
      <c r="T799" s="12">
        <f>(((I799/60)/60)/24)+DATE(1970,1,1)</f>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(E800/D800)</f>
        <v>1.1488571428571428</v>
      </c>
      <c r="P800" s="8">
        <f>IF(E800=0, 0, E800/L800)</f>
        <v>46.218390804597703</v>
      </c>
      <c r="Q800" t="str">
        <f>LEFT($N800,SEARCH("/",$N800)-1)</f>
        <v>music</v>
      </c>
      <c r="R800" t="str">
        <f>RIGHT($N800, LEN($N800)-SEARCH("/",$N800))</f>
        <v>rock</v>
      </c>
      <c r="S800" s="12">
        <f>(((J800/60)/60)/24)+DATE(1970,1,1)</f>
        <v>41882.590127314819</v>
      </c>
      <c r="T800" s="12">
        <f>(((I800/60)/60)/24)+DATE(1970,1,1)</f>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(E801/D801)</f>
        <v>1.0002</v>
      </c>
      <c r="P801" s="8">
        <f>IF(E801=0, 0, E801/L801)</f>
        <v>178.60714285714286</v>
      </c>
      <c r="Q801" t="str">
        <f>LEFT($N801,SEARCH("/",$N801)-1)</f>
        <v>music</v>
      </c>
      <c r="R801" t="str">
        <f>RIGHT($N801, LEN($N801)-SEARCH("/",$N801))</f>
        <v>rock</v>
      </c>
      <c r="S801" s="12">
        <f>(((J801/60)/60)/24)+DATE(1970,1,1)</f>
        <v>40996.667199074072</v>
      </c>
      <c r="T801" s="12">
        <f>(((I801/60)/60)/24)+DATE(1970,1,1)</f>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(E802/D802)</f>
        <v>1.5213333333333334</v>
      </c>
      <c r="P802" s="8">
        <f>IF(E802=0, 0, E802/L802)</f>
        <v>40.75</v>
      </c>
      <c r="Q802" t="str">
        <f>LEFT($N802,SEARCH("/",$N802)-1)</f>
        <v>music</v>
      </c>
      <c r="R802" t="str">
        <f>RIGHT($N802, LEN($N802)-SEARCH("/",$N802))</f>
        <v>rock</v>
      </c>
      <c r="S802" s="12">
        <f>(((J802/60)/60)/24)+DATE(1970,1,1)</f>
        <v>41863.433495370373</v>
      </c>
      <c r="T802" s="12">
        <f>(((I802/60)/60)/24)+DATE(1970,1,1)</f>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(E803/D803)</f>
        <v>1.1152149999999998</v>
      </c>
      <c r="P803" s="8">
        <f>IF(E803=0, 0, E803/L803)</f>
        <v>43.733921568627444</v>
      </c>
      <c r="Q803" t="str">
        <f>LEFT($N803,SEARCH("/",$N803)-1)</f>
        <v>music</v>
      </c>
      <c r="R803" t="str">
        <f>RIGHT($N803, LEN($N803)-SEARCH("/",$N803))</f>
        <v>rock</v>
      </c>
      <c r="S803" s="12">
        <f>(((J803/60)/60)/24)+DATE(1970,1,1)</f>
        <v>40695.795370370368</v>
      </c>
      <c r="T803" s="12">
        <f>(((I803/60)/60)/24)+DATE(1970,1,1)</f>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(E804/D804)</f>
        <v>1.0133333333333334</v>
      </c>
      <c r="P804" s="8">
        <f>IF(E804=0, 0, E804/L804)</f>
        <v>81.066666666666663</v>
      </c>
      <c r="Q804" t="str">
        <f>LEFT($N804,SEARCH("/",$N804)-1)</f>
        <v>music</v>
      </c>
      <c r="R804" t="str">
        <f>RIGHT($N804, LEN($N804)-SEARCH("/",$N804))</f>
        <v>rock</v>
      </c>
      <c r="S804" s="12">
        <f>(((J804/60)/60)/24)+DATE(1970,1,1)</f>
        <v>41123.022268518522</v>
      </c>
      <c r="T804" s="12">
        <f>(((I804/60)/60)/24)+DATE(1970,1,1)</f>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(E805/D805)</f>
        <v>1.232608695652174</v>
      </c>
      <c r="P805" s="8">
        <f>IF(E805=0, 0, E805/L805)</f>
        <v>74.60526315789474</v>
      </c>
      <c r="Q805" t="str">
        <f>LEFT($N805,SEARCH("/",$N805)-1)</f>
        <v>music</v>
      </c>
      <c r="R805" t="str">
        <f>RIGHT($N805, LEN($N805)-SEARCH("/",$N805))</f>
        <v>rock</v>
      </c>
      <c r="S805" s="12">
        <f>(((J805/60)/60)/24)+DATE(1970,1,1)</f>
        <v>40665.949976851851</v>
      </c>
      <c r="T805" s="12">
        <f>(((I805/60)/60)/24)+DATE(1970,1,1)</f>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(E806/D806)</f>
        <v>1</v>
      </c>
      <c r="P806" s="8">
        <f>IF(E806=0, 0, E806/L806)</f>
        <v>305.55555555555554</v>
      </c>
      <c r="Q806" t="str">
        <f>LEFT($N806,SEARCH("/",$N806)-1)</f>
        <v>music</v>
      </c>
      <c r="R806" t="str">
        <f>RIGHT($N806, LEN($N806)-SEARCH("/",$N806))</f>
        <v>rock</v>
      </c>
      <c r="S806" s="12">
        <f>(((J806/60)/60)/24)+DATE(1970,1,1)</f>
        <v>40730.105625000004</v>
      </c>
      <c r="T806" s="12">
        <f>(((I806/60)/60)/24)+DATE(1970,1,1)</f>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(E807/D807)</f>
        <v>1.05</v>
      </c>
      <c r="P807" s="8">
        <f>IF(E807=0, 0, E807/L807)</f>
        <v>58.333333333333336</v>
      </c>
      <c r="Q807" t="str">
        <f>LEFT($N807,SEARCH("/",$N807)-1)</f>
        <v>music</v>
      </c>
      <c r="R807" t="str">
        <f>RIGHT($N807, LEN($N807)-SEARCH("/",$N807))</f>
        <v>rock</v>
      </c>
      <c r="S807" s="12">
        <f>(((J807/60)/60)/24)+DATE(1970,1,1)</f>
        <v>40690.823055555556</v>
      </c>
      <c r="T807" s="12">
        <f>(((I807/60)/60)/24)+DATE(1970,1,1)</f>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(E808/D808)</f>
        <v>1.0443750000000001</v>
      </c>
      <c r="P808" s="8">
        <f>IF(E808=0, 0, E808/L808)</f>
        <v>117.67605633802818</v>
      </c>
      <c r="Q808" t="str">
        <f>LEFT($N808,SEARCH("/",$N808)-1)</f>
        <v>music</v>
      </c>
      <c r="R808" t="str">
        <f>RIGHT($N808, LEN($N808)-SEARCH("/",$N808))</f>
        <v>rock</v>
      </c>
      <c r="S808" s="12">
        <f>(((J808/60)/60)/24)+DATE(1970,1,1)</f>
        <v>40763.691423611112</v>
      </c>
      <c r="T808" s="12">
        <f>(((I808/60)/60)/24)+DATE(1970,1,1)</f>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(E809/D809)</f>
        <v>1.05125</v>
      </c>
      <c r="P809" s="8">
        <f>IF(E809=0, 0, E809/L809)</f>
        <v>73.771929824561397</v>
      </c>
      <c r="Q809" t="str">
        <f>LEFT($N809,SEARCH("/",$N809)-1)</f>
        <v>music</v>
      </c>
      <c r="R809" t="str">
        <f>RIGHT($N809, LEN($N809)-SEARCH("/",$N809))</f>
        <v>rock</v>
      </c>
      <c r="S809" s="12">
        <f>(((J809/60)/60)/24)+DATE(1970,1,1)</f>
        <v>42759.628599537042</v>
      </c>
      <c r="T809" s="12">
        <f>(((I809/60)/60)/24)+DATE(1970,1,1)</f>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(E810/D810)</f>
        <v>1</v>
      </c>
      <c r="P810" s="8">
        <f>IF(E810=0, 0, E810/L810)</f>
        <v>104.65116279069767</v>
      </c>
      <c r="Q810" t="str">
        <f>LEFT($N810,SEARCH("/",$N810)-1)</f>
        <v>music</v>
      </c>
      <c r="R810" t="str">
        <f>RIGHT($N810, LEN($N810)-SEARCH("/",$N810))</f>
        <v>rock</v>
      </c>
      <c r="S810" s="12">
        <f>(((J810/60)/60)/24)+DATE(1970,1,1)</f>
        <v>41962.100532407407</v>
      </c>
      <c r="T810" s="12">
        <f>(((I810/60)/60)/24)+DATE(1970,1,1)</f>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(E811/D811)</f>
        <v>1.03775</v>
      </c>
      <c r="P811" s="8">
        <f>IF(E811=0, 0, E811/L811)</f>
        <v>79.82692307692308</v>
      </c>
      <c r="Q811" t="str">
        <f>LEFT($N811,SEARCH("/",$N811)-1)</f>
        <v>music</v>
      </c>
      <c r="R811" t="str">
        <f>RIGHT($N811, LEN($N811)-SEARCH("/",$N811))</f>
        <v>rock</v>
      </c>
      <c r="S811" s="12">
        <f>(((J811/60)/60)/24)+DATE(1970,1,1)</f>
        <v>41628.833680555559</v>
      </c>
      <c r="T811" s="12">
        <f>(((I811/60)/60)/24)+DATE(1970,1,1)</f>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(E812/D812)</f>
        <v>1.05</v>
      </c>
      <c r="P812" s="8">
        <f>IF(E812=0, 0, E812/L812)</f>
        <v>58.333333333333336</v>
      </c>
      <c r="Q812" t="str">
        <f>LEFT($N812,SEARCH("/",$N812)-1)</f>
        <v>music</v>
      </c>
      <c r="R812" t="str">
        <f>RIGHT($N812, LEN($N812)-SEARCH("/",$N812))</f>
        <v>rock</v>
      </c>
      <c r="S812" s="12">
        <f>(((J812/60)/60)/24)+DATE(1970,1,1)</f>
        <v>41123.056273148148</v>
      </c>
      <c r="T812" s="12">
        <f>(((I812/60)/60)/24)+DATE(1970,1,1)</f>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(E813/D813)</f>
        <v>1.04</v>
      </c>
      <c r="P813" s="8">
        <f>IF(E813=0, 0, E813/L813)</f>
        <v>86.666666666666671</v>
      </c>
      <c r="Q813" t="str">
        <f>LEFT($N813,SEARCH("/",$N813)-1)</f>
        <v>music</v>
      </c>
      <c r="R813" t="str">
        <f>RIGHT($N813, LEN($N813)-SEARCH("/",$N813))</f>
        <v>rock</v>
      </c>
      <c r="S813" s="12">
        <f>(((J813/60)/60)/24)+DATE(1970,1,1)</f>
        <v>41443.643541666665</v>
      </c>
      <c r="T813" s="12">
        <f>(((I813/60)/60)/24)+DATE(1970,1,1)</f>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(E814/D814)</f>
        <v>1.5183333333333333</v>
      </c>
      <c r="P814" s="8">
        <f>IF(E814=0, 0, E814/L814)</f>
        <v>27.606060606060606</v>
      </c>
      <c r="Q814" t="str">
        <f>LEFT($N814,SEARCH("/",$N814)-1)</f>
        <v>music</v>
      </c>
      <c r="R814" t="str">
        <f>RIGHT($N814, LEN($N814)-SEARCH("/",$N814))</f>
        <v>rock</v>
      </c>
      <c r="S814" s="12">
        <f>(((J814/60)/60)/24)+DATE(1970,1,1)</f>
        <v>41282.017962962964</v>
      </c>
      <c r="T814" s="12">
        <f>(((I814/60)/60)/24)+DATE(1970,1,1)</f>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(E815/D815)</f>
        <v>1.59996</v>
      </c>
      <c r="P815" s="8">
        <f>IF(E815=0, 0, E815/L815)</f>
        <v>24.999375000000001</v>
      </c>
      <c r="Q815" t="str">
        <f>LEFT($N815,SEARCH("/",$N815)-1)</f>
        <v>music</v>
      </c>
      <c r="R815" t="str">
        <f>RIGHT($N815, LEN($N815)-SEARCH("/",$N815))</f>
        <v>rock</v>
      </c>
      <c r="S815" s="12">
        <f>(((J815/60)/60)/24)+DATE(1970,1,1)</f>
        <v>41080.960243055553</v>
      </c>
      <c r="T815" s="12">
        <f>(((I815/60)/60)/24)+DATE(1970,1,1)</f>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(E816/D816)</f>
        <v>1.2729999999999999</v>
      </c>
      <c r="P816" s="8">
        <f>IF(E816=0, 0, E816/L816)</f>
        <v>45.464285714285715</v>
      </c>
      <c r="Q816" t="str">
        <f>LEFT($N816,SEARCH("/",$N816)-1)</f>
        <v>music</v>
      </c>
      <c r="R816" t="str">
        <f>RIGHT($N816, LEN($N816)-SEARCH("/",$N816))</f>
        <v>rock</v>
      </c>
      <c r="S816" s="12">
        <f>(((J816/60)/60)/24)+DATE(1970,1,1)</f>
        <v>40679.743067129632</v>
      </c>
      <c r="T816" s="12">
        <f>(((I816/60)/60)/24)+DATE(1970,1,1)</f>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(E817/D817)</f>
        <v>1.07</v>
      </c>
      <c r="P817" s="8">
        <f>IF(E817=0, 0, E817/L817)</f>
        <v>99.534883720930239</v>
      </c>
      <c r="Q817" t="str">
        <f>LEFT($N817,SEARCH("/",$N817)-1)</f>
        <v>music</v>
      </c>
      <c r="R817" t="str">
        <f>RIGHT($N817, LEN($N817)-SEARCH("/",$N817))</f>
        <v>rock</v>
      </c>
      <c r="S817" s="12">
        <f>(((J817/60)/60)/24)+DATE(1970,1,1)</f>
        <v>41914.917858796296</v>
      </c>
      <c r="T817" s="12">
        <f>(((I817/60)/60)/24)+DATE(1970,1,1)</f>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(E818/D818)</f>
        <v>1.1512214285714286</v>
      </c>
      <c r="P818" s="8">
        <f>IF(E818=0, 0, E818/L818)</f>
        <v>39.31</v>
      </c>
      <c r="Q818" t="str">
        <f>LEFT($N818,SEARCH("/",$N818)-1)</f>
        <v>music</v>
      </c>
      <c r="R818" t="str">
        <f>RIGHT($N818, LEN($N818)-SEARCH("/",$N818))</f>
        <v>rock</v>
      </c>
      <c r="S818" s="12">
        <f>(((J818/60)/60)/24)+DATE(1970,1,1)</f>
        <v>41341.870868055557</v>
      </c>
      <c r="T818" s="12">
        <f>(((I818/60)/60)/24)+DATE(1970,1,1)</f>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(E819/D819)</f>
        <v>1.3711066666666665</v>
      </c>
      <c r="P819" s="8">
        <f>IF(E819=0, 0, E819/L819)</f>
        <v>89.419999999999987</v>
      </c>
      <c r="Q819" t="str">
        <f>LEFT($N819,SEARCH("/",$N819)-1)</f>
        <v>music</v>
      </c>
      <c r="R819" t="str">
        <f>RIGHT($N819, LEN($N819)-SEARCH("/",$N819))</f>
        <v>rock</v>
      </c>
      <c r="S819" s="12">
        <f>(((J819/60)/60)/24)+DATE(1970,1,1)</f>
        <v>40925.599664351852</v>
      </c>
      <c r="T819" s="12">
        <f>(((I819/60)/60)/24)+DATE(1970,1,1)</f>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(E820/D820)</f>
        <v>1.5571428571428572</v>
      </c>
      <c r="P820" s="8">
        <f>IF(E820=0, 0, E820/L820)</f>
        <v>28.684210526315791</v>
      </c>
      <c r="Q820" t="str">
        <f>LEFT($N820,SEARCH("/",$N820)-1)</f>
        <v>music</v>
      </c>
      <c r="R820" t="str">
        <f>RIGHT($N820, LEN($N820)-SEARCH("/",$N820))</f>
        <v>rock</v>
      </c>
      <c r="S820" s="12">
        <f>(((J820/60)/60)/24)+DATE(1970,1,1)</f>
        <v>41120.882881944446</v>
      </c>
      <c r="T820" s="12">
        <f>(((I820/60)/60)/24)+DATE(1970,1,1)</f>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(E821/D821)</f>
        <v>1.0874999999999999</v>
      </c>
      <c r="P821" s="8">
        <f>IF(E821=0, 0, E821/L821)</f>
        <v>31.071428571428573</v>
      </c>
      <c r="Q821" t="str">
        <f>LEFT($N821,SEARCH("/",$N821)-1)</f>
        <v>music</v>
      </c>
      <c r="R821" t="str">
        <f>RIGHT($N821, LEN($N821)-SEARCH("/",$N821))</f>
        <v>rock</v>
      </c>
      <c r="S821" s="12">
        <f>(((J821/60)/60)/24)+DATE(1970,1,1)</f>
        <v>41619.998310185183</v>
      </c>
      <c r="T821" s="12">
        <f>(((I821/60)/60)/24)+DATE(1970,1,1)</f>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(E822/D822)</f>
        <v>1.3405</v>
      </c>
      <c r="P822" s="8">
        <f>IF(E822=0, 0, E822/L822)</f>
        <v>70.55263157894737</v>
      </c>
      <c r="Q822" t="str">
        <f>LEFT($N822,SEARCH("/",$N822)-1)</f>
        <v>music</v>
      </c>
      <c r="R822" t="str">
        <f>RIGHT($N822, LEN($N822)-SEARCH("/",$N822))</f>
        <v>rock</v>
      </c>
      <c r="S822" s="12">
        <f>(((J822/60)/60)/24)+DATE(1970,1,1)</f>
        <v>41768.841921296298</v>
      </c>
      <c r="T822" s="12">
        <f>(((I822/60)/60)/24)+DATE(1970,1,1)</f>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(E823/D823)</f>
        <v>1</v>
      </c>
      <c r="P823" s="8">
        <f>IF(E823=0, 0, E823/L823)</f>
        <v>224.12820512820514</v>
      </c>
      <c r="Q823" t="str">
        <f>LEFT($N823,SEARCH("/",$N823)-1)</f>
        <v>music</v>
      </c>
      <c r="R823" t="str">
        <f>RIGHT($N823, LEN($N823)-SEARCH("/",$N823))</f>
        <v>rock</v>
      </c>
      <c r="S823" s="12">
        <f>(((J823/60)/60)/24)+DATE(1970,1,1)</f>
        <v>42093.922048611115</v>
      </c>
      <c r="T823" s="12">
        <f>(((I823/60)/60)/24)+DATE(1970,1,1)</f>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(E824/D824)</f>
        <v>1.1916666666666667</v>
      </c>
      <c r="P824" s="8">
        <f>IF(E824=0, 0, E824/L824)</f>
        <v>51.811594202898547</v>
      </c>
      <c r="Q824" t="str">
        <f>LEFT($N824,SEARCH("/",$N824)-1)</f>
        <v>music</v>
      </c>
      <c r="R824" t="str">
        <f>RIGHT($N824, LEN($N824)-SEARCH("/",$N824))</f>
        <v>rock</v>
      </c>
      <c r="S824" s="12">
        <f>(((J824/60)/60)/24)+DATE(1970,1,1)</f>
        <v>41157.947337962964</v>
      </c>
      <c r="T824" s="12">
        <f>(((I824/60)/60)/24)+DATE(1970,1,1)</f>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(E825/D825)</f>
        <v>1.7949999999999999</v>
      </c>
      <c r="P825" s="8">
        <f>IF(E825=0, 0, E825/L825)</f>
        <v>43.515151515151516</v>
      </c>
      <c r="Q825" t="str">
        <f>LEFT($N825,SEARCH("/",$N825)-1)</f>
        <v>music</v>
      </c>
      <c r="R825" t="str">
        <f>RIGHT($N825, LEN($N825)-SEARCH("/",$N825))</f>
        <v>rock</v>
      </c>
      <c r="S825" s="12">
        <f>(((J825/60)/60)/24)+DATE(1970,1,1)</f>
        <v>42055.972824074073</v>
      </c>
      <c r="T825" s="12">
        <f>(((I825/60)/60)/24)+DATE(1970,1,1)</f>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(E826/D826)</f>
        <v>1.3438124999999999</v>
      </c>
      <c r="P826" s="8">
        <f>IF(E826=0, 0, E826/L826)</f>
        <v>39.816666666666663</v>
      </c>
      <c r="Q826" t="str">
        <f>LEFT($N826,SEARCH("/",$N826)-1)</f>
        <v>music</v>
      </c>
      <c r="R826" t="str">
        <f>RIGHT($N826, LEN($N826)-SEARCH("/",$N826))</f>
        <v>rock</v>
      </c>
      <c r="S826" s="12">
        <f>(((J826/60)/60)/24)+DATE(1970,1,1)</f>
        <v>40250.242106481484</v>
      </c>
      <c r="T826" s="12">
        <f>(((I826/60)/60)/24)+DATE(1970,1,1)</f>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(E827/D827)</f>
        <v>1.0043200000000001</v>
      </c>
      <c r="P827" s="8">
        <f>IF(E827=0, 0, E827/L827)</f>
        <v>126.8080808080808</v>
      </c>
      <c r="Q827" t="str">
        <f>LEFT($N827,SEARCH("/",$N827)-1)</f>
        <v>music</v>
      </c>
      <c r="R827" t="str">
        <f>RIGHT($N827, LEN($N827)-SEARCH("/",$N827))</f>
        <v>rock</v>
      </c>
      <c r="S827" s="12">
        <f>(((J827/60)/60)/24)+DATE(1970,1,1)</f>
        <v>41186.306527777779</v>
      </c>
      <c r="T827" s="12">
        <f>(((I827/60)/60)/24)+DATE(1970,1,1)</f>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(E828/D828)</f>
        <v>1.0145454545454546</v>
      </c>
      <c r="P828" s="8">
        <f>IF(E828=0, 0, E828/L828)</f>
        <v>113.87755102040816</v>
      </c>
      <c r="Q828" t="str">
        <f>LEFT($N828,SEARCH("/",$N828)-1)</f>
        <v>music</v>
      </c>
      <c r="R828" t="str">
        <f>RIGHT($N828, LEN($N828)-SEARCH("/",$N828))</f>
        <v>rock</v>
      </c>
      <c r="S828" s="12">
        <f>(((J828/60)/60)/24)+DATE(1970,1,1)</f>
        <v>40973.038541666669</v>
      </c>
      <c r="T828" s="12">
        <f>(((I828/60)/60)/24)+DATE(1970,1,1)</f>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(E829/D829)</f>
        <v>1.0333333333333334</v>
      </c>
      <c r="P829" s="8">
        <f>IF(E829=0, 0, E829/L829)</f>
        <v>28.181818181818183</v>
      </c>
      <c r="Q829" t="str">
        <f>LEFT($N829,SEARCH("/",$N829)-1)</f>
        <v>music</v>
      </c>
      <c r="R829" t="str">
        <f>RIGHT($N829, LEN($N829)-SEARCH("/",$N829))</f>
        <v>rock</v>
      </c>
      <c r="S829" s="12">
        <f>(((J829/60)/60)/24)+DATE(1970,1,1)</f>
        <v>40927.473460648151</v>
      </c>
      <c r="T829" s="12">
        <f>(((I829/60)/60)/24)+DATE(1970,1,1)</f>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(E830/D830)</f>
        <v>1.07</v>
      </c>
      <c r="P830" s="8">
        <f>IF(E830=0, 0, E830/L830)</f>
        <v>36.60526315789474</v>
      </c>
      <c r="Q830" t="str">
        <f>LEFT($N830,SEARCH("/",$N830)-1)</f>
        <v>music</v>
      </c>
      <c r="R830" t="str">
        <f>RIGHT($N830, LEN($N830)-SEARCH("/",$N830))</f>
        <v>rock</v>
      </c>
      <c r="S830" s="12">
        <f>(((J830/60)/60)/24)+DATE(1970,1,1)</f>
        <v>41073.050717592596</v>
      </c>
      <c r="T830" s="12">
        <f>(((I830/60)/60)/24)+DATE(1970,1,1)</f>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(E831/D831)</f>
        <v>1.04</v>
      </c>
      <c r="P831" s="8">
        <f>IF(E831=0, 0, E831/L831)</f>
        <v>32.5</v>
      </c>
      <c r="Q831" t="str">
        <f>LEFT($N831,SEARCH("/",$N831)-1)</f>
        <v>music</v>
      </c>
      <c r="R831" t="str">
        <f>RIGHT($N831, LEN($N831)-SEARCH("/",$N831))</f>
        <v>rock</v>
      </c>
      <c r="S831" s="12">
        <f>(((J831/60)/60)/24)+DATE(1970,1,1)</f>
        <v>42504.801388888889</v>
      </c>
      <c r="T831" s="12">
        <f>(((I831/60)/60)/24)+DATE(1970,1,1)</f>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(E832/D832)</f>
        <v>1.0783333333333334</v>
      </c>
      <c r="P832" s="8">
        <f>IF(E832=0, 0, E832/L832)</f>
        <v>60.65625</v>
      </c>
      <c r="Q832" t="str">
        <f>LEFT($N832,SEARCH("/",$N832)-1)</f>
        <v>music</v>
      </c>
      <c r="R832" t="str">
        <f>RIGHT($N832, LEN($N832)-SEARCH("/",$N832))</f>
        <v>rock</v>
      </c>
      <c r="S832" s="12">
        <f>(((J832/60)/60)/24)+DATE(1970,1,1)</f>
        <v>41325.525752314818</v>
      </c>
      <c r="T832" s="12">
        <f>(((I832/60)/60)/24)+DATE(1970,1,1)</f>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(E833/D833)</f>
        <v>2.3333333333333335</v>
      </c>
      <c r="P833" s="8">
        <f>IF(E833=0, 0, E833/L833)</f>
        <v>175</v>
      </c>
      <c r="Q833" t="str">
        <f>LEFT($N833,SEARCH("/",$N833)-1)</f>
        <v>music</v>
      </c>
      <c r="R833" t="str">
        <f>RIGHT($N833, LEN($N833)-SEARCH("/",$N833))</f>
        <v>rock</v>
      </c>
      <c r="S833" s="12">
        <f>(((J833/60)/60)/24)+DATE(1970,1,1)</f>
        <v>40996.646921296298</v>
      </c>
      <c r="T833" s="12">
        <f>(((I833/60)/60)/24)+DATE(1970,1,1)</f>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(E834/D834)</f>
        <v>1.0060706666666666</v>
      </c>
      <c r="P834" s="8">
        <f>IF(E834=0, 0, E834/L834)</f>
        <v>97.993896103896105</v>
      </c>
      <c r="Q834" t="str">
        <f>LEFT($N834,SEARCH("/",$N834)-1)</f>
        <v>music</v>
      </c>
      <c r="R834" t="str">
        <f>RIGHT($N834, LEN($N834)-SEARCH("/",$N834))</f>
        <v>rock</v>
      </c>
      <c r="S834" s="12">
        <f>(((J834/60)/60)/24)+DATE(1970,1,1)</f>
        <v>40869.675173611111</v>
      </c>
      <c r="T834" s="12">
        <f>(((I834/60)/60)/24)+DATE(1970,1,1)</f>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(E835/D835)</f>
        <v>1.0166666666666666</v>
      </c>
      <c r="P835" s="8">
        <f>IF(E835=0, 0, E835/L835)</f>
        <v>148.78048780487805</v>
      </c>
      <c r="Q835" t="str">
        <f>LEFT($N835,SEARCH("/",$N835)-1)</f>
        <v>music</v>
      </c>
      <c r="R835" t="str">
        <f>RIGHT($N835, LEN($N835)-SEARCH("/",$N835))</f>
        <v>rock</v>
      </c>
      <c r="S835" s="12">
        <f>(((J835/60)/60)/24)+DATE(1970,1,1)</f>
        <v>41718.878182870372</v>
      </c>
      <c r="T835" s="12">
        <f>(((I835/60)/60)/24)+DATE(1970,1,1)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(E836/D836)</f>
        <v>1.3101818181818181</v>
      </c>
      <c r="P836" s="8">
        <f>IF(E836=0, 0, E836/L836)</f>
        <v>96.08</v>
      </c>
      <c r="Q836" t="str">
        <f>LEFT($N836,SEARCH("/",$N836)-1)</f>
        <v>music</v>
      </c>
      <c r="R836" t="str">
        <f>RIGHT($N836, LEN($N836)-SEARCH("/",$N836))</f>
        <v>rock</v>
      </c>
      <c r="S836" s="12">
        <f>(((J836/60)/60)/24)+DATE(1970,1,1)</f>
        <v>41422.822824074072</v>
      </c>
      <c r="T836" s="12">
        <f>(((I836/60)/60)/24)+DATE(1970,1,1)</f>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(E837/D837)</f>
        <v>1.1725000000000001</v>
      </c>
      <c r="P837" s="8">
        <f>IF(E837=0, 0, E837/L837)</f>
        <v>58.625</v>
      </c>
      <c r="Q837" t="str">
        <f>LEFT($N837,SEARCH("/",$N837)-1)</f>
        <v>music</v>
      </c>
      <c r="R837" t="str">
        <f>RIGHT($N837, LEN($N837)-SEARCH("/",$N837))</f>
        <v>rock</v>
      </c>
      <c r="S837" s="12">
        <f>(((J837/60)/60)/24)+DATE(1970,1,1)</f>
        <v>41005.45784722222</v>
      </c>
      <c r="T837" s="12">
        <f>(((I837/60)/60)/24)+DATE(1970,1,1)</f>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(E838/D838)</f>
        <v>1.009304</v>
      </c>
      <c r="P838" s="8">
        <f>IF(E838=0, 0, E838/L838)</f>
        <v>109.70695652173914</v>
      </c>
      <c r="Q838" t="str">
        <f>LEFT($N838,SEARCH("/",$N838)-1)</f>
        <v>music</v>
      </c>
      <c r="R838" t="str">
        <f>RIGHT($N838, LEN($N838)-SEARCH("/",$N838))</f>
        <v>rock</v>
      </c>
      <c r="S838" s="12">
        <f>(((J838/60)/60)/24)+DATE(1970,1,1)</f>
        <v>41524.056921296295</v>
      </c>
      <c r="T838" s="12">
        <f>(((I838/60)/60)/24)+DATE(1970,1,1)</f>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(E839/D839)</f>
        <v>1.218</v>
      </c>
      <c r="P839" s="8">
        <f>IF(E839=0, 0, E839/L839)</f>
        <v>49.112903225806448</v>
      </c>
      <c r="Q839" t="str">
        <f>LEFT($N839,SEARCH("/",$N839)-1)</f>
        <v>music</v>
      </c>
      <c r="R839" t="str">
        <f>RIGHT($N839, LEN($N839)-SEARCH("/",$N839))</f>
        <v>rock</v>
      </c>
      <c r="S839" s="12">
        <f>(((J839/60)/60)/24)+DATE(1970,1,1)</f>
        <v>41730.998402777775</v>
      </c>
      <c r="T839" s="12">
        <f>(((I839/60)/60)/24)+DATE(1970,1,1)</f>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(E840/D840)</f>
        <v>1.454</v>
      </c>
      <c r="P840" s="8">
        <f>IF(E840=0, 0, E840/L840)</f>
        <v>47.672131147540981</v>
      </c>
      <c r="Q840" t="str">
        <f>LEFT($N840,SEARCH("/",$N840)-1)</f>
        <v>music</v>
      </c>
      <c r="R840" t="str">
        <f>RIGHT($N840, LEN($N840)-SEARCH("/",$N840))</f>
        <v>rock</v>
      </c>
      <c r="S840" s="12">
        <f>(((J840/60)/60)/24)+DATE(1970,1,1)</f>
        <v>40895.897974537038</v>
      </c>
      <c r="T840" s="12">
        <f>(((I840/60)/60)/24)+DATE(1970,1,1)</f>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(E841/D841)</f>
        <v>1.166166</v>
      </c>
      <c r="P841" s="8">
        <f>IF(E841=0, 0, E841/L841)</f>
        <v>60.737812499999997</v>
      </c>
      <c r="Q841" t="str">
        <f>LEFT($N841,SEARCH("/",$N841)-1)</f>
        <v>music</v>
      </c>
      <c r="R841" t="str">
        <f>RIGHT($N841, LEN($N841)-SEARCH("/",$N841))</f>
        <v>rock</v>
      </c>
      <c r="S841" s="12">
        <f>(((J841/60)/60)/24)+DATE(1970,1,1)</f>
        <v>41144.763379629629</v>
      </c>
      <c r="T841" s="12">
        <f>(((I841/60)/60)/24)+DATE(1970,1,1)</f>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(E842/D842)</f>
        <v>1.2041660000000001</v>
      </c>
      <c r="P842" s="8">
        <f>IF(E842=0, 0, E842/L842)</f>
        <v>63.37715789473684</v>
      </c>
      <c r="Q842" t="str">
        <f>LEFT($N842,SEARCH("/",$N842)-1)</f>
        <v>music</v>
      </c>
      <c r="R842" t="str">
        <f>RIGHT($N842, LEN($N842)-SEARCH("/",$N842))</f>
        <v>metal</v>
      </c>
      <c r="S842" s="12">
        <f>(((J842/60)/60)/24)+DATE(1970,1,1)</f>
        <v>42607.226701388892</v>
      </c>
      <c r="T842" s="12">
        <f>(((I842/60)/60)/24)+DATE(1970,1,1)</f>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(E843/D843)</f>
        <v>1.0132000000000001</v>
      </c>
      <c r="P843" s="8">
        <f>IF(E843=0, 0, E843/L843)</f>
        <v>53.893617021276597</v>
      </c>
      <c r="Q843" t="str">
        <f>LEFT($N843,SEARCH("/",$N843)-1)</f>
        <v>music</v>
      </c>
      <c r="R843" t="str">
        <f>RIGHT($N843, LEN($N843)-SEARCH("/",$N843))</f>
        <v>metal</v>
      </c>
      <c r="S843" s="12">
        <f>(((J843/60)/60)/24)+DATE(1970,1,1)</f>
        <v>41923.838692129626</v>
      </c>
      <c r="T843" s="12">
        <f>(((I843/60)/60)/24)+DATE(1970,1,1)</f>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(E844/D844)</f>
        <v>1.0431999999999999</v>
      </c>
      <c r="P844" s="8">
        <f>IF(E844=0, 0, E844/L844)</f>
        <v>66.871794871794876</v>
      </c>
      <c r="Q844" t="str">
        <f>LEFT($N844,SEARCH("/",$N844)-1)</f>
        <v>music</v>
      </c>
      <c r="R844" t="str">
        <f>RIGHT($N844, LEN($N844)-SEARCH("/",$N844))</f>
        <v>metal</v>
      </c>
      <c r="S844" s="12">
        <f>(((J844/60)/60)/24)+DATE(1970,1,1)</f>
        <v>41526.592395833337</v>
      </c>
      <c r="T844" s="12">
        <f>(((I844/60)/60)/24)+DATE(1970,1,1)</f>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(E845/D845)</f>
        <v>2.6713333333333331</v>
      </c>
      <c r="P845" s="8">
        <f>IF(E845=0, 0, E845/L845)</f>
        <v>63.102362204724407</v>
      </c>
      <c r="Q845" t="str">
        <f>LEFT($N845,SEARCH("/",$N845)-1)</f>
        <v>music</v>
      </c>
      <c r="R845" t="str">
        <f>RIGHT($N845, LEN($N845)-SEARCH("/",$N845))</f>
        <v>metal</v>
      </c>
      <c r="S845" s="12">
        <f>(((J845/60)/60)/24)+DATE(1970,1,1)</f>
        <v>42695.257870370369</v>
      </c>
      <c r="T845" s="12">
        <f>(((I845/60)/60)/24)+DATE(1970,1,1)</f>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(E846/D846)</f>
        <v>1.9413333333333334</v>
      </c>
      <c r="P846" s="8">
        <f>IF(E846=0, 0, E846/L846)</f>
        <v>36.628930817610062</v>
      </c>
      <c r="Q846" t="str">
        <f>LEFT($N846,SEARCH("/",$N846)-1)</f>
        <v>music</v>
      </c>
      <c r="R846" t="str">
        <f>RIGHT($N846, LEN($N846)-SEARCH("/",$N846))</f>
        <v>metal</v>
      </c>
      <c r="S846" s="12">
        <f>(((J846/60)/60)/24)+DATE(1970,1,1)</f>
        <v>41905.684629629628</v>
      </c>
      <c r="T846" s="12">
        <f>(((I846/60)/60)/24)+DATE(1970,1,1)</f>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(E847/D847)</f>
        <v>1.203802</v>
      </c>
      <c r="P847" s="8">
        <f>IF(E847=0, 0, E847/L847)</f>
        <v>34.005706214689269</v>
      </c>
      <c r="Q847" t="str">
        <f>LEFT($N847,SEARCH("/",$N847)-1)</f>
        <v>music</v>
      </c>
      <c r="R847" t="str">
        <f>RIGHT($N847, LEN($N847)-SEARCH("/",$N847))</f>
        <v>metal</v>
      </c>
      <c r="S847" s="12">
        <f>(((J847/60)/60)/24)+DATE(1970,1,1)</f>
        <v>42578.205972222218</v>
      </c>
      <c r="T847" s="12">
        <f>(((I847/60)/60)/24)+DATE(1970,1,1)</f>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(E848/D848)</f>
        <v>1.2200090909090908</v>
      </c>
      <c r="P848" s="8">
        <f>IF(E848=0, 0, E848/L848)</f>
        <v>28.553404255319148</v>
      </c>
      <c r="Q848" t="str">
        <f>LEFT($N848,SEARCH("/",$N848)-1)</f>
        <v>music</v>
      </c>
      <c r="R848" t="str">
        <f>RIGHT($N848, LEN($N848)-SEARCH("/",$N848))</f>
        <v>metal</v>
      </c>
      <c r="S848" s="12">
        <f>(((J848/60)/60)/24)+DATE(1970,1,1)</f>
        <v>41694.391840277778</v>
      </c>
      <c r="T848" s="12">
        <f>(((I848/60)/60)/24)+DATE(1970,1,1)</f>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(E849/D849)</f>
        <v>1</v>
      </c>
      <c r="P849" s="8">
        <f>IF(E849=0, 0, E849/L849)</f>
        <v>10</v>
      </c>
      <c r="Q849" t="str">
        <f>LEFT($N849,SEARCH("/",$N849)-1)</f>
        <v>music</v>
      </c>
      <c r="R849" t="str">
        <f>RIGHT($N849, LEN($N849)-SEARCH("/",$N849))</f>
        <v>metal</v>
      </c>
      <c r="S849" s="12">
        <f>(((J849/60)/60)/24)+DATE(1970,1,1)</f>
        <v>42165.79833333334</v>
      </c>
      <c r="T849" s="12">
        <f>(((I849/60)/60)/24)+DATE(1970,1,1)</f>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(E850/D850)</f>
        <v>1</v>
      </c>
      <c r="P850" s="8">
        <f>IF(E850=0, 0, E850/L850)</f>
        <v>18.75</v>
      </c>
      <c r="Q850" t="str">
        <f>LEFT($N850,SEARCH("/",$N850)-1)</f>
        <v>music</v>
      </c>
      <c r="R850" t="str">
        <f>RIGHT($N850, LEN($N850)-SEARCH("/",$N850))</f>
        <v>metal</v>
      </c>
      <c r="S850" s="12">
        <f>(((J850/60)/60)/24)+DATE(1970,1,1)</f>
        <v>42078.792048611111</v>
      </c>
      <c r="T850" s="12">
        <f>(((I850/60)/60)/24)+DATE(1970,1,1)</f>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(E851/D851)</f>
        <v>1.1990000000000001</v>
      </c>
      <c r="P851" s="8">
        <f>IF(E851=0, 0, E851/L851)</f>
        <v>41.704347826086959</v>
      </c>
      <c r="Q851" t="str">
        <f>LEFT($N851,SEARCH("/",$N851)-1)</f>
        <v>music</v>
      </c>
      <c r="R851" t="str">
        <f>RIGHT($N851, LEN($N851)-SEARCH("/",$N851))</f>
        <v>metal</v>
      </c>
      <c r="S851" s="12">
        <f>(((J851/60)/60)/24)+DATE(1970,1,1)</f>
        <v>42051.148888888885</v>
      </c>
      <c r="T851" s="12">
        <f>(((I851/60)/60)/24)+DATE(1970,1,1)</f>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(E852/D852)</f>
        <v>1.55175</v>
      </c>
      <c r="P852" s="8">
        <f>IF(E852=0, 0, E852/L852)</f>
        <v>46.669172932330824</v>
      </c>
      <c r="Q852" t="str">
        <f>LEFT($N852,SEARCH("/",$N852)-1)</f>
        <v>music</v>
      </c>
      <c r="R852" t="str">
        <f>RIGHT($N852, LEN($N852)-SEARCH("/",$N852))</f>
        <v>metal</v>
      </c>
      <c r="S852" s="12">
        <f>(((J852/60)/60)/24)+DATE(1970,1,1)</f>
        <v>42452.827743055561</v>
      </c>
      <c r="T852" s="12">
        <f>(((I852/60)/60)/24)+DATE(1970,1,1)</f>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(E853/D853)</f>
        <v>1.3045</v>
      </c>
      <c r="P853" s="8">
        <f>IF(E853=0, 0, E853/L853)</f>
        <v>37.271428571428572</v>
      </c>
      <c r="Q853" t="str">
        <f>LEFT($N853,SEARCH("/",$N853)-1)</f>
        <v>music</v>
      </c>
      <c r="R853" t="str">
        <f>RIGHT($N853, LEN($N853)-SEARCH("/",$N853))</f>
        <v>metal</v>
      </c>
      <c r="S853" s="12">
        <f>(((J853/60)/60)/24)+DATE(1970,1,1)</f>
        <v>42522.880243055552</v>
      </c>
      <c r="T853" s="12">
        <f>(((I853/60)/60)/24)+DATE(1970,1,1)</f>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(E854/D854)</f>
        <v>1.0497142857142858</v>
      </c>
      <c r="P854" s="8">
        <f>IF(E854=0, 0, E854/L854)</f>
        <v>59.258064516129032</v>
      </c>
      <c r="Q854" t="str">
        <f>LEFT($N854,SEARCH("/",$N854)-1)</f>
        <v>music</v>
      </c>
      <c r="R854" t="str">
        <f>RIGHT($N854, LEN($N854)-SEARCH("/",$N854))</f>
        <v>metal</v>
      </c>
      <c r="S854" s="12">
        <f>(((J854/60)/60)/24)+DATE(1970,1,1)</f>
        <v>42656.805497685185</v>
      </c>
      <c r="T854" s="12">
        <f>(((I854/60)/60)/24)+DATE(1970,1,1)</f>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(E855/D855)</f>
        <v>1</v>
      </c>
      <c r="P855" s="8">
        <f>IF(E855=0, 0, E855/L855)</f>
        <v>30</v>
      </c>
      <c r="Q855" t="str">
        <f>LEFT($N855,SEARCH("/",$N855)-1)</f>
        <v>music</v>
      </c>
      <c r="R855" t="str">
        <f>RIGHT($N855, LEN($N855)-SEARCH("/",$N855))</f>
        <v>metal</v>
      </c>
      <c r="S855" s="12">
        <f>(((J855/60)/60)/24)+DATE(1970,1,1)</f>
        <v>42021.832280092596</v>
      </c>
      <c r="T855" s="12">
        <f>(((I855/60)/60)/24)+DATE(1970,1,1)</f>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(E856/D856)</f>
        <v>1.1822050359712231</v>
      </c>
      <c r="P856" s="8">
        <f>IF(E856=0, 0, E856/L856)</f>
        <v>65.8623246492986</v>
      </c>
      <c r="Q856" t="str">
        <f>LEFT($N856,SEARCH("/",$N856)-1)</f>
        <v>music</v>
      </c>
      <c r="R856" t="str">
        <f>RIGHT($N856, LEN($N856)-SEARCH("/",$N856))</f>
        <v>metal</v>
      </c>
      <c r="S856" s="12">
        <f>(((J856/60)/60)/24)+DATE(1970,1,1)</f>
        <v>42702.212337962963</v>
      </c>
      <c r="T856" s="12">
        <f>(((I856/60)/60)/24)+DATE(1970,1,1)</f>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(E857/D857)</f>
        <v>1.0344827586206897</v>
      </c>
      <c r="P857" s="8">
        <f>IF(E857=0, 0, E857/L857)</f>
        <v>31.914893617021278</v>
      </c>
      <c r="Q857" t="str">
        <f>LEFT($N857,SEARCH("/",$N857)-1)</f>
        <v>music</v>
      </c>
      <c r="R857" t="str">
        <f>RIGHT($N857, LEN($N857)-SEARCH("/",$N857))</f>
        <v>metal</v>
      </c>
      <c r="S857" s="12">
        <f>(((J857/60)/60)/24)+DATE(1970,1,1)</f>
        <v>42545.125196759262</v>
      </c>
      <c r="T857" s="12">
        <f>(((I857/60)/60)/24)+DATE(1970,1,1)</f>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(E858/D858)</f>
        <v>2.1800000000000002</v>
      </c>
      <c r="P858" s="8">
        <f>IF(E858=0, 0, E858/L858)</f>
        <v>19.464285714285715</v>
      </c>
      <c r="Q858" t="str">
        <f>LEFT($N858,SEARCH("/",$N858)-1)</f>
        <v>music</v>
      </c>
      <c r="R858" t="str">
        <f>RIGHT($N858, LEN($N858)-SEARCH("/",$N858))</f>
        <v>metal</v>
      </c>
      <c r="S858" s="12">
        <f>(((J858/60)/60)/24)+DATE(1970,1,1)</f>
        <v>42609.311990740738</v>
      </c>
      <c r="T858" s="12">
        <f>(((I858/60)/60)/24)+DATE(1970,1,1)</f>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(E859/D859)</f>
        <v>1</v>
      </c>
      <c r="P859" s="8">
        <f>IF(E859=0, 0, E859/L859)</f>
        <v>50</v>
      </c>
      <c r="Q859" t="str">
        <f>LEFT($N859,SEARCH("/",$N859)-1)</f>
        <v>music</v>
      </c>
      <c r="R859" t="str">
        <f>RIGHT($N859, LEN($N859)-SEARCH("/",$N859))</f>
        <v>metal</v>
      </c>
      <c r="S859" s="12">
        <f>(((J859/60)/60)/24)+DATE(1970,1,1)</f>
        <v>42291.581377314811</v>
      </c>
      <c r="T859" s="12">
        <f>(((I859/60)/60)/24)+DATE(1970,1,1)</f>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(E860/D860)</f>
        <v>1.4400583333333332</v>
      </c>
      <c r="P860" s="8">
        <f>IF(E860=0, 0, E860/L860)</f>
        <v>22.737763157894737</v>
      </c>
      <c r="Q860" t="str">
        <f>LEFT($N860,SEARCH("/",$N860)-1)</f>
        <v>music</v>
      </c>
      <c r="R860" t="str">
        <f>RIGHT($N860, LEN($N860)-SEARCH("/",$N860))</f>
        <v>metal</v>
      </c>
      <c r="S860" s="12">
        <f>(((J860/60)/60)/24)+DATE(1970,1,1)</f>
        <v>42079.745578703703</v>
      </c>
      <c r="T860" s="12">
        <f>(((I860/60)/60)/24)+DATE(1970,1,1)</f>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(E861/D861)</f>
        <v>1.0467500000000001</v>
      </c>
      <c r="P861" s="8">
        <f>IF(E861=0, 0, E861/L861)</f>
        <v>42.724489795918366</v>
      </c>
      <c r="Q861" t="str">
        <f>LEFT($N861,SEARCH("/",$N861)-1)</f>
        <v>music</v>
      </c>
      <c r="R861" t="str">
        <f>RIGHT($N861, LEN($N861)-SEARCH("/",$N861))</f>
        <v>metal</v>
      </c>
      <c r="S861" s="12">
        <f>(((J861/60)/60)/24)+DATE(1970,1,1)</f>
        <v>42128.820231481484</v>
      </c>
      <c r="T861" s="12">
        <f>(((I861/60)/60)/24)+DATE(1970,1,1)</f>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(E862/D862)</f>
        <v>0.18142857142857144</v>
      </c>
      <c r="P862" s="8">
        <f>IF(E862=0, 0, E862/L862)</f>
        <v>52.916666666666664</v>
      </c>
      <c r="Q862" t="str">
        <f>LEFT($N862,SEARCH("/",$N862)-1)</f>
        <v>music</v>
      </c>
      <c r="R862" t="str">
        <f>RIGHT($N862, LEN($N862)-SEARCH("/",$N862))</f>
        <v>jazz</v>
      </c>
      <c r="S862" s="12">
        <f>(((J862/60)/60)/24)+DATE(1970,1,1)</f>
        <v>41570.482789351852</v>
      </c>
      <c r="T862" s="12">
        <f>(((I862/60)/60)/24)+DATE(1970,1,1)</f>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(E863/D863)</f>
        <v>2.2444444444444444E-2</v>
      </c>
      <c r="P863" s="8">
        <f>IF(E863=0, 0, E863/L863)</f>
        <v>50.5</v>
      </c>
      <c r="Q863" t="str">
        <f>LEFT($N863,SEARCH("/",$N863)-1)</f>
        <v>music</v>
      </c>
      <c r="R863" t="str">
        <f>RIGHT($N863, LEN($N863)-SEARCH("/",$N863))</f>
        <v>jazz</v>
      </c>
      <c r="S863" s="12">
        <f>(((J863/60)/60)/24)+DATE(1970,1,1)</f>
        <v>42599.965324074074</v>
      </c>
      <c r="T863" s="12">
        <f>(((I863/60)/60)/24)+DATE(1970,1,1)</f>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(E864/D864)</f>
        <v>3.3999999999999998E-3</v>
      </c>
      <c r="P864" s="8">
        <f>IF(E864=0, 0, E864/L864)</f>
        <v>42.5</v>
      </c>
      <c r="Q864" t="str">
        <f>LEFT($N864,SEARCH("/",$N864)-1)</f>
        <v>music</v>
      </c>
      <c r="R864" t="str">
        <f>RIGHT($N864, LEN($N864)-SEARCH("/",$N864))</f>
        <v>jazz</v>
      </c>
      <c r="S864" s="12">
        <f>(((J864/60)/60)/24)+DATE(1970,1,1)</f>
        <v>41559.5549537037</v>
      </c>
      <c r="T864" s="12">
        <f>(((I864/60)/60)/24)+DATE(1970,1,1)</f>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(E865/D865)</f>
        <v>4.4999999999999998E-2</v>
      </c>
      <c r="P865" s="8">
        <f>IF(E865=0, 0, E865/L865)</f>
        <v>18</v>
      </c>
      <c r="Q865" t="str">
        <f>LEFT($N865,SEARCH("/",$N865)-1)</f>
        <v>music</v>
      </c>
      <c r="R865" t="str">
        <f>RIGHT($N865, LEN($N865)-SEARCH("/",$N865))</f>
        <v>jazz</v>
      </c>
      <c r="S865" s="12">
        <f>(((J865/60)/60)/24)+DATE(1970,1,1)</f>
        <v>40921.117662037039</v>
      </c>
      <c r="T865" s="12">
        <f>(((I865/60)/60)/24)+DATE(1970,1,1)</f>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(E866/D866)</f>
        <v>0.41538461538461541</v>
      </c>
      <c r="P866" s="8">
        <f>IF(E866=0, 0, E866/L866)</f>
        <v>34.177215189873415</v>
      </c>
      <c r="Q866" t="str">
        <f>LEFT($N866,SEARCH("/",$N866)-1)</f>
        <v>music</v>
      </c>
      <c r="R866" t="str">
        <f>RIGHT($N866, LEN($N866)-SEARCH("/",$N866))</f>
        <v>jazz</v>
      </c>
      <c r="S866" s="12">
        <f>(((J866/60)/60)/24)+DATE(1970,1,1)</f>
        <v>41541.106921296298</v>
      </c>
      <c r="T866" s="12">
        <f>(((I866/60)/60)/24)+DATE(1970,1,1)</f>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(E867/D867)</f>
        <v>2.0454545454545454E-2</v>
      </c>
      <c r="P867" s="8">
        <f>IF(E867=0, 0, E867/L867)</f>
        <v>22.5</v>
      </c>
      <c r="Q867" t="str">
        <f>LEFT($N867,SEARCH("/",$N867)-1)</f>
        <v>music</v>
      </c>
      <c r="R867" t="str">
        <f>RIGHT($N867, LEN($N867)-SEARCH("/",$N867))</f>
        <v>jazz</v>
      </c>
      <c r="S867" s="12">
        <f>(((J867/60)/60)/24)+DATE(1970,1,1)</f>
        <v>41230.77311342593</v>
      </c>
      <c r="T867" s="12">
        <f>(((I867/60)/60)/24)+DATE(1970,1,1)</f>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(E868/D868)</f>
        <v>0.18285714285714286</v>
      </c>
      <c r="P868" s="8">
        <f>IF(E868=0, 0, E868/L868)</f>
        <v>58.18181818181818</v>
      </c>
      <c r="Q868" t="str">
        <f>LEFT($N868,SEARCH("/",$N868)-1)</f>
        <v>music</v>
      </c>
      <c r="R868" t="str">
        <f>RIGHT($N868, LEN($N868)-SEARCH("/",$N868))</f>
        <v>jazz</v>
      </c>
      <c r="S868" s="12">
        <f>(((J868/60)/60)/24)+DATE(1970,1,1)</f>
        <v>42025.637939814813</v>
      </c>
      <c r="T868" s="12">
        <f>(((I868/60)/60)/24)+DATE(1970,1,1)</f>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(E869/D869)</f>
        <v>0.2402</v>
      </c>
      <c r="P869" s="8">
        <f>IF(E869=0, 0, E869/L869)</f>
        <v>109.18181818181819</v>
      </c>
      <c r="Q869" t="str">
        <f>LEFT($N869,SEARCH("/",$N869)-1)</f>
        <v>music</v>
      </c>
      <c r="R869" t="str">
        <f>RIGHT($N869, LEN($N869)-SEARCH("/",$N869))</f>
        <v>jazz</v>
      </c>
      <c r="S869" s="12">
        <f>(((J869/60)/60)/24)+DATE(1970,1,1)</f>
        <v>40088.105393518519</v>
      </c>
      <c r="T869" s="12">
        <f>(((I869/60)/60)/24)+DATE(1970,1,1)</f>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(E870/D870)</f>
        <v>1.1111111111111111E-3</v>
      </c>
      <c r="P870" s="8">
        <f>IF(E870=0, 0, E870/L870)</f>
        <v>50</v>
      </c>
      <c r="Q870" t="str">
        <f>LEFT($N870,SEARCH("/",$N870)-1)</f>
        <v>music</v>
      </c>
      <c r="R870" t="str">
        <f>RIGHT($N870, LEN($N870)-SEARCH("/",$N870))</f>
        <v>jazz</v>
      </c>
      <c r="S870" s="12">
        <f>(((J870/60)/60)/24)+DATE(1970,1,1)</f>
        <v>41616.027754629627</v>
      </c>
      <c r="T870" s="12">
        <f>(((I870/60)/60)/24)+DATE(1970,1,1)</f>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(E871/D871)</f>
        <v>0.11818181818181818</v>
      </c>
      <c r="P871" s="8">
        <f>IF(E871=0, 0, E871/L871)</f>
        <v>346.66666666666669</v>
      </c>
      <c r="Q871" t="str">
        <f>LEFT($N871,SEARCH("/",$N871)-1)</f>
        <v>music</v>
      </c>
      <c r="R871" t="str">
        <f>RIGHT($N871, LEN($N871)-SEARCH("/",$N871))</f>
        <v>jazz</v>
      </c>
      <c r="S871" s="12">
        <f>(((J871/60)/60)/24)+DATE(1970,1,1)</f>
        <v>41342.845567129632</v>
      </c>
      <c r="T871" s="12">
        <f>(((I871/60)/60)/24)+DATE(1970,1,1)</f>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(E872/D872)</f>
        <v>3.0999999999999999E-3</v>
      </c>
      <c r="P872" s="8">
        <f>IF(E872=0, 0, E872/L872)</f>
        <v>12.4</v>
      </c>
      <c r="Q872" t="str">
        <f>LEFT($N872,SEARCH("/",$N872)-1)</f>
        <v>music</v>
      </c>
      <c r="R872" t="str">
        <f>RIGHT($N872, LEN($N872)-SEARCH("/",$N872))</f>
        <v>jazz</v>
      </c>
      <c r="S872" s="12">
        <f>(((J872/60)/60)/24)+DATE(1970,1,1)</f>
        <v>41488.022256944445</v>
      </c>
      <c r="T872" s="12">
        <f>(((I872/60)/60)/24)+DATE(1970,1,1)</f>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(E873/D873)</f>
        <v>5.4166666666666669E-2</v>
      </c>
      <c r="P873" s="8">
        <f>IF(E873=0, 0, E873/L873)</f>
        <v>27.083333333333332</v>
      </c>
      <c r="Q873" t="str">
        <f>LEFT($N873,SEARCH("/",$N873)-1)</f>
        <v>music</v>
      </c>
      <c r="R873" t="str">
        <f>RIGHT($N873, LEN($N873)-SEARCH("/",$N873))</f>
        <v>jazz</v>
      </c>
      <c r="S873" s="12">
        <f>(((J873/60)/60)/24)+DATE(1970,1,1)</f>
        <v>41577.561284722222</v>
      </c>
      <c r="T873" s="12">
        <f>(((I873/60)/60)/24)+DATE(1970,1,1)</f>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(E874/D874)</f>
        <v>8.1250000000000003E-3</v>
      </c>
      <c r="P874" s="8">
        <f>IF(E874=0, 0, E874/L874)</f>
        <v>32.5</v>
      </c>
      <c r="Q874" t="str">
        <f>LEFT($N874,SEARCH("/",$N874)-1)</f>
        <v>music</v>
      </c>
      <c r="R874" t="str">
        <f>RIGHT($N874, LEN($N874)-SEARCH("/",$N874))</f>
        <v>jazz</v>
      </c>
      <c r="S874" s="12">
        <f>(((J874/60)/60)/24)+DATE(1970,1,1)</f>
        <v>40567.825543981482</v>
      </c>
      <c r="T874" s="12">
        <f>(((I874/60)/60)/24)+DATE(1970,1,1)</f>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(E875/D875)</f>
        <v>1.2857142857142857E-2</v>
      </c>
      <c r="P875" s="8">
        <f>IF(E875=0, 0, E875/L875)</f>
        <v>9</v>
      </c>
      <c r="Q875" t="str">
        <f>LEFT($N875,SEARCH("/",$N875)-1)</f>
        <v>music</v>
      </c>
      <c r="R875" t="str">
        <f>RIGHT($N875, LEN($N875)-SEARCH("/",$N875))</f>
        <v>jazz</v>
      </c>
      <c r="S875" s="12">
        <f>(((J875/60)/60)/24)+DATE(1970,1,1)</f>
        <v>41184.167129629634</v>
      </c>
      <c r="T875" s="12">
        <f>(((I875/60)/60)/24)+DATE(1970,1,1)</f>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(E876/D876)</f>
        <v>0.24333333333333335</v>
      </c>
      <c r="P876" s="8">
        <f>IF(E876=0, 0, E876/L876)</f>
        <v>34.761904761904759</v>
      </c>
      <c r="Q876" t="str">
        <f>LEFT($N876,SEARCH("/",$N876)-1)</f>
        <v>music</v>
      </c>
      <c r="R876" t="str">
        <f>RIGHT($N876, LEN($N876)-SEARCH("/",$N876))</f>
        <v>jazz</v>
      </c>
      <c r="S876" s="12">
        <f>(((J876/60)/60)/24)+DATE(1970,1,1)</f>
        <v>41368.583726851852</v>
      </c>
      <c r="T876" s="12">
        <f>(((I876/60)/60)/24)+DATE(1970,1,1)</f>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(E877/D877)</f>
        <v>0</v>
      </c>
      <c r="P877" s="8">
        <f>IF(E877=0, 0, E877/L877)</f>
        <v>0</v>
      </c>
      <c r="Q877" t="str">
        <f>LEFT($N877,SEARCH("/",$N877)-1)</f>
        <v>music</v>
      </c>
      <c r="R877" t="str">
        <f>RIGHT($N877, LEN($N877)-SEARCH("/",$N877))</f>
        <v>jazz</v>
      </c>
      <c r="S877" s="12">
        <f>(((J877/60)/60)/24)+DATE(1970,1,1)</f>
        <v>42248.723738425921</v>
      </c>
      <c r="T877" s="12">
        <f>(((I877/60)/60)/24)+DATE(1970,1,1)</f>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(E878/D878)</f>
        <v>0.40799492385786801</v>
      </c>
      <c r="P878" s="8">
        <f>IF(E878=0, 0, E878/L878)</f>
        <v>28.577777777777779</v>
      </c>
      <c r="Q878" t="str">
        <f>LEFT($N878,SEARCH("/",$N878)-1)</f>
        <v>music</v>
      </c>
      <c r="R878" t="str">
        <f>RIGHT($N878, LEN($N878)-SEARCH("/",$N878))</f>
        <v>jazz</v>
      </c>
      <c r="S878" s="12">
        <f>(((J878/60)/60)/24)+DATE(1970,1,1)</f>
        <v>41276.496840277774</v>
      </c>
      <c r="T878" s="12">
        <f>(((I878/60)/60)/24)+DATE(1970,1,1)</f>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(E879/D879)</f>
        <v>0.67549999999999999</v>
      </c>
      <c r="P879" s="8">
        <f>IF(E879=0, 0, E879/L879)</f>
        <v>46.586206896551722</v>
      </c>
      <c r="Q879" t="str">
        <f>LEFT($N879,SEARCH("/",$N879)-1)</f>
        <v>music</v>
      </c>
      <c r="R879" t="str">
        <f>RIGHT($N879, LEN($N879)-SEARCH("/",$N879))</f>
        <v>jazz</v>
      </c>
      <c r="S879" s="12">
        <f>(((J879/60)/60)/24)+DATE(1970,1,1)</f>
        <v>41597.788888888892</v>
      </c>
      <c r="T879" s="12">
        <f>(((I879/60)/60)/24)+DATE(1970,1,1)</f>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(E880/D880)</f>
        <v>1.2999999999999999E-2</v>
      </c>
      <c r="P880" s="8">
        <f>IF(E880=0, 0, E880/L880)</f>
        <v>32.5</v>
      </c>
      <c r="Q880" t="str">
        <f>LEFT($N880,SEARCH("/",$N880)-1)</f>
        <v>music</v>
      </c>
      <c r="R880" t="str">
        <f>RIGHT($N880, LEN($N880)-SEARCH("/",$N880))</f>
        <v>jazz</v>
      </c>
      <c r="S880" s="12">
        <f>(((J880/60)/60)/24)+DATE(1970,1,1)</f>
        <v>40505.232916666668</v>
      </c>
      <c r="T880" s="12">
        <f>(((I880/60)/60)/24)+DATE(1970,1,1)</f>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(E881/D881)</f>
        <v>0.30666666666666664</v>
      </c>
      <c r="P881" s="8">
        <f>IF(E881=0, 0, E881/L881)</f>
        <v>21.466666666666665</v>
      </c>
      <c r="Q881" t="str">
        <f>LEFT($N881,SEARCH("/",$N881)-1)</f>
        <v>music</v>
      </c>
      <c r="R881" t="str">
        <f>RIGHT($N881, LEN($N881)-SEARCH("/",$N881))</f>
        <v>jazz</v>
      </c>
      <c r="S881" s="12">
        <f>(((J881/60)/60)/24)+DATE(1970,1,1)</f>
        <v>41037.829918981479</v>
      </c>
      <c r="T881" s="12">
        <f>(((I881/60)/60)/24)+DATE(1970,1,1)</f>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(E882/D882)</f>
        <v>2.9894179894179893E-2</v>
      </c>
      <c r="P882" s="8">
        <f>IF(E882=0, 0, E882/L882)</f>
        <v>14.125</v>
      </c>
      <c r="Q882" t="str">
        <f>LEFT($N882,SEARCH("/",$N882)-1)</f>
        <v>music</v>
      </c>
      <c r="R882" t="str">
        <f>RIGHT($N882, LEN($N882)-SEARCH("/",$N882))</f>
        <v>indie rock</v>
      </c>
      <c r="S882" s="12">
        <f>(((J882/60)/60)/24)+DATE(1970,1,1)</f>
        <v>41179.32104166667</v>
      </c>
      <c r="T882" s="12">
        <f>(((I882/60)/60)/24)+DATE(1970,1,1)</f>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(E883/D883)</f>
        <v>8.0000000000000002E-3</v>
      </c>
      <c r="P883" s="8">
        <f>IF(E883=0, 0, E883/L883)</f>
        <v>30</v>
      </c>
      <c r="Q883" t="str">
        <f>LEFT($N883,SEARCH("/",$N883)-1)</f>
        <v>music</v>
      </c>
      <c r="R883" t="str">
        <f>RIGHT($N883, LEN($N883)-SEARCH("/",$N883))</f>
        <v>indie rock</v>
      </c>
      <c r="S883" s="12">
        <f>(((J883/60)/60)/24)+DATE(1970,1,1)</f>
        <v>40877.25099537037</v>
      </c>
      <c r="T883" s="12">
        <f>(((I883/60)/60)/24)+DATE(1970,1,1)</f>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(E884/D884)</f>
        <v>0.20133333333333334</v>
      </c>
      <c r="P884" s="8">
        <f>IF(E884=0, 0, E884/L884)</f>
        <v>21.571428571428573</v>
      </c>
      <c r="Q884" t="str">
        <f>LEFT($N884,SEARCH("/",$N884)-1)</f>
        <v>music</v>
      </c>
      <c r="R884" t="str">
        <f>RIGHT($N884, LEN($N884)-SEARCH("/",$N884))</f>
        <v>indie rock</v>
      </c>
      <c r="S884" s="12">
        <f>(((J884/60)/60)/24)+DATE(1970,1,1)</f>
        <v>40759.860532407409</v>
      </c>
      <c r="T884" s="12">
        <f>(((I884/60)/60)/24)+DATE(1970,1,1)</f>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(E885/D885)</f>
        <v>0.4002</v>
      </c>
      <c r="P885" s="8">
        <f>IF(E885=0, 0, E885/L885)</f>
        <v>83.375</v>
      </c>
      <c r="Q885" t="str">
        <f>LEFT($N885,SEARCH("/",$N885)-1)</f>
        <v>music</v>
      </c>
      <c r="R885" t="str">
        <f>RIGHT($N885, LEN($N885)-SEARCH("/",$N885))</f>
        <v>indie rock</v>
      </c>
      <c r="S885" s="12">
        <f>(((J885/60)/60)/24)+DATE(1970,1,1)</f>
        <v>42371.935590277775</v>
      </c>
      <c r="T885" s="12">
        <f>(((I885/60)/60)/24)+DATE(1970,1,1)</f>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(E886/D886)</f>
        <v>0.01</v>
      </c>
      <c r="P886" s="8">
        <f>IF(E886=0, 0, E886/L886)</f>
        <v>10</v>
      </c>
      <c r="Q886" t="str">
        <f>LEFT($N886,SEARCH("/",$N886)-1)</f>
        <v>music</v>
      </c>
      <c r="R886" t="str">
        <f>RIGHT($N886, LEN($N886)-SEARCH("/",$N886))</f>
        <v>indie rock</v>
      </c>
      <c r="S886" s="12">
        <f>(((J886/60)/60)/24)+DATE(1970,1,1)</f>
        <v>40981.802615740737</v>
      </c>
      <c r="T886" s="12">
        <f>(((I886/60)/60)/24)+DATE(1970,1,1)</f>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(E887/D887)</f>
        <v>0.75</v>
      </c>
      <c r="P887" s="8">
        <f>IF(E887=0, 0, E887/L887)</f>
        <v>35.714285714285715</v>
      </c>
      <c r="Q887" t="str">
        <f>LEFT($N887,SEARCH("/",$N887)-1)</f>
        <v>music</v>
      </c>
      <c r="R887" t="str">
        <f>RIGHT($N887, LEN($N887)-SEARCH("/",$N887))</f>
        <v>indie rock</v>
      </c>
      <c r="S887" s="12">
        <f>(((J887/60)/60)/24)+DATE(1970,1,1)</f>
        <v>42713.941099537042</v>
      </c>
      <c r="T887" s="12">
        <f>(((I887/60)/60)/24)+DATE(1970,1,1)</f>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(E888/D888)</f>
        <v>0.41</v>
      </c>
      <c r="P888" s="8">
        <f>IF(E888=0, 0, E888/L888)</f>
        <v>29.285714285714285</v>
      </c>
      <c r="Q888" t="str">
        <f>LEFT($N888,SEARCH("/",$N888)-1)</f>
        <v>music</v>
      </c>
      <c r="R888" t="str">
        <f>RIGHT($N888, LEN($N888)-SEARCH("/",$N888))</f>
        <v>indie rock</v>
      </c>
      <c r="S888" s="12">
        <f>(((J888/60)/60)/24)+DATE(1970,1,1)</f>
        <v>42603.870520833334</v>
      </c>
      <c r="T888" s="12">
        <f>(((I888/60)/60)/24)+DATE(1970,1,1)</f>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(E889/D889)</f>
        <v>0</v>
      </c>
      <c r="P889" s="8">
        <f>IF(E889=0, 0, E889/L889)</f>
        <v>0</v>
      </c>
      <c r="Q889" t="str">
        <f>LEFT($N889,SEARCH("/",$N889)-1)</f>
        <v>music</v>
      </c>
      <c r="R889" t="str">
        <f>RIGHT($N889, LEN($N889)-SEARCH("/",$N889))</f>
        <v>indie rock</v>
      </c>
      <c r="S889" s="12">
        <f>(((J889/60)/60)/24)+DATE(1970,1,1)</f>
        <v>41026.958969907406</v>
      </c>
      <c r="T889" s="12">
        <f>(((I889/60)/60)/24)+DATE(1970,1,1)</f>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(E890/D890)</f>
        <v>7.1999999999999995E-2</v>
      </c>
      <c r="P890" s="8">
        <f>IF(E890=0, 0, E890/L890)</f>
        <v>18</v>
      </c>
      <c r="Q890" t="str">
        <f>LEFT($N890,SEARCH("/",$N890)-1)</f>
        <v>music</v>
      </c>
      <c r="R890" t="str">
        <f>RIGHT($N890, LEN($N890)-SEARCH("/",$N890))</f>
        <v>indie rock</v>
      </c>
      <c r="S890" s="12">
        <f>(((J890/60)/60)/24)+DATE(1970,1,1)</f>
        <v>40751.753298611111</v>
      </c>
      <c r="T890" s="12">
        <f>(((I890/60)/60)/24)+DATE(1970,1,1)</f>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(E891/D891)</f>
        <v>9.4412800000000005E-2</v>
      </c>
      <c r="P891" s="8">
        <f>IF(E891=0, 0, E891/L891)</f>
        <v>73.760000000000005</v>
      </c>
      <c r="Q891" t="str">
        <f>LEFT($N891,SEARCH("/",$N891)-1)</f>
        <v>music</v>
      </c>
      <c r="R891" t="str">
        <f>RIGHT($N891, LEN($N891)-SEARCH("/",$N891))</f>
        <v>indie rock</v>
      </c>
      <c r="S891" s="12">
        <f>(((J891/60)/60)/24)+DATE(1970,1,1)</f>
        <v>41887.784062500003</v>
      </c>
      <c r="T891" s="12">
        <f>(((I891/60)/60)/24)+DATE(1970,1,1)</f>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(E892/D892)</f>
        <v>4.1666666666666664E-2</v>
      </c>
      <c r="P892" s="8">
        <f>IF(E892=0, 0, E892/L892)</f>
        <v>31.25</v>
      </c>
      <c r="Q892" t="str">
        <f>LEFT($N892,SEARCH("/",$N892)-1)</f>
        <v>music</v>
      </c>
      <c r="R892" t="str">
        <f>RIGHT($N892, LEN($N892)-SEARCH("/",$N892))</f>
        <v>indie rock</v>
      </c>
      <c r="S892" s="12">
        <f>(((J892/60)/60)/24)+DATE(1970,1,1)</f>
        <v>41569.698831018519</v>
      </c>
      <c r="T892" s="12">
        <f>(((I892/60)/60)/24)+DATE(1970,1,1)</f>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(E893/D893)</f>
        <v>3.2500000000000001E-2</v>
      </c>
      <c r="P893" s="8">
        <f>IF(E893=0, 0, E893/L893)</f>
        <v>28.888888888888889</v>
      </c>
      <c r="Q893" t="str">
        <f>LEFT($N893,SEARCH("/",$N893)-1)</f>
        <v>music</v>
      </c>
      <c r="R893" t="str">
        <f>RIGHT($N893, LEN($N893)-SEARCH("/",$N893))</f>
        <v>indie rock</v>
      </c>
      <c r="S893" s="12">
        <f>(((J893/60)/60)/24)+DATE(1970,1,1)</f>
        <v>41842.031597222223</v>
      </c>
      <c r="T893" s="12">
        <f>(((I893/60)/60)/24)+DATE(1970,1,1)</f>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(E894/D894)</f>
        <v>0.40749999999999997</v>
      </c>
      <c r="P894" s="8">
        <f>IF(E894=0, 0, E894/L894)</f>
        <v>143.8235294117647</v>
      </c>
      <c r="Q894" t="str">
        <f>LEFT($N894,SEARCH("/",$N894)-1)</f>
        <v>music</v>
      </c>
      <c r="R894" t="str">
        <f>RIGHT($N894, LEN($N894)-SEARCH("/",$N894))</f>
        <v>indie rock</v>
      </c>
      <c r="S894" s="12">
        <f>(((J894/60)/60)/24)+DATE(1970,1,1)</f>
        <v>40304.20003472222</v>
      </c>
      <c r="T894" s="12">
        <f>(((I894/60)/60)/24)+DATE(1970,1,1)</f>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(E895/D895)</f>
        <v>0.1</v>
      </c>
      <c r="P895" s="8">
        <f>IF(E895=0, 0, E895/L895)</f>
        <v>40</v>
      </c>
      <c r="Q895" t="str">
        <f>LEFT($N895,SEARCH("/",$N895)-1)</f>
        <v>music</v>
      </c>
      <c r="R895" t="str">
        <f>RIGHT($N895, LEN($N895)-SEARCH("/",$N895))</f>
        <v>indie rock</v>
      </c>
      <c r="S895" s="12">
        <f>(((J895/60)/60)/24)+DATE(1970,1,1)</f>
        <v>42065.897719907407</v>
      </c>
      <c r="T895" s="12">
        <f>(((I895/60)/60)/24)+DATE(1970,1,1)</f>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(E896/D896)</f>
        <v>0.39169999999999999</v>
      </c>
      <c r="P896" s="8">
        <f>IF(E896=0, 0, E896/L896)</f>
        <v>147.81132075471697</v>
      </c>
      <c r="Q896" t="str">
        <f>LEFT($N896,SEARCH("/",$N896)-1)</f>
        <v>music</v>
      </c>
      <c r="R896" t="str">
        <f>RIGHT($N896, LEN($N896)-SEARCH("/",$N896))</f>
        <v>indie rock</v>
      </c>
      <c r="S896" s="12">
        <f>(((J896/60)/60)/24)+DATE(1970,1,1)</f>
        <v>42496.981597222228</v>
      </c>
      <c r="T896" s="12">
        <f>(((I896/60)/60)/24)+DATE(1970,1,1)</f>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(E897/D897)</f>
        <v>2.4375000000000001E-2</v>
      </c>
      <c r="P897" s="8">
        <f>IF(E897=0, 0, E897/L897)</f>
        <v>27.857142857142858</v>
      </c>
      <c r="Q897" t="str">
        <f>LEFT($N897,SEARCH("/",$N897)-1)</f>
        <v>music</v>
      </c>
      <c r="R897" t="str">
        <f>RIGHT($N897, LEN($N897)-SEARCH("/",$N897))</f>
        <v>indie rock</v>
      </c>
      <c r="S897" s="12">
        <f>(((J897/60)/60)/24)+DATE(1970,1,1)</f>
        <v>40431.127650462964</v>
      </c>
      <c r="T897" s="12">
        <f>(((I897/60)/60)/24)+DATE(1970,1,1)</f>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(E898/D898)</f>
        <v>0.4</v>
      </c>
      <c r="P898" s="8">
        <f>IF(E898=0, 0, E898/L898)</f>
        <v>44.444444444444443</v>
      </c>
      <c r="Q898" t="str">
        <f>LEFT($N898,SEARCH("/",$N898)-1)</f>
        <v>music</v>
      </c>
      <c r="R898" t="str">
        <f>RIGHT($N898, LEN($N898)-SEARCH("/",$N898))</f>
        <v>indie rock</v>
      </c>
      <c r="S898" s="12">
        <f>(((J898/60)/60)/24)+DATE(1970,1,1)</f>
        <v>42218.872986111113</v>
      </c>
      <c r="T898" s="12">
        <f>(((I898/60)/60)/24)+DATE(1970,1,1)</f>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(E899/D899)</f>
        <v>0</v>
      </c>
      <c r="P899" s="8">
        <f>IF(E899=0, 0, E899/L899)</f>
        <v>0</v>
      </c>
      <c r="Q899" t="str">
        <f>LEFT($N899,SEARCH("/",$N899)-1)</f>
        <v>music</v>
      </c>
      <c r="R899" t="str">
        <f>RIGHT($N899, LEN($N899)-SEARCH("/",$N899))</f>
        <v>indie rock</v>
      </c>
      <c r="S899" s="12">
        <f>(((J899/60)/60)/24)+DATE(1970,1,1)</f>
        <v>41211.688750000001</v>
      </c>
      <c r="T899" s="12">
        <f>(((I899/60)/60)/24)+DATE(1970,1,1)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(E900/D900)</f>
        <v>2.8000000000000001E-2</v>
      </c>
      <c r="P900" s="8">
        <f>IF(E900=0, 0, E900/L900)</f>
        <v>35</v>
      </c>
      <c r="Q900" t="str">
        <f>LEFT($N900,SEARCH("/",$N900)-1)</f>
        <v>music</v>
      </c>
      <c r="R900" t="str">
        <f>RIGHT($N900, LEN($N900)-SEARCH("/",$N900))</f>
        <v>indie rock</v>
      </c>
      <c r="S900" s="12">
        <f>(((J900/60)/60)/24)+DATE(1970,1,1)</f>
        <v>40878.758217592593</v>
      </c>
      <c r="T900" s="12">
        <f>(((I900/60)/60)/24)+DATE(1970,1,1)</f>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(E901/D901)</f>
        <v>0.37333333333333335</v>
      </c>
      <c r="P901" s="8">
        <f>IF(E901=0, 0, E901/L901)</f>
        <v>35</v>
      </c>
      <c r="Q901" t="str">
        <f>LEFT($N901,SEARCH("/",$N901)-1)</f>
        <v>music</v>
      </c>
      <c r="R901" t="str">
        <f>RIGHT($N901, LEN($N901)-SEARCH("/",$N901))</f>
        <v>indie rock</v>
      </c>
      <c r="S901" s="12">
        <f>(((J901/60)/60)/24)+DATE(1970,1,1)</f>
        <v>40646.099097222221</v>
      </c>
      <c r="T901" s="12">
        <f>(((I901/60)/60)/24)+DATE(1970,1,1)</f>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(E902/D902)</f>
        <v>4.1999999999999997E-3</v>
      </c>
      <c r="P902" s="8">
        <f>IF(E902=0, 0, E902/L902)</f>
        <v>10.5</v>
      </c>
      <c r="Q902" t="str">
        <f>LEFT($N902,SEARCH("/",$N902)-1)</f>
        <v>music</v>
      </c>
      <c r="R902" t="str">
        <f>RIGHT($N902, LEN($N902)-SEARCH("/",$N902))</f>
        <v>jazz</v>
      </c>
      <c r="S902" s="12">
        <f>(((J902/60)/60)/24)+DATE(1970,1,1)</f>
        <v>42429.84956018519</v>
      </c>
      <c r="T902" s="12">
        <f>(((I902/60)/60)/24)+DATE(1970,1,1)</f>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(E903/D903)</f>
        <v>0</v>
      </c>
      <c r="P903" s="8">
        <f>IF(E903=0, 0, E903/L903)</f>
        <v>0</v>
      </c>
      <c r="Q903" t="str">
        <f>LEFT($N903,SEARCH("/",$N903)-1)</f>
        <v>music</v>
      </c>
      <c r="R903" t="str">
        <f>RIGHT($N903, LEN($N903)-SEARCH("/",$N903))</f>
        <v>jazz</v>
      </c>
      <c r="S903" s="12">
        <f>(((J903/60)/60)/24)+DATE(1970,1,1)</f>
        <v>40291.81150462963</v>
      </c>
      <c r="T903" s="12">
        <f>(((I903/60)/60)/24)+DATE(1970,1,1)</f>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(E904/D904)</f>
        <v>3.0000000000000001E-3</v>
      </c>
      <c r="P904" s="8">
        <f>IF(E904=0, 0, E904/L904)</f>
        <v>30</v>
      </c>
      <c r="Q904" t="str">
        <f>LEFT($N904,SEARCH("/",$N904)-1)</f>
        <v>music</v>
      </c>
      <c r="R904" t="str">
        <f>RIGHT($N904, LEN($N904)-SEARCH("/",$N904))</f>
        <v>jazz</v>
      </c>
      <c r="S904" s="12">
        <f>(((J904/60)/60)/24)+DATE(1970,1,1)</f>
        <v>41829.965532407405</v>
      </c>
      <c r="T904" s="12">
        <f>(((I904/60)/60)/24)+DATE(1970,1,1)</f>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(E905/D905)</f>
        <v>3.2000000000000001E-2</v>
      </c>
      <c r="P905" s="8">
        <f>IF(E905=0, 0, E905/L905)</f>
        <v>40</v>
      </c>
      <c r="Q905" t="str">
        <f>LEFT($N905,SEARCH("/",$N905)-1)</f>
        <v>music</v>
      </c>
      <c r="R905" t="str">
        <f>RIGHT($N905, LEN($N905)-SEARCH("/",$N905))</f>
        <v>jazz</v>
      </c>
      <c r="S905" s="12">
        <f>(((J905/60)/60)/24)+DATE(1970,1,1)</f>
        <v>41149.796064814815</v>
      </c>
      <c r="T905" s="12">
        <f>(((I905/60)/60)/24)+DATE(1970,1,1)</f>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(E906/D906)</f>
        <v>3.0200000000000001E-3</v>
      </c>
      <c r="P906" s="8">
        <f>IF(E906=0, 0, E906/L906)</f>
        <v>50.333333333333336</v>
      </c>
      <c r="Q906" t="str">
        <f>LEFT($N906,SEARCH("/",$N906)-1)</f>
        <v>music</v>
      </c>
      <c r="R906" t="str">
        <f>RIGHT($N906, LEN($N906)-SEARCH("/",$N906))</f>
        <v>jazz</v>
      </c>
      <c r="S906" s="12">
        <f>(((J906/60)/60)/24)+DATE(1970,1,1)</f>
        <v>42342.080289351856</v>
      </c>
      <c r="T906" s="12">
        <f>(((I906/60)/60)/24)+DATE(1970,1,1)</f>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(E907/D907)</f>
        <v>3.0153846153846153E-2</v>
      </c>
      <c r="P907" s="8">
        <f>IF(E907=0, 0, E907/L907)</f>
        <v>32.666666666666664</v>
      </c>
      <c r="Q907" t="str">
        <f>LEFT($N907,SEARCH("/",$N907)-1)</f>
        <v>music</v>
      </c>
      <c r="R907" t="str">
        <f>RIGHT($N907, LEN($N907)-SEARCH("/",$N907))</f>
        <v>jazz</v>
      </c>
      <c r="S907" s="12">
        <f>(((J907/60)/60)/24)+DATE(1970,1,1)</f>
        <v>40507.239884259259</v>
      </c>
      <c r="T907" s="12">
        <f>(((I907/60)/60)/24)+DATE(1970,1,1)</f>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(E908/D908)</f>
        <v>0</v>
      </c>
      <c r="P908" s="8">
        <f>IF(E908=0, 0, E908/L908)</f>
        <v>0</v>
      </c>
      <c r="Q908" t="str">
        <f>LEFT($N908,SEARCH("/",$N908)-1)</f>
        <v>music</v>
      </c>
      <c r="R908" t="str">
        <f>RIGHT($N908, LEN($N908)-SEARCH("/",$N908))</f>
        <v>jazz</v>
      </c>
      <c r="S908" s="12">
        <f>(((J908/60)/60)/24)+DATE(1970,1,1)</f>
        <v>41681.189699074072</v>
      </c>
      <c r="T908" s="12">
        <f>(((I908/60)/60)/24)+DATE(1970,1,1)</f>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(E909/D909)</f>
        <v>0</v>
      </c>
      <c r="P909" s="8">
        <f>IF(E909=0, 0, E909/L909)</f>
        <v>0</v>
      </c>
      <c r="Q909" t="str">
        <f>LEFT($N909,SEARCH("/",$N909)-1)</f>
        <v>music</v>
      </c>
      <c r="R909" t="str">
        <f>RIGHT($N909, LEN($N909)-SEARCH("/",$N909))</f>
        <v>jazz</v>
      </c>
      <c r="S909" s="12">
        <f>(((J909/60)/60)/24)+DATE(1970,1,1)</f>
        <v>40767.192395833335</v>
      </c>
      <c r="T909" s="12">
        <f>(((I909/60)/60)/24)+DATE(1970,1,1)</f>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(E910/D910)</f>
        <v>0</v>
      </c>
      <c r="P910" s="8">
        <f>IF(E910=0, 0, E910/L910)</f>
        <v>0</v>
      </c>
      <c r="Q910" t="str">
        <f>LEFT($N910,SEARCH("/",$N910)-1)</f>
        <v>music</v>
      </c>
      <c r="R910" t="str">
        <f>RIGHT($N910, LEN($N910)-SEARCH("/",$N910))</f>
        <v>jazz</v>
      </c>
      <c r="S910" s="12">
        <f>(((J910/60)/60)/24)+DATE(1970,1,1)</f>
        <v>40340.801562499997</v>
      </c>
      <c r="T910" s="12">
        <f>(((I910/60)/60)/24)+DATE(1970,1,1)</f>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(E911/D911)</f>
        <v>3.2500000000000001E-2</v>
      </c>
      <c r="P911" s="8">
        <f>IF(E911=0, 0, E911/L911)</f>
        <v>65</v>
      </c>
      <c r="Q911" t="str">
        <f>LEFT($N911,SEARCH("/",$N911)-1)</f>
        <v>music</v>
      </c>
      <c r="R911" t="str">
        <f>RIGHT($N911, LEN($N911)-SEARCH("/",$N911))</f>
        <v>jazz</v>
      </c>
      <c r="S911" s="12">
        <f>(((J911/60)/60)/24)+DATE(1970,1,1)</f>
        <v>41081.69027777778</v>
      </c>
      <c r="T911" s="12">
        <f>(((I911/60)/60)/24)+DATE(1970,1,1)</f>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(E912/D912)</f>
        <v>0.22363636363636363</v>
      </c>
      <c r="P912" s="8">
        <f>IF(E912=0, 0, E912/L912)</f>
        <v>24.6</v>
      </c>
      <c r="Q912" t="str">
        <f>LEFT($N912,SEARCH("/",$N912)-1)</f>
        <v>music</v>
      </c>
      <c r="R912" t="str">
        <f>RIGHT($N912, LEN($N912)-SEARCH("/",$N912))</f>
        <v>jazz</v>
      </c>
      <c r="S912" s="12">
        <f>(((J912/60)/60)/24)+DATE(1970,1,1)</f>
        <v>42737.545358796298</v>
      </c>
      <c r="T912" s="12">
        <f>(((I912/60)/60)/24)+DATE(1970,1,1)</f>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(E913/D913)</f>
        <v>0</v>
      </c>
      <c r="P913" s="8">
        <f>IF(E913=0, 0, E913/L913)</f>
        <v>0</v>
      </c>
      <c r="Q913" t="str">
        <f>LEFT($N913,SEARCH("/",$N913)-1)</f>
        <v>music</v>
      </c>
      <c r="R913" t="str">
        <f>RIGHT($N913, LEN($N913)-SEARCH("/",$N913))</f>
        <v>jazz</v>
      </c>
      <c r="S913" s="12">
        <f>(((J913/60)/60)/24)+DATE(1970,1,1)</f>
        <v>41642.005150462966</v>
      </c>
      <c r="T913" s="12">
        <f>(((I913/60)/60)/24)+DATE(1970,1,1)</f>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(E914/D914)</f>
        <v>8.5714285714285719E-3</v>
      </c>
      <c r="P914" s="8">
        <f>IF(E914=0, 0, E914/L914)</f>
        <v>15</v>
      </c>
      <c r="Q914" t="str">
        <f>LEFT($N914,SEARCH("/",$N914)-1)</f>
        <v>music</v>
      </c>
      <c r="R914" t="str">
        <f>RIGHT($N914, LEN($N914)-SEARCH("/",$N914))</f>
        <v>jazz</v>
      </c>
      <c r="S914" s="12">
        <f>(((J914/60)/60)/24)+DATE(1970,1,1)</f>
        <v>41194.109340277777</v>
      </c>
      <c r="T914" s="12">
        <f>(((I914/60)/60)/24)+DATE(1970,1,1)</f>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(E915/D915)</f>
        <v>6.6066666666666662E-2</v>
      </c>
      <c r="P915" s="8">
        <f>IF(E915=0, 0, E915/L915)</f>
        <v>82.583333333333329</v>
      </c>
      <c r="Q915" t="str">
        <f>LEFT($N915,SEARCH("/",$N915)-1)</f>
        <v>music</v>
      </c>
      <c r="R915" t="str">
        <f>RIGHT($N915, LEN($N915)-SEARCH("/",$N915))</f>
        <v>jazz</v>
      </c>
      <c r="S915" s="12">
        <f>(((J915/60)/60)/24)+DATE(1970,1,1)</f>
        <v>41004.139108796298</v>
      </c>
      <c r="T915" s="12">
        <f>(((I915/60)/60)/24)+DATE(1970,1,1)</f>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(E916/D916)</f>
        <v>0</v>
      </c>
      <c r="P916" s="8">
        <f>IF(E916=0, 0, E916/L916)</f>
        <v>0</v>
      </c>
      <c r="Q916" t="str">
        <f>LEFT($N916,SEARCH("/",$N916)-1)</f>
        <v>music</v>
      </c>
      <c r="R916" t="str">
        <f>RIGHT($N916, LEN($N916)-SEARCH("/",$N916))</f>
        <v>jazz</v>
      </c>
      <c r="S916" s="12">
        <f>(((J916/60)/60)/24)+DATE(1970,1,1)</f>
        <v>41116.763275462967</v>
      </c>
      <c r="T916" s="12">
        <f>(((I916/60)/60)/24)+DATE(1970,1,1)</f>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(E917/D917)</f>
        <v>5.7692307692307696E-2</v>
      </c>
      <c r="P917" s="8">
        <f>IF(E917=0, 0, E917/L917)</f>
        <v>41.666666666666664</v>
      </c>
      <c r="Q917" t="str">
        <f>LEFT($N917,SEARCH("/",$N917)-1)</f>
        <v>music</v>
      </c>
      <c r="R917" t="str">
        <f>RIGHT($N917, LEN($N917)-SEARCH("/",$N917))</f>
        <v>jazz</v>
      </c>
      <c r="S917" s="12">
        <f>(((J917/60)/60)/24)+DATE(1970,1,1)</f>
        <v>40937.679560185185</v>
      </c>
      <c r="T917" s="12">
        <f>(((I917/60)/60)/24)+DATE(1970,1,1)</f>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(E918/D918)</f>
        <v>0</v>
      </c>
      <c r="P918" s="8">
        <f>IF(E918=0, 0, E918/L918)</f>
        <v>0</v>
      </c>
      <c r="Q918" t="str">
        <f>LEFT($N918,SEARCH("/",$N918)-1)</f>
        <v>music</v>
      </c>
      <c r="R918" t="str">
        <f>RIGHT($N918, LEN($N918)-SEARCH("/",$N918))</f>
        <v>jazz</v>
      </c>
      <c r="S918" s="12">
        <f>(((J918/60)/60)/24)+DATE(1970,1,1)</f>
        <v>40434.853402777779</v>
      </c>
      <c r="T918" s="12">
        <f>(((I918/60)/60)/24)+DATE(1970,1,1)</f>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(E919/D919)</f>
        <v>6.0000000000000001E-3</v>
      </c>
      <c r="P919" s="8">
        <f>IF(E919=0, 0, E919/L919)</f>
        <v>30</v>
      </c>
      <c r="Q919" t="str">
        <f>LEFT($N919,SEARCH("/",$N919)-1)</f>
        <v>music</v>
      </c>
      <c r="R919" t="str">
        <f>RIGHT($N919, LEN($N919)-SEARCH("/",$N919))</f>
        <v>jazz</v>
      </c>
      <c r="S919" s="12">
        <f>(((J919/60)/60)/24)+DATE(1970,1,1)</f>
        <v>41802.94363425926</v>
      </c>
      <c r="T919" s="12">
        <f>(((I919/60)/60)/24)+DATE(1970,1,1)</f>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(E920/D920)</f>
        <v>5.0256410256410255E-2</v>
      </c>
      <c r="P920" s="8">
        <f>IF(E920=0, 0, E920/L920)</f>
        <v>19.600000000000001</v>
      </c>
      <c r="Q920" t="str">
        <f>LEFT($N920,SEARCH("/",$N920)-1)</f>
        <v>music</v>
      </c>
      <c r="R920" t="str">
        <f>RIGHT($N920, LEN($N920)-SEARCH("/",$N920))</f>
        <v>jazz</v>
      </c>
      <c r="S920" s="12">
        <f>(((J920/60)/60)/24)+DATE(1970,1,1)</f>
        <v>41944.916215277779</v>
      </c>
      <c r="T920" s="12">
        <f>(((I920/60)/60)/24)+DATE(1970,1,1)</f>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(E921/D921)</f>
        <v>5.0000000000000001E-3</v>
      </c>
      <c r="P921" s="8">
        <f>IF(E921=0, 0, E921/L921)</f>
        <v>100</v>
      </c>
      <c r="Q921" t="str">
        <f>LEFT($N921,SEARCH("/",$N921)-1)</f>
        <v>music</v>
      </c>
      <c r="R921" t="str">
        <f>RIGHT($N921, LEN($N921)-SEARCH("/",$N921))</f>
        <v>jazz</v>
      </c>
      <c r="S921" s="12">
        <f>(((J921/60)/60)/24)+DATE(1970,1,1)</f>
        <v>41227.641724537039</v>
      </c>
      <c r="T921" s="12">
        <f>(((I921/60)/60)/24)+DATE(1970,1,1)</f>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(E922/D922)</f>
        <v>0</v>
      </c>
      <c r="P922" s="8">
        <f>IF(E922=0, 0, E922/L922)</f>
        <v>0</v>
      </c>
      <c r="Q922" t="str">
        <f>LEFT($N922,SEARCH("/",$N922)-1)</f>
        <v>music</v>
      </c>
      <c r="R922" t="str">
        <f>RIGHT($N922, LEN($N922)-SEARCH("/",$N922))</f>
        <v>jazz</v>
      </c>
      <c r="S922" s="12">
        <f>(((J922/60)/60)/24)+DATE(1970,1,1)</f>
        <v>41562.67155092593</v>
      </c>
      <c r="T922" s="12">
        <f>(((I922/60)/60)/24)+DATE(1970,1,1)</f>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(E923/D923)</f>
        <v>0.309</v>
      </c>
      <c r="P923" s="8">
        <f>IF(E923=0, 0, E923/L923)</f>
        <v>231.75</v>
      </c>
      <c r="Q923" t="str">
        <f>LEFT($N923,SEARCH("/",$N923)-1)</f>
        <v>music</v>
      </c>
      <c r="R923" t="str">
        <f>RIGHT($N923, LEN($N923)-SEARCH("/",$N923))</f>
        <v>jazz</v>
      </c>
      <c r="S923" s="12">
        <f>(((J923/60)/60)/24)+DATE(1970,1,1)</f>
        <v>40847.171018518515</v>
      </c>
      <c r="T923" s="12">
        <f>(((I923/60)/60)/24)+DATE(1970,1,1)</f>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(E924/D924)</f>
        <v>0.21037037037037037</v>
      </c>
      <c r="P924" s="8">
        <f>IF(E924=0, 0, E924/L924)</f>
        <v>189.33333333333334</v>
      </c>
      <c r="Q924" t="str">
        <f>LEFT($N924,SEARCH("/",$N924)-1)</f>
        <v>music</v>
      </c>
      <c r="R924" t="str">
        <f>RIGHT($N924, LEN($N924)-SEARCH("/",$N924))</f>
        <v>jazz</v>
      </c>
      <c r="S924" s="12">
        <f>(((J924/60)/60)/24)+DATE(1970,1,1)</f>
        <v>41878.530011574076</v>
      </c>
      <c r="T924" s="12">
        <f>(((I924/60)/60)/24)+DATE(1970,1,1)</f>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(E925/D925)</f>
        <v>2.1999999999999999E-2</v>
      </c>
      <c r="P925" s="8">
        <f>IF(E925=0, 0, E925/L925)</f>
        <v>55</v>
      </c>
      <c r="Q925" t="str">
        <f>LEFT($N925,SEARCH("/",$N925)-1)</f>
        <v>music</v>
      </c>
      <c r="R925" t="str">
        <f>RIGHT($N925, LEN($N925)-SEARCH("/",$N925))</f>
        <v>jazz</v>
      </c>
      <c r="S925" s="12">
        <f>(((J925/60)/60)/24)+DATE(1970,1,1)</f>
        <v>41934.959756944445</v>
      </c>
      <c r="T925" s="12">
        <f>(((I925/60)/60)/24)+DATE(1970,1,1)</f>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(E926/D926)</f>
        <v>0.109</v>
      </c>
      <c r="P926" s="8">
        <f>IF(E926=0, 0, E926/L926)</f>
        <v>21.8</v>
      </c>
      <c r="Q926" t="str">
        <f>LEFT($N926,SEARCH("/",$N926)-1)</f>
        <v>music</v>
      </c>
      <c r="R926" t="str">
        <f>RIGHT($N926, LEN($N926)-SEARCH("/",$N926))</f>
        <v>jazz</v>
      </c>
      <c r="S926" s="12">
        <f>(((J926/60)/60)/24)+DATE(1970,1,1)</f>
        <v>41288.942928240744</v>
      </c>
      <c r="T926" s="12">
        <f>(((I926/60)/60)/24)+DATE(1970,1,1)</f>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(E927/D927)</f>
        <v>2.6666666666666668E-2</v>
      </c>
      <c r="P927" s="8">
        <f>IF(E927=0, 0, E927/L927)</f>
        <v>32</v>
      </c>
      <c r="Q927" t="str">
        <f>LEFT($N927,SEARCH("/",$N927)-1)</f>
        <v>music</v>
      </c>
      <c r="R927" t="str">
        <f>RIGHT($N927, LEN($N927)-SEARCH("/",$N927))</f>
        <v>jazz</v>
      </c>
      <c r="S927" s="12">
        <f>(((J927/60)/60)/24)+DATE(1970,1,1)</f>
        <v>41575.880914351852</v>
      </c>
      <c r="T927" s="12">
        <f>(((I927/60)/60)/24)+DATE(1970,1,1)</f>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(E928/D928)</f>
        <v>0</v>
      </c>
      <c r="P928" s="8">
        <f>IF(E928=0, 0, E928/L928)</f>
        <v>0</v>
      </c>
      <c r="Q928" t="str">
        <f>LEFT($N928,SEARCH("/",$N928)-1)</f>
        <v>music</v>
      </c>
      <c r="R928" t="str">
        <f>RIGHT($N928, LEN($N928)-SEARCH("/",$N928))</f>
        <v>jazz</v>
      </c>
      <c r="S928" s="12">
        <f>(((J928/60)/60)/24)+DATE(1970,1,1)</f>
        <v>40338.02002314815</v>
      </c>
      <c r="T928" s="12">
        <f>(((I928/60)/60)/24)+DATE(1970,1,1)</f>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(E929/D929)</f>
        <v>0</v>
      </c>
      <c r="P929" s="8">
        <f>IF(E929=0, 0, E929/L929)</f>
        <v>0</v>
      </c>
      <c r="Q929" t="str">
        <f>LEFT($N929,SEARCH("/",$N929)-1)</f>
        <v>music</v>
      </c>
      <c r="R929" t="str">
        <f>RIGHT($N929, LEN($N929)-SEARCH("/",$N929))</f>
        <v>jazz</v>
      </c>
      <c r="S929" s="12">
        <f>(((J929/60)/60)/24)+DATE(1970,1,1)</f>
        <v>41013.822858796295</v>
      </c>
      <c r="T929" s="12">
        <f>(((I929/60)/60)/24)+DATE(1970,1,1)</f>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(E930/D930)</f>
        <v>0.10862068965517241</v>
      </c>
      <c r="P930" s="8">
        <f>IF(E930=0, 0, E930/L930)</f>
        <v>56.25</v>
      </c>
      <c r="Q930" t="str">
        <f>LEFT($N930,SEARCH("/",$N930)-1)</f>
        <v>music</v>
      </c>
      <c r="R930" t="str">
        <f>RIGHT($N930, LEN($N930)-SEARCH("/",$N930))</f>
        <v>jazz</v>
      </c>
      <c r="S930" s="12">
        <f>(((J930/60)/60)/24)+DATE(1970,1,1)</f>
        <v>41180.86241898148</v>
      </c>
      <c r="T930" s="12">
        <f>(((I930/60)/60)/24)+DATE(1970,1,1)</f>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(E931/D931)</f>
        <v>0</v>
      </c>
      <c r="P931" s="8">
        <f>IF(E931=0, 0, E931/L931)</f>
        <v>0</v>
      </c>
      <c r="Q931" t="str">
        <f>LEFT($N931,SEARCH("/",$N931)-1)</f>
        <v>music</v>
      </c>
      <c r="R931" t="str">
        <f>RIGHT($N931, LEN($N931)-SEARCH("/",$N931))</f>
        <v>jazz</v>
      </c>
      <c r="S931" s="12">
        <f>(((J931/60)/60)/24)+DATE(1970,1,1)</f>
        <v>40978.238067129627</v>
      </c>
      <c r="T931" s="12">
        <f>(((I931/60)/60)/24)+DATE(1970,1,1)</f>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(E932/D932)</f>
        <v>0.38333333333333336</v>
      </c>
      <c r="P932" s="8">
        <f>IF(E932=0, 0, E932/L932)</f>
        <v>69</v>
      </c>
      <c r="Q932" t="str">
        <f>LEFT($N932,SEARCH("/",$N932)-1)</f>
        <v>music</v>
      </c>
      <c r="R932" t="str">
        <f>RIGHT($N932, LEN($N932)-SEARCH("/",$N932))</f>
        <v>jazz</v>
      </c>
      <c r="S932" s="12">
        <f>(((J932/60)/60)/24)+DATE(1970,1,1)</f>
        <v>40312.915578703702</v>
      </c>
      <c r="T932" s="12">
        <f>(((I932/60)/60)/24)+DATE(1970,1,1)</f>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(E933/D933)</f>
        <v>6.5500000000000003E-2</v>
      </c>
      <c r="P933" s="8">
        <f>IF(E933=0, 0, E933/L933)</f>
        <v>18.714285714285715</v>
      </c>
      <c r="Q933" t="str">
        <f>LEFT($N933,SEARCH("/",$N933)-1)</f>
        <v>music</v>
      </c>
      <c r="R933" t="str">
        <f>RIGHT($N933, LEN($N933)-SEARCH("/",$N933))</f>
        <v>jazz</v>
      </c>
      <c r="S933" s="12">
        <f>(((J933/60)/60)/24)+DATE(1970,1,1)</f>
        <v>41680.359976851854</v>
      </c>
      <c r="T933" s="12">
        <f>(((I933/60)/60)/24)+DATE(1970,1,1)</f>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(E934/D934)</f>
        <v>0.14536842105263159</v>
      </c>
      <c r="P934" s="8">
        <f>IF(E934=0, 0, E934/L934)</f>
        <v>46.033333333333331</v>
      </c>
      <c r="Q934" t="str">
        <f>LEFT($N934,SEARCH("/",$N934)-1)</f>
        <v>music</v>
      </c>
      <c r="R934" t="str">
        <f>RIGHT($N934, LEN($N934)-SEARCH("/",$N934))</f>
        <v>jazz</v>
      </c>
      <c r="S934" s="12">
        <f>(((J934/60)/60)/24)+DATE(1970,1,1)</f>
        <v>41310.969270833331</v>
      </c>
      <c r="T934" s="12">
        <f>(((I934/60)/60)/24)+DATE(1970,1,1)</f>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(E935/D935)</f>
        <v>0.06</v>
      </c>
      <c r="P935" s="8">
        <f>IF(E935=0, 0, E935/L935)</f>
        <v>60</v>
      </c>
      <c r="Q935" t="str">
        <f>LEFT($N935,SEARCH("/",$N935)-1)</f>
        <v>music</v>
      </c>
      <c r="R935" t="str">
        <f>RIGHT($N935, LEN($N935)-SEARCH("/",$N935))</f>
        <v>jazz</v>
      </c>
      <c r="S935" s="12">
        <f>(((J935/60)/60)/24)+DATE(1970,1,1)</f>
        <v>41711.169085648151</v>
      </c>
      <c r="T935" s="12">
        <f>(((I935/60)/60)/24)+DATE(1970,1,1)</f>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(E936/D936)</f>
        <v>0.30399999999999999</v>
      </c>
      <c r="P936" s="8">
        <f>IF(E936=0, 0, E936/L936)</f>
        <v>50.666666666666664</v>
      </c>
      <c r="Q936" t="str">
        <f>LEFT($N936,SEARCH("/",$N936)-1)</f>
        <v>music</v>
      </c>
      <c r="R936" t="str">
        <f>RIGHT($N936, LEN($N936)-SEARCH("/",$N936))</f>
        <v>jazz</v>
      </c>
      <c r="S936" s="12">
        <f>(((J936/60)/60)/24)+DATE(1970,1,1)</f>
        <v>41733.737083333333</v>
      </c>
      <c r="T936" s="12">
        <f>(((I936/60)/60)/24)+DATE(1970,1,1)</f>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(E937/D937)</f>
        <v>1.4285714285714285E-2</v>
      </c>
      <c r="P937" s="8">
        <f>IF(E937=0, 0, E937/L937)</f>
        <v>25</v>
      </c>
      <c r="Q937" t="str">
        <f>LEFT($N937,SEARCH("/",$N937)-1)</f>
        <v>music</v>
      </c>
      <c r="R937" t="str">
        <f>RIGHT($N937, LEN($N937)-SEARCH("/",$N937))</f>
        <v>jazz</v>
      </c>
      <c r="S937" s="12">
        <f>(((J937/60)/60)/24)+DATE(1970,1,1)</f>
        <v>42368.333668981482</v>
      </c>
      <c r="T937" s="12">
        <f>(((I937/60)/60)/24)+DATE(1970,1,1)</f>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(E938/D938)</f>
        <v>0</v>
      </c>
      <c r="P938" s="8">
        <f>IF(E938=0, 0, E938/L938)</f>
        <v>0</v>
      </c>
      <c r="Q938" t="str">
        <f>LEFT($N938,SEARCH("/",$N938)-1)</f>
        <v>music</v>
      </c>
      <c r="R938" t="str">
        <f>RIGHT($N938, LEN($N938)-SEARCH("/",$N938))</f>
        <v>jazz</v>
      </c>
      <c r="S938" s="12">
        <f>(((J938/60)/60)/24)+DATE(1970,1,1)</f>
        <v>40883.024178240739</v>
      </c>
      <c r="T938" s="12">
        <f>(((I938/60)/60)/24)+DATE(1970,1,1)</f>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(E939/D939)</f>
        <v>1.1428571428571429E-2</v>
      </c>
      <c r="P939" s="8">
        <f>IF(E939=0, 0, E939/L939)</f>
        <v>20</v>
      </c>
      <c r="Q939" t="str">
        <f>LEFT($N939,SEARCH("/",$N939)-1)</f>
        <v>music</v>
      </c>
      <c r="R939" t="str">
        <f>RIGHT($N939, LEN($N939)-SEARCH("/",$N939))</f>
        <v>jazz</v>
      </c>
      <c r="S939" s="12">
        <f>(((J939/60)/60)/24)+DATE(1970,1,1)</f>
        <v>41551.798113425924</v>
      </c>
      <c r="T939" s="12">
        <f>(((I939/60)/60)/24)+DATE(1970,1,1)</f>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(E940/D940)</f>
        <v>3.5714285714285713E-3</v>
      </c>
      <c r="P940" s="8">
        <f>IF(E940=0, 0, E940/L940)</f>
        <v>25</v>
      </c>
      <c r="Q940" t="str">
        <f>LEFT($N940,SEARCH("/",$N940)-1)</f>
        <v>music</v>
      </c>
      <c r="R940" t="str">
        <f>RIGHT($N940, LEN($N940)-SEARCH("/",$N940))</f>
        <v>jazz</v>
      </c>
      <c r="S940" s="12">
        <f>(((J940/60)/60)/24)+DATE(1970,1,1)</f>
        <v>41124.479722222226</v>
      </c>
      <c r="T940" s="12">
        <f>(((I940/60)/60)/24)+DATE(1970,1,1)</f>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(E941/D941)</f>
        <v>1.4545454545454545E-2</v>
      </c>
      <c r="P941" s="8">
        <f>IF(E941=0, 0, E941/L941)</f>
        <v>20</v>
      </c>
      <c r="Q941" t="str">
        <f>LEFT($N941,SEARCH("/",$N941)-1)</f>
        <v>music</v>
      </c>
      <c r="R941" t="str">
        <f>RIGHT($N941, LEN($N941)-SEARCH("/",$N941))</f>
        <v>jazz</v>
      </c>
      <c r="S941" s="12">
        <f>(((J941/60)/60)/24)+DATE(1970,1,1)</f>
        <v>41416.763171296298</v>
      </c>
      <c r="T941" s="12">
        <f>(((I941/60)/60)/24)+DATE(1970,1,1)</f>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(E942/D942)</f>
        <v>0.17155555555555554</v>
      </c>
      <c r="P942" s="8">
        <f>IF(E942=0, 0, E942/L942)</f>
        <v>110.28571428571429</v>
      </c>
      <c r="Q942" t="str">
        <f>LEFT($N942,SEARCH("/",$N942)-1)</f>
        <v>technology</v>
      </c>
      <c r="R942" t="str">
        <f>RIGHT($N942, LEN($N942)-SEARCH("/",$N942))</f>
        <v>wearables</v>
      </c>
      <c r="S942" s="12">
        <f>(((J942/60)/60)/24)+DATE(1970,1,1)</f>
        <v>42182.008402777778</v>
      </c>
      <c r="T942" s="12">
        <f>(((I942/60)/60)/24)+DATE(1970,1,1)</f>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(E943/D943)</f>
        <v>2.3220000000000001E-2</v>
      </c>
      <c r="P943" s="8">
        <f>IF(E943=0, 0, E943/L943)</f>
        <v>37.451612903225808</v>
      </c>
      <c r="Q943" t="str">
        <f>LEFT($N943,SEARCH("/",$N943)-1)</f>
        <v>technology</v>
      </c>
      <c r="R943" t="str">
        <f>RIGHT($N943, LEN($N943)-SEARCH("/",$N943))</f>
        <v>wearables</v>
      </c>
      <c r="S943" s="12">
        <f>(((J943/60)/60)/24)+DATE(1970,1,1)</f>
        <v>42746.096585648149</v>
      </c>
      <c r="T943" s="12">
        <f>(((I943/60)/60)/24)+DATE(1970,1,1)</f>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(E944/D944)</f>
        <v>8.9066666666666669E-2</v>
      </c>
      <c r="P944" s="8">
        <f>IF(E944=0, 0, E944/L944)</f>
        <v>41.75</v>
      </c>
      <c r="Q944" t="str">
        <f>LEFT($N944,SEARCH("/",$N944)-1)</f>
        <v>technology</v>
      </c>
      <c r="R944" t="str">
        <f>RIGHT($N944, LEN($N944)-SEARCH("/",$N944))</f>
        <v>wearables</v>
      </c>
      <c r="S944" s="12">
        <f>(((J944/60)/60)/24)+DATE(1970,1,1)</f>
        <v>42382.843287037031</v>
      </c>
      <c r="T944" s="12">
        <f>(((I944/60)/60)/24)+DATE(1970,1,1)</f>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(E945/D945)</f>
        <v>9.633333333333334E-2</v>
      </c>
      <c r="P945" s="8">
        <f>IF(E945=0, 0, E945/L945)</f>
        <v>24.083333333333332</v>
      </c>
      <c r="Q945" t="str">
        <f>LEFT($N945,SEARCH("/",$N945)-1)</f>
        <v>technology</v>
      </c>
      <c r="R945" t="str">
        <f>RIGHT($N945, LEN($N945)-SEARCH("/",$N945))</f>
        <v>wearables</v>
      </c>
      <c r="S945" s="12">
        <f>(((J945/60)/60)/24)+DATE(1970,1,1)</f>
        <v>42673.66788194445</v>
      </c>
      <c r="T945" s="12">
        <f>(((I945/60)/60)/24)+DATE(1970,1,1)</f>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(E946/D946)</f>
        <v>0.13325999999999999</v>
      </c>
      <c r="P946" s="8">
        <f>IF(E946=0, 0, E946/L946)</f>
        <v>69.40625</v>
      </c>
      <c r="Q946" t="str">
        <f>LEFT($N946,SEARCH("/",$N946)-1)</f>
        <v>technology</v>
      </c>
      <c r="R946" t="str">
        <f>RIGHT($N946, LEN($N946)-SEARCH("/",$N946))</f>
        <v>wearables</v>
      </c>
      <c r="S946" s="12">
        <f>(((J946/60)/60)/24)+DATE(1970,1,1)</f>
        <v>42444.583912037036</v>
      </c>
      <c r="T946" s="12">
        <f>(((I946/60)/60)/24)+DATE(1970,1,1)</f>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(E947/D947)</f>
        <v>2.4840000000000001E-2</v>
      </c>
      <c r="P947" s="8">
        <f>IF(E947=0, 0, E947/L947)</f>
        <v>155.25</v>
      </c>
      <c r="Q947" t="str">
        <f>LEFT($N947,SEARCH("/",$N947)-1)</f>
        <v>technology</v>
      </c>
      <c r="R947" t="str">
        <f>RIGHT($N947, LEN($N947)-SEARCH("/",$N947))</f>
        <v>wearables</v>
      </c>
      <c r="S947" s="12">
        <f>(((J947/60)/60)/24)+DATE(1970,1,1)</f>
        <v>42732.872986111113</v>
      </c>
      <c r="T947" s="12">
        <f>(((I947/60)/60)/24)+DATE(1970,1,1)</f>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(E948/D948)</f>
        <v>1.9066666666666666E-2</v>
      </c>
      <c r="P948" s="8">
        <f>IF(E948=0, 0, E948/L948)</f>
        <v>57.2</v>
      </c>
      <c r="Q948" t="str">
        <f>LEFT($N948,SEARCH("/",$N948)-1)</f>
        <v>technology</v>
      </c>
      <c r="R948" t="str">
        <f>RIGHT($N948, LEN($N948)-SEARCH("/",$N948))</f>
        <v>wearables</v>
      </c>
      <c r="S948" s="12">
        <f>(((J948/60)/60)/24)+DATE(1970,1,1)</f>
        <v>42592.750555555554</v>
      </c>
      <c r="T948" s="12">
        <f>(((I948/60)/60)/24)+DATE(1970,1,1)</f>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(E949/D949)</f>
        <v>0</v>
      </c>
      <c r="P949" s="8">
        <f>IF(E949=0, 0, E949/L949)</f>
        <v>0</v>
      </c>
      <c r="Q949" t="str">
        <f>LEFT($N949,SEARCH("/",$N949)-1)</f>
        <v>technology</v>
      </c>
      <c r="R949" t="str">
        <f>RIGHT($N949, LEN($N949)-SEARCH("/",$N949))</f>
        <v>wearables</v>
      </c>
      <c r="S949" s="12">
        <f>(((J949/60)/60)/24)+DATE(1970,1,1)</f>
        <v>42491.781319444446</v>
      </c>
      <c r="T949" s="12">
        <f>(((I949/60)/60)/24)+DATE(1970,1,1)</f>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(E950/D950)</f>
        <v>0.12</v>
      </c>
      <c r="P950" s="8">
        <f>IF(E950=0, 0, E950/L950)</f>
        <v>60</v>
      </c>
      <c r="Q950" t="str">
        <f>LEFT($N950,SEARCH("/",$N950)-1)</f>
        <v>technology</v>
      </c>
      <c r="R950" t="str">
        <f>RIGHT($N950, LEN($N950)-SEARCH("/",$N950))</f>
        <v>wearables</v>
      </c>
      <c r="S950" s="12">
        <f>(((J950/60)/60)/24)+DATE(1970,1,1)</f>
        <v>42411.828287037039</v>
      </c>
      <c r="T950" s="12">
        <f>(((I950/60)/60)/24)+DATE(1970,1,1)</f>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(E951/D951)</f>
        <v>1.3650000000000001E-2</v>
      </c>
      <c r="P951" s="8">
        <f>IF(E951=0, 0, E951/L951)</f>
        <v>39</v>
      </c>
      <c r="Q951" t="str">
        <f>LEFT($N951,SEARCH("/",$N951)-1)</f>
        <v>technology</v>
      </c>
      <c r="R951" t="str">
        <f>RIGHT($N951, LEN($N951)-SEARCH("/",$N951))</f>
        <v>wearables</v>
      </c>
      <c r="S951" s="12">
        <f>(((J951/60)/60)/24)+DATE(1970,1,1)</f>
        <v>42361.043703703705</v>
      </c>
      <c r="T951" s="12">
        <f>(((I951/60)/60)/24)+DATE(1970,1,1)</f>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(E952/D952)</f>
        <v>0.28039999999999998</v>
      </c>
      <c r="P952" s="8">
        <f>IF(E952=0, 0, E952/L952)</f>
        <v>58.416666666666664</v>
      </c>
      <c r="Q952" t="str">
        <f>LEFT($N952,SEARCH("/",$N952)-1)</f>
        <v>technology</v>
      </c>
      <c r="R952" t="str">
        <f>RIGHT($N952, LEN($N952)-SEARCH("/",$N952))</f>
        <v>wearables</v>
      </c>
      <c r="S952" s="12">
        <f>(((J952/60)/60)/24)+DATE(1970,1,1)</f>
        <v>42356.750706018516</v>
      </c>
      <c r="T952" s="12">
        <f>(((I952/60)/60)/24)+DATE(1970,1,1)</f>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(E953/D953)</f>
        <v>0.38390000000000002</v>
      </c>
      <c r="P953" s="8">
        <f>IF(E953=0, 0, E953/L953)</f>
        <v>158.63636363636363</v>
      </c>
      <c r="Q953" t="str">
        <f>LEFT($N953,SEARCH("/",$N953)-1)</f>
        <v>technology</v>
      </c>
      <c r="R953" t="str">
        <f>RIGHT($N953, LEN($N953)-SEARCH("/",$N953))</f>
        <v>wearables</v>
      </c>
      <c r="S953" s="12">
        <f>(((J953/60)/60)/24)+DATE(1970,1,1)</f>
        <v>42480.653611111105</v>
      </c>
      <c r="T953" s="12">
        <f>(((I953/60)/60)/24)+DATE(1970,1,1)</f>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(E954/D954)</f>
        <v>0.39942857142857141</v>
      </c>
      <c r="P954" s="8">
        <f>IF(E954=0, 0, E954/L954)</f>
        <v>99.857142857142861</v>
      </c>
      <c r="Q954" t="str">
        <f>LEFT($N954,SEARCH("/",$N954)-1)</f>
        <v>technology</v>
      </c>
      <c r="R954" t="str">
        <f>RIGHT($N954, LEN($N954)-SEARCH("/",$N954))</f>
        <v>wearables</v>
      </c>
      <c r="S954" s="12">
        <f>(((J954/60)/60)/24)+DATE(1970,1,1)</f>
        <v>42662.613564814819</v>
      </c>
      <c r="T954" s="12">
        <f>(((I954/60)/60)/24)+DATE(1970,1,1)</f>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(E955/D955)</f>
        <v>8.3999999999999995E-3</v>
      </c>
      <c r="P955" s="8">
        <f>IF(E955=0, 0, E955/L955)</f>
        <v>25.2</v>
      </c>
      <c r="Q955" t="str">
        <f>LEFT($N955,SEARCH("/",$N955)-1)</f>
        <v>technology</v>
      </c>
      <c r="R955" t="str">
        <f>RIGHT($N955, LEN($N955)-SEARCH("/",$N955))</f>
        <v>wearables</v>
      </c>
      <c r="S955" s="12">
        <f>(((J955/60)/60)/24)+DATE(1970,1,1)</f>
        <v>41999.164340277777</v>
      </c>
      <c r="T955" s="12">
        <f>(((I955/60)/60)/24)+DATE(1970,1,1)</f>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(E956/D956)</f>
        <v>0.43406666666666666</v>
      </c>
      <c r="P956" s="8">
        <f>IF(E956=0, 0, E956/L956)</f>
        <v>89.191780821917803</v>
      </c>
      <c r="Q956" t="str">
        <f>LEFT($N956,SEARCH("/",$N956)-1)</f>
        <v>technology</v>
      </c>
      <c r="R956" t="str">
        <f>RIGHT($N956, LEN($N956)-SEARCH("/",$N956))</f>
        <v>wearables</v>
      </c>
      <c r="S956" s="12">
        <f>(((J956/60)/60)/24)+DATE(1970,1,1)</f>
        <v>42194.833784722221</v>
      </c>
      <c r="T956" s="12">
        <f>(((I956/60)/60)/24)+DATE(1970,1,1)</f>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(E957/D957)</f>
        <v>5.6613333333333335E-2</v>
      </c>
      <c r="P957" s="8">
        <f>IF(E957=0, 0, E957/L957)</f>
        <v>182.6236559139785</v>
      </c>
      <c r="Q957" t="str">
        <f>LEFT($N957,SEARCH("/",$N957)-1)</f>
        <v>technology</v>
      </c>
      <c r="R957" t="str">
        <f>RIGHT($N957, LEN($N957)-SEARCH("/",$N957))</f>
        <v>wearables</v>
      </c>
      <c r="S957" s="12">
        <f>(((J957/60)/60)/24)+DATE(1970,1,1)</f>
        <v>42586.295138888891</v>
      </c>
      <c r="T957" s="12">
        <f>(((I957/60)/60)/24)+DATE(1970,1,1)</f>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(E958/D958)</f>
        <v>1.7219999999999999E-2</v>
      </c>
      <c r="P958" s="8">
        <f>IF(E958=0, 0, E958/L958)</f>
        <v>50.647058823529413</v>
      </c>
      <c r="Q958" t="str">
        <f>LEFT($N958,SEARCH("/",$N958)-1)</f>
        <v>technology</v>
      </c>
      <c r="R958" t="str">
        <f>RIGHT($N958, LEN($N958)-SEARCH("/",$N958))</f>
        <v>wearables</v>
      </c>
      <c r="S958" s="12">
        <f>(((J958/60)/60)/24)+DATE(1970,1,1)</f>
        <v>42060.913877314815</v>
      </c>
      <c r="T958" s="12">
        <f>(((I958/60)/60)/24)+DATE(1970,1,1)</f>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(E959/D959)</f>
        <v>1.9416666666666665E-2</v>
      </c>
      <c r="P959" s="8">
        <f>IF(E959=0, 0, E959/L959)</f>
        <v>33.285714285714285</v>
      </c>
      <c r="Q959" t="str">
        <f>LEFT($N959,SEARCH("/",$N959)-1)</f>
        <v>technology</v>
      </c>
      <c r="R959" t="str">
        <f>RIGHT($N959, LEN($N959)-SEARCH("/",$N959))</f>
        <v>wearables</v>
      </c>
      <c r="S959" s="12">
        <f>(((J959/60)/60)/24)+DATE(1970,1,1)</f>
        <v>42660.552465277782</v>
      </c>
      <c r="T959" s="12">
        <f>(((I959/60)/60)/24)+DATE(1970,1,1)</f>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(E960/D960)</f>
        <v>0.11328275684711328</v>
      </c>
      <c r="P960" s="8">
        <f>IF(E960=0, 0, E960/L960)</f>
        <v>51.823529411764703</v>
      </c>
      <c r="Q960" t="str">
        <f>LEFT($N960,SEARCH("/",$N960)-1)</f>
        <v>technology</v>
      </c>
      <c r="R960" t="str">
        <f>RIGHT($N960, LEN($N960)-SEARCH("/",$N960))</f>
        <v>wearables</v>
      </c>
      <c r="S960" s="12">
        <f>(((J960/60)/60)/24)+DATE(1970,1,1)</f>
        <v>42082.802812499998</v>
      </c>
      <c r="T960" s="12">
        <f>(((I960/60)/60)/24)+DATE(1970,1,1)</f>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(E961/D961)</f>
        <v>0.3886</v>
      </c>
      <c r="P961" s="8">
        <f>IF(E961=0, 0, E961/L961)</f>
        <v>113.62573099415205</v>
      </c>
      <c r="Q961" t="str">
        <f>LEFT($N961,SEARCH("/",$N961)-1)</f>
        <v>technology</v>
      </c>
      <c r="R961" t="str">
        <f>RIGHT($N961, LEN($N961)-SEARCH("/",$N961))</f>
        <v>wearables</v>
      </c>
      <c r="S961" s="12">
        <f>(((J961/60)/60)/24)+DATE(1970,1,1)</f>
        <v>41993.174363425926</v>
      </c>
      <c r="T961" s="12">
        <f>(((I961/60)/60)/24)+DATE(1970,1,1)</f>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(E962/D962)</f>
        <v>0.46100628930817611</v>
      </c>
      <c r="P962" s="8">
        <f>IF(E962=0, 0, E962/L962)</f>
        <v>136.46276595744681</v>
      </c>
      <c r="Q962" t="str">
        <f>LEFT($N962,SEARCH("/",$N962)-1)</f>
        <v>technology</v>
      </c>
      <c r="R962" t="str">
        <f>RIGHT($N962, LEN($N962)-SEARCH("/",$N962))</f>
        <v>wearables</v>
      </c>
      <c r="S962" s="12">
        <f>(((J962/60)/60)/24)+DATE(1970,1,1)</f>
        <v>42766.626793981486</v>
      </c>
      <c r="T962" s="12">
        <f>(((I962/60)/60)/24)+DATE(1970,1,1)</f>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(E963/D963)</f>
        <v>0.42188421052631581</v>
      </c>
      <c r="P963" s="8">
        <f>IF(E963=0, 0, E963/L963)</f>
        <v>364.35454545454547</v>
      </c>
      <c r="Q963" t="str">
        <f>LEFT($N963,SEARCH("/",$N963)-1)</f>
        <v>technology</v>
      </c>
      <c r="R963" t="str">
        <f>RIGHT($N963, LEN($N963)-SEARCH("/",$N963))</f>
        <v>wearables</v>
      </c>
      <c r="S963" s="12">
        <f>(((J963/60)/60)/24)+DATE(1970,1,1)</f>
        <v>42740.693692129629</v>
      </c>
      <c r="T963" s="12">
        <f>(((I963/60)/60)/24)+DATE(1970,1,1)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(E964/D964)</f>
        <v>0.2848</v>
      </c>
      <c r="P964" s="8">
        <f>IF(E964=0, 0, E964/L964)</f>
        <v>19.243243243243242</v>
      </c>
      <c r="Q964" t="str">
        <f>LEFT($N964,SEARCH("/",$N964)-1)</f>
        <v>technology</v>
      </c>
      <c r="R964" t="str">
        <f>RIGHT($N964, LEN($N964)-SEARCH("/",$N964))</f>
        <v>wearables</v>
      </c>
      <c r="S964" s="12">
        <f>(((J964/60)/60)/24)+DATE(1970,1,1)</f>
        <v>42373.712418981479</v>
      </c>
      <c r="T964" s="12">
        <f>(((I964/60)/60)/24)+DATE(1970,1,1)</f>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(E965/D965)</f>
        <v>1.0771428571428571E-2</v>
      </c>
      <c r="P965" s="8">
        <f>IF(E965=0, 0, E965/L965)</f>
        <v>41.888888888888886</v>
      </c>
      <c r="Q965" t="str">
        <f>LEFT($N965,SEARCH("/",$N965)-1)</f>
        <v>technology</v>
      </c>
      <c r="R965" t="str">
        <f>RIGHT($N965, LEN($N965)-SEARCH("/",$N965))</f>
        <v>wearables</v>
      </c>
      <c r="S965" s="12">
        <f>(((J965/60)/60)/24)+DATE(1970,1,1)</f>
        <v>42625.635636574079</v>
      </c>
      <c r="T965" s="12">
        <f>(((I965/60)/60)/24)+DATE(1970,1,1)</f>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(E966/D966)</f>
        <v>7.9909090909090902E-3</v>
      </c>
      <c r="P966" s="8">
        <f>IF(E966=0, 0, E966/L966)</f>
        <v>30.310344827586206</v>
      </c>
      <c r="Q966" t="str">
        <f>LEFT($N966,SEARCH("/",$N966)-1)</f>
        <v>technology</v>
      </c>
      <c r="R966" t="str">
        <f>RIGHT($N966, LEN($N966)-SEARCH("/",$N966))</f>
        <v>wearables</v>
      </c>
      <c r="S966" s="12">
        <f>(((J966/60)/60)/24)+DATE(1970,1,1)</f>
        <v>42208.628692129627</v>
      </c>
      <c r="T966" s="12">
        <f>(((I966/60)/60)/24)+DATE(1970,1,1)</f>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(E967/D967)</f>
        <v>1.192E-2</v>
      </c>
      <c r="P967" s="8">
        <f>IF(E967=0, 0, E967/L967)</f>
        <v>49.666666666666664</v>
      </c>
      <c r="Q967" t="str">
        <f>LEFT($N967,SEARCH("/",$N967)-1)</f>
        <v>technology</v>
      </c>
      <c r="R967" t="str">
        <f>RIGHT($N967, LEN($N967)-SEARCH("/",$N967))</f>
        <v>wearables</v>
      </c>
      <c r="S967" s="12">
        <f>(((J967/60)/60)/24)+DATE(1970,1,1)</f>
        <v>42637.016736111109</v>
      </c>
      <c r="T967" s="12">
        <f>(((I967/60)/60)/24)+DATE(1970,1,1)</f>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(E968/D968)</f>
        <v>0.14799999999999999</v>
      </c>
      <c r="P968" s="8">
        <f>IF(E968=0, 0, E968/L968)</f>
        <v>59.2</v>
      </c>
      <c r="Q968" t="str">
        <f>LEFT($N968,SEARCH("/",$N968)-1)</f>
        <v>technology</v>
      </c>
      <c r="R968" t="str">
        <f>RIGHT($N968, LEN($N968)-SEARCH("/",$N968))</f>
        <v>wearables</v>
      </c>
      <c r="S968" s="12">
        <f>(((J968/60)/60)/24)+DATE(1970,1,1)</f>
        <v>42619.635787037041</v>
      </c>
      <c r="T968" s="12">
        <f>(((I968/60)/60)/24)+DATE(1970,1,1)</f>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(E969/D969)</f>
        <v>0.17810000000000001</v>
      </c>
      <c r="P969" s="8">
        <f>IF(E969=0, 0, E969/L969)</f>
        <v>43.97530864197531</v>
      </c>
      <c r="Q969" t="str">
        <f>LEFT($N969,SEARCH("/",$N969)-1)</f>
        <v>technology</v>
      </c>
      <c r="R969" t="str">
        <f>RIGHT($N969, LEN($N969)-SEARCH("/",$N969))</f>
        <v>wearables</v>
      </c>
      <c r="S969" s="12">
        <f>(((J969/60)/60)/24)+DATE(1970,1,1)</f>
        <v>42422.254328703704</v>
      </c>
      <c r="T969" s="12">
        <f>(((I969/60)/60)/24)+DATE(1970,1,1)</f>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(E970/D970)</f>
        <v>1.325E-2</v>
      </c>
      <c r="P970" s="8">
        <f>IF(E970=0, 0, E970/L970)</f>
        <v>26.5</v>
      </c>
      <c r="Q970" t="str">
        <f>LEFT($N970,SEARCH("/",$N970)-1)</f>
        <v>technology</v>
      </c>
      <c r="R970" t="str">
        <f>RIGHT($N970, LEN($N970)-SEARCH("/",$N970))</f>
        <v>wearables</v>
      </c>
      <c r="S970" s="12">
        <f>(((J970/60)/60)/24)+DATE(1970,1,1)</f>
        <v>41836.847615740742</v>
      </c>
      <c r="T970" s="12">
        <f>(((I970/60)/60)/24)+DATE(1970,1,1)</f>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(E971/D971)</f>
        <v>0.46666666666666667</v>
      </c>
      <c r="P971" s="8">
        <f>IF(E971=0, 0, E971/L971)</f>
        <v>1272.7272727272727</v>
      </c>
      <c r="Q971" t="str">
        <f>LEFT($N971,SEARCH("/",$N971)-1)</f>
        <v>technology</v>
      </c>
      <c r="R971" t="str">
        <f>RIGHT($N971, LEN($N971)-SEARCH("/",$N971))</f>
        <v>wearables</v>
      </c>
      <c r="S971" s="12">
        <f>(((J971/60)/60)/24)+DATE(1970,1,1)</f>
        <v>42742.30332175926</v>
      </c>
      <c r="T971" s="12">
        <f>(((I971/60)/60)/24)+DATE(1970,1,1)</f>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(E972/D972)</f>
        <v>0.4592</v>
      </c>
      <c r="P972" s="8">
        <f>IF(E972=0, 0, E972/L972)</f>
        <v>164</v>
      </c>
      <c r="Q972" t="str">
        <f>LEFT($N972,SEARCH("/",$N972)-1)</f>
        <v>technology</v>
      </c>
      <c r="R972" t="str">
        <f>RIGHT($N972, LEN($N972)-SEARCH("/",$N972))</f>
        <v>wearables</v>
      </c>
      <c r="S972" s="12">
        <f>(((J972/60)/60)/24)+DATE(1970,1,1)</f>
        <v>42721.220520833333</v>
      </c>
      <c r="T972" s="12">
        <f>(((I972/60)/60)/24)+DATE(1970,1,1)</f>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(E973/D973)</f>
        <v>2.2599999999999999E-3</v>
      </c>
      <c r="P973" s="8">
        <f>IF(E973=0, 0, E973/L973)</f>
        <v>45.2</v>
      </c>
      <c r="Q973" t="str">
        <f>LEFT($N973,SEARCH("/",$N973)-1)</f>
        <v>technology</v>
      </c>
      <c r="R973" t="str">
        <f>RIGHT($N973, LEN($N973)-SEARCH("/",$N973))</f>
        <v>wearables</v>
      </c>
      <c r="S973" s="12">
        <f>(((J973/60)/60)/24)+DATE(1970,1,1)</f>
        <v>42111.709027777775</v>
      </c>
      <c r="T973" s="12">
        <f>(((I973/60)/60)/24)+DATE(1970,1,1)</f>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(E974/D974)</f>
        <v>0.34625</v>
      </c>
      <c r="P974" s="8">
        <f>IF(E974=0, 0, E974/L974)</f>
        <v>153.88888888888889</v>
      </c>
      <c r="Q974" t="str">
        <f>LEFT($N974,SEARCH("/",$N974)-1)</f>
        <v>technology</v>
      </c>
      <c r="R974" t="str">
        <f>RIGHT($N974, LEN($N974)-SEARCH("/",$N974))</f>
        <v>wearables</v>
      </c>
      <c r="S974" s="12">
        <f>(((J974/60)/60)/24)+DATE(1970,1,1)</f>
        <v>41856.865717592591</v>
      </c>
      <c r="T974" s="12">
        <f>(((I974/60)/60)/24)+DATE(1970,1,1)</f>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(E975/D975)</f>
        <v>2.0549999999999999E-2</v>
      </c>
      <c r="P975" s="8">
        <f>IF(E975=0, 0, E975/L975)</f>
        <v>51.375</v>
      </c>
      <c r="Q975" t="str">
        <f>LEFT($N975,SEARCH("/",$N975)-1)</f>
        <v>technology</v>
      </c>
      <c r="R975" t="str">
        <f>RIGHT($N975, LEN($N975)-SEARCH("/",$N975))</f>
        <v>wearables</v>
      </c>
      <c r="S975" s="12">
        <f>(((J975/60)/60)/24)+DATE(1970,1,1)</f>
        <v>42257.014965277776</v>
      </c>
      <c r="T975" s="12">
        <f>(((I975/60)/60)/24)+DATE(1970,1,1)</f>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(E976/D976)</f>
        <v>5.5999999999999999E-3</v>
      </c>
      <c r="P976" s="8">
        <f>IF(E976=0, 0, E976/L976)</f>
        <v>93.333333333333329</v>
      </c>
      <c r="Q976" t="str">
        <f>LEFT($N976,SEARCH("/",$N976)-1)</f>
        <v>technology</v>
      </c>
      <c r="R976" t="str">
        <f>RIGHT($N976, LEN($N976)-SEARCH("/",$N976))</f>
        <v>wearables</v>
      </c>
      <c r="S976" s="12">
        <f>(((J976/60)/60)/24)+DATE(1970,1,1)</f>
        <v>42424.749490740738</v>
      </c>
      <c r="T976" s="12">
        <f>(((I976/60)/60)/24)+DATE(1970,1,1)</f>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(E977/D977)</f>
        <v>2.6069999999999999E-2</v>
      </c>
      <c r="P977" s="8">
        <f>IF(E977=0, 0, E977/L977)</f>
        <v>108.625</v>
      </c>
      <c r="Q977" t="str">
        <f>LEFT($N977,SEARCH("/",$N977)-1)</f>
        <v>technology</v>
      </c>
      <c r="R977" t="str">
        <f>RIGHT($N977, LEN($N977)-SEARCH("/",$N977))</f>
        <v>wearables</v>
      </c>
      <c r="S977" s="12">
        <f>(((J977/60)/60)/24)+DATE(1970,1,1)</f>
        <v>42489.696585648147</v>
      </c>
      <c r="T977" s="12">
        <f>(((I977/60)/60)/24)+DATE(1970,1,1)</f>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(E978/D978)</f>
        <v>1.9259999999999999E-2</v>
      </c>
      <c r="P978" s="8">
        <f>IF(E978=0, 0, E978/L978)</f>
        <v>160.5</v>
      </c>
      <c r="Q978" t="str">
        <f>LEFT($N978,SEARCH("/",$N978)-1)</f>
        <v>technology</v>
      </c>
      <c r="R978" t="str">
        <f>RIGHT($N978, LEN($N978)-SEARCH("/",$N978))</f>
        <v>wearables</v>
      </c>
      <c r="S978" s="12">
        <f>(((J978/60)/60)/24)+DATE(1970,1,1)</f>
        <v>42185.058993055558</v>
      </c>
      <c r="T978" s="12">
        <f>(((I978/60)/60)/24)+DATE(1970,1,1)</f>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(E979/D979)</f>
        <v>0.33666666666666667</v>
      </c>
      <c r="P979" s="8">
        <f>IF(E979=0, 0, E979/L979)</f>
        <v>75.75</v>
      </c>
      <c r="Q979" t="str">
        <f>LEFT($N979,SEARCH("/",$N979)-1)</f>
        <v>technology</v>
      </c>
      <c r="R979" t="str">
        <f>RIGHT($N979, LEN($N979)-SEARCH("/",$N979))</f>
        <v>wearables</v>
      </c>
      <c r="S979" s="12">
        <f>(((J979/60)/60)/24)+DATE(1970,1,1)</f>
        <v>42391.942094907412</v>
      </c>
      <c r="T979" s="12">
        <f>(((I979/60)/60)/24)+DATE(1970,1,1)</f>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(E980/D980)</f>
        <v>0.5626326718299024</v>
      </c>
      <c r="P980" s="8">
        <f>IF(E980=0, 0, E980/L980)</f>
        <v>790.83739837398377</v>
      </c>
      <c r="Q980" t="str">
        <f>LEFT($N980,SEARCH("/",$N980)-1)</f>
        <v>technology</v>
      </c>
      <c r="R980" t="str">
        <f>RIGHT($N980, LEN($N980)-SEARCH("/",$N980))</f>
        <v>wearables</v>
      </c>
      <c r="S980" s="12">
        <f>(((J980/60)/60)/24)+DATE(1970,1,1)</f>
        <v>42395.309039351851</v>
      </c>
      <c r="T980" s="12">
        <f>(((I980/60)/60)/24)+DATE(1970,1,1)</f>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(E981/D981)</f>
        <v>0.82817600000000002</v>
      </c>
      <c r="P981" s="8">
        <f>IF(E981=0, 0, E981/L981)</f>
        <v>301.93916666666667</v>
      </c>
      <c r="Q981" t="str">
        <f>LEFT($N981,SEARCH("/",$N981)-1)</f>
        <v>technology</v>
      </c>
      <c r="R981" t="str">
        <f>RIGHT($N981, LEN($N981)-SEARCH("/",$N981))</f>
        <v>wearables</v>
      </c>
      <c r="S981" s="12">
        <f>(((J981/60)/60)/24)+DATE(1970,1,1)</f>
        <v>42506.416990740734</v>
      </c>
      <c r="T981" s="12">
        <f>(((I981/60)/60)/24)+DATE(1970,1,1)</f>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(E982/D982)</f>
        <v>0.14860000000000001</v>
      </c>
      <c r="P982" s="8">
        <f>IF(E982=0, 0, E982/L982)</f>
        <v>47.935483870967744</v>
      </c>
      <c r="Q982" t="str">
        <f>LEFT($N982,SEARCH("/",$N982)-1)</f>
        <v>technology</v>
      </c>
      <c r="R982" t="str">
        <f>RIGHT($N982, LEN($N982)-SEARCH("/",$N982))</f>
        <v>wearables</v>
      </c>
      <c r="S982" s="12">
        <f>(((J982/60)/60)/24)+DATE(1970,1,1)</f>
        <v>41928.904189814813</v>
      </c>
      <c r="T982" s="12">
        <f>(((I982/60)/60)/24)+DATE(1970,1,1)</f>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(E983/D983)</f>
        <v>1.2375123751237513E-4</v>
      </c>
      <c r="P983" s="8">
        <f>IF(E983=0, 0, E983/L983)</f>
        <v>2.75</v>
      </c>
      <c r="Q983" t="str">
        <f>LEFT($N983,SEARCH("/",$N983)-1)</f>
        <v>technology</v>
      </c>
      <c r="R983" t="str">
        <f>RIGHT($N983, LEN($N983)-SEARCH("/",$N983))</f>
        <v>wearables</v>
      </c>
      <c r="S983" s="12">
        <f>(((J983/60)/60)/24)+DATE(1970,1,1)</f>
        <v>41830.947013888886</v>
      </c>
      <c r="T983" s="12">
        <f>(((I983/60)/60)/24)+DATE(1970,1,1)</f>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(E984/D984)</f>
        <v>1.7142857142857143E-4</v>
      </c>
      <c r="P984" s="8">
        <f>IF(E984=0, 0, E984/L984)</f>
        <v>1</v>
      </c>
      <c r="Q984" t="str">
        <f>LEFT($N984,SEARCH("/",$N984)-1)</f>
        <v>technology</v>
      </c>
      <c r="R984" t="str">
        <f>RIGHT($N984, LEN($N984)-SEARCH("/",$N984))</f>
        <v>wearables</v>
      </c>
      <c r="S984" s="12">
        <f>(((J984/60)/60)/24)+DATE(1970,1,1)</f>
        <v>42615.753310185188</v>
      </c>
      <c r="T984" s="12">
        <f>(((I984/60)/60)/24)+DATE(1970,1,1)</f>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(E985/D985)</f>
        <v>0.2950613611721471</v>
      </c>
      <c r="P985" s="8">
        <f>IF(E985=0, 0, E985/L985)</f>
        <v>171.79329608938548</v>
      </c>
      <c r="Q985" t="str">
        <f>LEFT($N985,SEARCH("/",$N985)-1)</f>
        <v>technology</v>
      </c>
      <c r="R985" t="str">
        <f>RIGHT($N985, LEN($N985)-SEARCH("/",$N985))</f>
        <v>wearables</v>
      </c>
      <c r="S985" s="12">
        <f>(((J985/60)/60)/24)+DATE(1970,1,1)</f>
        <v>42574.667650462965</v>
      </c>
      <c r="T985" s="12">
        <f>(((I985/60)/60)/24)+DATE(1970,1,1)</f>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(E986/D986)</f>
        <v>1.06E-2</v>
      </c>
      <c r="P986" s="8">
        <f>IF(E986=0, 0, E986/L986)</f>
        <v>35.333333333333336</v>
      </c>
      <c r="Q986" t="str">
        <f>LEFT($N986,SEARCH("/",$N986)-1)</f>
        <v>technology</v>
      </c>
      <c r="R986" t="str">
        <f>RIGHT($N986, LEN($N986)-SEARCH("/",$N986))</f>
        <v>wearables</v>
      </c>
      <c r="S986" s="12">
        <f>(((J986/60)/60)/24)+DATE(1970,1,1)</f>
        <v>42061.11583333333</v>
      </c>
      <c r="T986" s="12">
        <f>(((I986/60)/60)/24)+DATE(1970,1,1)</f>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(E987/D987)</f>
        <v>6.2933333333333327E-2</v>
      </c>
      <c r="P987" s="8">
        <f>IF(E987=0, 0, E987/L987)</f>
        <v>82.086956521739125</v>
      </c>
      <c r="Q987" t="str">
        <f>LEFT($N987,SEARCH("/",$N987)-1)</f>
        <v>technology</v>
      </c>
      <c r="R987" t="str">
        <f>RIGHT($N987, LEN($N987)-SEARCH("/",$N987))</f>
        <v>wearables</v>
      </c>
      <c r="S987" s="12">
        <f>(((J987/60)/60)/24)+DATE(1970,1,1)</f>
        <v>42339.967708333337</v>
      </c>
      <c r="T987" s="12">
        <f>(((I987/60)/60)/24)+DATE(1970,1,1)</f>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(E988/D988)</f>
        <v>0.1275</v>
      </c>
      <c r="P988" s="8">
        <f>IF(E988=0, 0, E988/L988)</f>
        <v>110.8695652173913</v>
      </c>
      <c r="Q988" t="str">
        <f>LEFT($N988,SEARCH("/",$N988)-1)</f>
        <v>technology</v>
      </c>
      <c r="R988" t="str">
        <f>RIGHT($N988, LEN($N988)-SEARCH("/",$N988))</f>
        <v>wearables</v>
      </c>
      <c r="S988" s="12">
        <f>(((J988/60)/60)/24)+DATE(1970,1,1)</f>
        <v>42324.767361111109</v>
      </c>
      <c r="T988" s="12">
        <f>(((I988/60)/60)/24)+DATE(1970,1,1)</f>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(E989/D989)</f>
        <v>0.13220000000000001</v>
      </c>
      <c r="P989" s="8">
        <f>IF(E989=0, 0, E989/L989)</f>
        <v>161.21951219512195</v>
      </c>
      <c r="Q989" t="str">
        <f>LEFT($N989,SEARCH("/",$N989)-1)</f>
        <v>technology</v>
      </c>
      <c r="R989" t="str">
        <f>RIGHT($N989, LEN($N989)-SEARCH("/",$N989))</f>
        <v>wearables</v>
      </c>
      <c r="S989" s="12">
        <f>(((J989/60)/60)/24)+DATE(1970,1,1)</f>
        <v>41773.294560185182</v>
      </c>
      <c r="T989" s="12">
        <f>(((I989/60)/60)/24)+DATE(1970,1,1)</f>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(E990/D990)</f>
        <v>0</v>
      </c>
      <c r="P990" s="8">
        <f>IF(E990=0, 0, E990/L990)</f>
        <v>0</v>
      </c>
      <c r="Q990" t="str">
        <f>LEFT($N990,SEARCH("/",$N990)-1)</f>
        <v>technology</v>
      </c>
      <c r="R990" t="str">
        <f>RIGHT($N990, LEN($N990)-SEARCH("/",$N990))</f>
        <v>wearables</v>
      </c>
      <c r="S990" s="12">
        <f>(((J990/60)/60)/24)+DATE(1970,1,1)</f>
        <v>42614.356770833328</v>
      </c>
      <c r="T990" s="12">
        <f>(((I990/60)/60)/24)+DATE(1970,1,1)</f>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(E991/D991)</f>
        <v>0.16769999999999999</v>
      </c>
      <c r="P991" s="8">
        <f>IF(E991=0, 0, E991/L991)</f>
        <v>52.40625</v>
      </c>
      <c r="Q991" t="str">
        <f>LEFT($N991,SEARCH("/",$N991)-1)</f>
        <v>technology</v>
      </c>
      <c r="R991" t="str">
        <f>RIGHT($N991, LEN($N991)-SEARCH("/",$N991))</f>
        <v>wearables</v>
      </c>
      <c r="S991" s="12">
        <f>(((J991/60)/60)/24)+DATE(1970,1,1)</f>
        <v>42611.933969907404</v>
      </c>
      <c r="T991" s="12">
        <f>(((I991/60)/60)/24)+DATE(1970,1,1)</f>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(E992/D992)</f>
        <v>1.0399999999999999E-3</v>
      </c>
      <c r="P992" s="8">
        <f>IF(E992=0, 0, E992/L992)</f>
        <v>13</v>
      </c>
      <c r="Q992" t="str">
        <f>LEFT($N992,SEARCH("/",$N992)-1)</f>
        <v>technology</v>
      </c>
      <c r="R992" t="str">
        <f>RIGHT($N992, LEN($N992)-SEARCH("/",$N992))</f>
        <v>wearables</v>
      </c>
      <c r="S992" s="12">
        <f>(((J992/60)/60)/24)+DATE(1970,1,1)</f>
        <v>41855.784305555557</v>
      </c>
      <c r="T992" s="12">
        <f>(((I992/60)/60)/24)+DATE(1970,1,1)</f>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(E993/D993)</f>
        <v>4.24E-2</v>
      </c>
      <c r="P993" s="8">
        <f>IF(E993=0, 0, E993/L993)</f>
        <v>30.285714285714285</v>
      </c>
      <c r="Q993" t="str">
        <f>LEFT($N993,SEARCH("/",$N993)-1)</f>
        <v>technology</v>
      </c>
      <c r="R993" t="str">
        <f>RIGHT($N993, LEN($N993)-SEARCH("/",$N993))</f>
        <v>wearables</v>
      </c>
      <c r="S993" s="12">
        <f>(((J993/60)/60)/24)+DATE(1970,1,1)</f>
        <v>42538.75680555556</v>
      </c>
      <c r="T993" s="12">
        <f>(((I993/60)/60)/24)+DATE(1970,1,1)</f>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(E994/D994)</f>
        <v>4.6699999999999997E-3</v>
      </c>
      <c r="P994" s="8">
        <f>IF(E994=0, 0, E994/L994)</f>
        <v>116.75</v>
      </c>
      <c r="Q994" t="str">
        <f>LEFT($N994,SEARCH("/",$N994)-1)</f>
        <v>technology</v>
      </c>
      <c r="R994" t="str">
        <f>RIGHT($N994, LEN($N994)-SEARCH("/",$N994))</f>
        <v>wearables</v>
      </c>
      <c r="S994" s="12">
        <f>(((J994/60)/60)/24)+DATE(1970,1,1)</f>
        <v>42437.924988425926</v>
      </c>
      <c r="T994" s="12">
        <f>(((I994/60)/60)/24)+DATE(1970,1,1)</f>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(E995/D995)</f>
        <v>0.25087142857142858</v>
      </c>
      <c r="P995" s="8">
        <f>IF(E995=0, 0, E995/L995)</f>
        <v>89.59693877551021</v>
      </c>
      <c r="Q995" t="str">
        <f>LEFT($N995,SEARCH("/",$N995)-1)</f>
        <v>technology</v>
      </c>
      <c r="R995" t="str">
        <f>RIGHT($N995, LEN($N995)-SEARCH("/",$N995))</f>
        <v>wearables</v>
      </c>
      <c r="S995" s="12">
        <f>(((J995/60)/60)/24)+DATE(1970,1,1)</f>
        <v>42652.964907407411</v>
      </c>
      <c r="T995" s="12">
        <f>(((I995/60)/60)/24)+DATE(1970,1,1)</f>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(E996/D996)</f>
        <v>2.3345000000000001E-2</v>
      </c>
      <c r="P996" s="8">
        <f>IF(E996=0, 0, E996/L996)</f>
        <v>424.45454545454544</v>
      </c>
      <c r="Q996" t="str">
        <f>LEFT($N996,SEARCH("/",$N996)-1)</f>
        <v>technology</v>
      </c>
      <c r="R996" t="str">
        <f>RIGHT($N996, LEN($N996)-SEARCH("/",$N996))</f>
        <v>wearables</v>
      </c>
      <c r="S996" s="12">
        <f>(((J996/60)/60)/24)+DATE(1970,1,1)</f>
        <v>41921.263078703705</v>
      </c>
      <c r="T996" s="12">
        <f>(((I996/60)/60)/24)+DATE(1970,1,1)</f>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(E997/D997)</f>
        <v>7.2599999999999998E-2</v>
      </c>
      <c r="P997" s="8">
        <f>IF(E997=0, 0, E997/L997)</f>
        <v>80.666666666666671</v>
      </c>
      <c r="Q997" t="str">
        <f>LEFT($N997,SEARCH("/",$N997)-1)</f>
        <v>technology</v>
      </c>
      <c r="R997" t="str">
        <f>RIGHT($N997, LEN($N997)-SEARCH("/",$N997))</f>
        <v>wearables</v>
      </c>
      <c r="S997" s="12">
        <f>(((J997/60)/60)/24)+DATE(1970,1,1)</f>
        <v>41947.940740740742</v>
      </c>
      <c r="T997" s="12">
        <f>(((I997/60)/60)/24)+DATE(1970,1,1)</f>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(E998/D998)</f>
        <v>1.6250000000000001E-2</v>
      </c>
      <c r="P998" s="8">
        <f>IF(E998=0, 0, E998/L998)</f>
        <v>13</v>
      </c>
      <c r="Q998" t="str">
        <f>LEFT($N998,SEARCH("/",$N998)-1)</f>
        <v>technology</v>
      </c>
      <c r="R998" t="str">
        <f>RIGHT($N998, LEN($N998)-SEARCH("/",$N998))</f>
        <v>wearables</v>
      </c>
      <c r="S998" s="12">
        <f>(((J998/60)/60)/24)+DATE(1970,1,1)</f>
        <v>41817.866435185184</v>
      </c>
      <c r="T998" s="12">
        <f>(((I998/60)/60)/24)+DATE(1970,1,1)</f>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(E999/D999)</f>
        <v>1.2999999999999999E-2</v>
      </c>
      <c r="P999" s="8">
        <f>IF(E999=0, 0, E999/L999)</f>
        <v>8.125</v>
      </c>
      <c r="Q999" t="str">
        <f>LEFT($N999,SEARCH("/",$N999)-1)</f>
        <v>technology</v>
      </c>
      <c r="R999" t="str">
        <f>RIGHT($N999, LEN($N999)-SEARCH("/",$N999))</f>
        <v>wearables</v>
      </c>
      <c r="S999" s="12">
        <f>(((J999/60)/60)/24)+DATE(1970,1,1)</f>
        <v>41941.10297453704</v>
      </c>
      <c r="T999" s="12">
        <f>(((I999/60)/60)/24)+DATE(1970,1,1)</f>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(E1000/D1000)</f>
        <v>0.58558333333333334</v>
      </c>
      <c r="P1000" s="8">
        <f>IF(E1000=0, 0, E1000/L1000)</f>
        <v>153.42794759825327</v>
      </c>
      <c r="Q1000" t="str">
        <f>LEFT($N1000,SEARCH("/",$N1000)-1)</f>
        <v>technology</v>
      </c>
      <c r="R1000" t="str">
        <f>RIGHT($N1000, LEN($N1000)-SEARCH("/",$N1000))</f>
        <v>wearables</v>
      </c>
      <c r="S1000" s="12">
        <f>(((J1000/60)/60)/24)+DATE(1970,1,1)</f>
        <v>42282.168993055559</v>
      </c>
      <c r="T1000" s="12">
        <f>(((I1000/60)/60)/24)+DATE(1970,1,1)</f>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(E1001/D1001)</f>
        <v>7.7886666666666673E-2</v>
      </c>
      <c r="P1001" s="8">
        <f>IF(E1001=0, 0, E1001/L1001)</f>
        <v>292.07499999999999</v>
      </c>
      <c r="Q1001" t="str">
        <f>LEFT($N1001,SEARCH("/",$N1001)-1)</f>
        <v>technology</v>
      </c>
      <c r="R1001" t="str">
        <f>RIGHT($N1001, LEN($N1001)-SEARCH("/",$N1001))</f>
        <v>wearables</v>
      </c>
      <c r="S1001" s="12">
        <f>(((J1001/60)/60)/24)+DATE(1970,1,1)</f>
        <v>41926.29965277778</v>
      </c>
      <c r="T1001" s="12">
        <f>(((I1001/60)/60)/24)+DATE(1970,1,1)</f>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(E1002/D1002)</f>
        <v>2.2157147647256063E-2</v>
      </c>
      <c r="P1002" s="8">
        <f>IF(E1002=0, 0, E1002/L1002)</f>
        <v>3304</v>
      </c>
      <c r="Q1002" t="str">
        <f>LEFT($N1002,SEARCH("/",$N1002)-1)</f>
        <v>technology</v>
      </c>
      <c r="R1002" t="str">
        <f>RIGHT($N1002, LEN($N1002)-SEARCH("/",$N1002))</f>
        <v>wearables</v>
      </c>
      <c r="S1002" s="12">
        <f>(((J1002/60)/60)/24)+DATE(1970,1,1)</f>
        <v>42749.059722222228</v>
      </c>
      <c r="T1002" s="12">
        <f>(((I1002/60)/60)/24)+DATE(1970,1,1)</f>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(E1003/D1003)</f>
        <v>1.04</v>
      </c>
      <c r="P1003" s="8">
        <f>IF(E1003=0, 0, E1003/L1003)</f>
        <v>1300</v>
      </c>
      <c r="Q1003" t="str">
        <f>LEFT($N1003,SEARCH("/",$N1003)-1)</f>
        <v>technology</v>
      </c>
      <c r="R1003" t="str">
        <f>RIGHT($N1003, LEN($N1003)-SEARCH("/",$N1003))</f>
        <v>wearables</v>
      </c>
      <c r="S1003" s="12">
        <f>(((J1003/60)/60)/24)+DATE(1970,1,1)</f>
        <v>42720.720057870371</v>
      </c>
      <c r="T1003" s="12">
        <f>(((I1003/60)/60)/24)+DATE(1970,1,1)</f>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(E1004/D1004)</f>
        <v>0.29602960296029601</v>
      </c>
      <c r="P1004" s="8">
        <f>IF(E1004=0, 0, E1004/L1004)</f>
        <v>134.54545454545453</v>
      </c>
      <c r="Q1004" t="str">
        <f>LEFT($N1004,SEARCH("/",$N1004)-1)</f>
        <v>technology</v>
      </c>
      <c r="R1004" t="str">
        <f>RIGHT($N1004, LEN($N1004)-SEARCH("/",$N1004))</f>
        <v>wearables</v>
      </c>
      <c r="S1004" s="12">
        <f>(((J1004/60)/60)/24)+DATE(1970,1,1)</f>
        <v>42325.684189814812</v>
      </c>
      <c r="T1004" s="12">
        <f>(((I1004/60)/60)/24)+DATE(1970,1,1)</f>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(E1005/D1005)</f>
        <v>0.16055</v>
      </c>
      <c r="P1005" s="8">
        <f>IF(E1005=0, 0, E1005/L1005)</f>
        <v>214.06666666666666</v>
      </c>
      <c r="Q1005" t="str">
        <f>LEFT($N1005,SEARCH("/",$N1005)-1)</f>
        <v>technology</v>
      </c>
      <c r="R1005" t="str">
        <f>RIGHT($N1005, LEN($N1005)-SEARCH("/",$N1005))</f>
        <v>wearables</v>
      </c>
      <c r="S1005" s="12">
        <f>(((J1005/60)/60)/24)+DATE(1970,1,1)</f>
        <v>42780.709039351852</v>
      </c>
      <c r="T1005" s="12">
        <f>(((I1005/60)/60)/24)+DATE(1970,1,1)</f>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(E1006/D1006)</f>
        <v>0.82208000000000003</v>
      </c>
      <c r="P1006" s="8">
        <f>IF(E1006=0, 0, E1006/L1006)</f>
        <v>216.33684210526314</v>
      </c>
      <c r="Q1006" t="str">
        <f>LEFT($N1006,SEARCH("/",$N1006)-1)</f>
        <v>technology</v>
      </c>
      <c r="R1006" t="str">
        <f>RIGHT($N1006, LEN($N1006)-SEARCH("/",$N1006))</f>
        <v>wearables</v>
      </c>
      <c r="S1006" s="12">
        <f>(((J1006/60)/60)/24)+DATE(1970,1,1)</f>
        <v>42388.708645833336</v>
      </c>
      <c r="T1006" s="12">
        <f>(((I1006/60)/60)/24)+DATE(1970,1,1)</f>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(E1007/D1007)</f>
        <v>0.75051000000000001</v>
      </c>
      <c r="P1007" s="8">
        <f>IF(E1007=0, 0, E1007/L1007)</f>
        <v>932.31055900621118</v>
      </c>
      <c r="Q1007" t="str">
        <f>LEFT($N1007,SEARCH("/",$N1007)-1)</f>
        <v>technology</v>
      </c>
      <c r="R1007" t="str">
        <f>RIGHT($N1007, LEN($N1007)-SEARCH("/",$N1007))</f>
        <v>wearables</v>
      </c>
      <c r="S1007" s="12">
        <f>(((J1007/60)/60)/24)+DATE(1970,1,1)</f>
        <v>42276.624803240738</v>
      </c>
      <c r="T1007" s="12">
        <f>(((I1007/60)/60)/24)+DATE(1970,1,1)</f>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(E1008/D1008)</f>
        <v>5.8500000000000003E-2</v>
      </c>
      <c r="P1008" s="8">
        <f>IF(E1008=0, 0, E1008/L1008)</f>
        <v>29.25</v>
      </c>
      <c r="Q1008" t="str">
        <f>LEFT($N1008,SEARCH("/",$N1008)-1)</f>
        <v>technology</v>
      </c>
      <c r="R1008" t="str">
        <f>RIGHT($N1008, LEN($N1008)-SEARCH("/",$N1008))</f>
        <v>wearables</v>
      </c>
      <c r="S1008" s="12">
        <f>(((J1008/60)/60)/24)+DATE(1970,1,1)</f>
        <v>41977.040185185186</v>
      </c>
      <c r="T1008" s="12">
        <f>(((I1008/60)/60)/24)+DATE(1970,1,1)</f>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(E1009/D1009)</f>
        <v>0.44319999999999998</v>
      </c>
      <c r="P1009" s="8">
        <f>IF(E1009=0, 0, E1009/L1009)</f>
        <v>174.94736842105263</v>
      </c>
      <c r="Q1009" t="str">
        <f>LEFT($N1009,SEARCH("/",$N1009)-1)</f>
        <v>technology</v>
      </c>
      <c r="R1009" t="str">
        <f>RIGHT($N1009, LEN($N1009)-SEARCH("/",$N1009))</f>
        <v>wearables</v>
      </c>
      <c r="S1009" s="12">
        <f>(((J1009/60)/60)/24)+DATE(1970,1,1)</f>
        <v>42676.583599537036</v>
      </c>
      <c r="T1009" s="12">
        <f>(((I1009/60)/60)/24)+DATE(1970,1,1)</f>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(E1010/D1010)</f>
        <v>2.6737967914438501E-3</v>
      </c>
      <c r="P1010" s="8">
        <f>IF(E1010=0, 0, E1010/L1010)</f>
        <v>250</v>
      </c>
      <c r="Q1010" t="str">
        <f>LEFT($N1010,SEARCH("/",$N1010)-1)</f>
        <v>technology</v>
      </c>
      <c r="R1010" t="str">
        <f>RIGHT($N1010, LEN($N1010)-SEARCH("/",$N1010))</f>
        <v>wearables</v>
      </c>
      <c r="S1010" s="12">
        <f>(((J1010/60)/60)/24)+DATE(1970,1,1)</f>
        <v>42702.809201388889</v>
      </c>
      <c r="T1010" s="12">
        <f>(((I1010/60)/60)/24)+DATE(1970,1,1)</f>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(E1011/D1011)</f>
        <v>0.1313</v>
      </c>
      <c r="P1011" s="8">
        <f>IF(E1011=0, 0, E1011/L1011)</f>
        <v>65</v>
      </c>
      <c r="Q1011" t="str">
        <f>LEFT($N1011,SEARCH("/",$N1011)-1)</f>
        <v>technology</v>
      </c>
      <c r="R1011" t="str">
        <f>RIGHT($N1011, LEN($N1011)-SEARCH("/",$N1011))</f>
        <v>wearables</v>
      </c>
      <c r="S1011" s="12">
        <f>(((J1011/60)/60)/24)+DATE(1970,1,1)</f>
        <v>42510.604699074072</v>
      </c>
      <c r="T1011" s="12">
        <f>(((I1011/60)/60)/24)+DATE(1970,1,1)</f>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(E1012/D1012)</f>
        <v>1.9088937093275488E-3</v>
      </c>
      <c r="P1012" s="8">
        <f>IF(E1012=0, 0, E1012/L1012)</f>
        <v>55</v>
      </c>
      <c r="Q1012" t="str">
        <f>LEFT($N1012,SEARCH("/",$N1012)-1)</f>
        <v>technology</v>
      </c>
      <c r="R1012" t="str">
        <f>RIGHT($N1012, LEN($N1012)-SEARCH("/",$N1012))</f>
        <v>wearables</v>
      </c>
      <c r="S1012" s="12">
        <f>(((J1012/60)/60)/24)+DATE(1970,1,1)</f>
        <v>42561.829421296294</v>
      </c>
      <c r="T1012" s="12">
        <f>(((I1012/60)/60)/24)+DATE(1970,1,1)</f>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(E1013/D1013)</f>
        <v>3.7499999999999999E-3</v>
      </c>
      <c r="P1013" s="8">
        <f>IF(E1013=0, 0, E1013/L1013)</f>
        <v>75</v>
      </c>
      <c r="Q1013" t="str">
        <f>LEFT($N1013,SEARCH("/",$N1013)-1)</f>
        <v>technology</v>
      </c>
      <c r="R1013" t="str">
        <f>RIGHT($N1013, LEN($N1013)-SEARCH("/",$N1013))</f>
        <v>wearables</v>
      </c>
      <c r="S1013" s="12">
        <f>(((J1013/60)/60)/24)+DATE(1970,1,1)</f>
        <v>41946.898090277777</v>
      </c>
      <c r="T1013" s="12">
        <f>(((I1013/60)/60)/24)+DATE(1970,1,1)</f>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(E1014/D1014)</f>
        <v>215.35021</v>
      </c>
      <c r="P1014" s="8">
        <f>IF(E1014=0, 0, E1014/L1014)</f>
        <v>1389.3561935483872</v>
      </c>
      <c r="Q1014" t="str">
        <f>LEFT($N1014,SEARCH("/",$N1014)-1)</f>
        <v>technology</v>
      </c>
      <c r="R1014" t="str">
        <f>RIGHT($N1014, LEN($N1014)-SEARCH("/",$N1014))</f>
        <v>wearables</v>
      </c>
      <c r="S1014" s="12">
        <f>(((J1014/60)/60)/24)+DATE(1970,1,1)</f>
        <v>42714.440416666665</v>
      </c>
      <c r="T1014" s="12">
        <f>(((I1014/60)/60)/24)+DATE(1970,1,1)</f>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(E1015/D1015)</f>
        <v>0.34527999999999998</v>
      </c>
      <c r="P1015" s="8">
        <f>IF(E1015=0, 0, E1015/L1015)</f>
        <v>95.911111111111111</v>
      </c>
      <c r="Q1015" t="str">
        <f>LEFT($N1015,SEARCH("/",$N1015)-1)</f>
        <v>technology</v>
      </c>
      <c r="R1015" t="str">
        <f>RIGHT($N1015, LEN($N1015)-SEARCH("/",$N1015))</f>
        <v>wearables</v>
      </c>
      <c r="S1015" s="12">
        <f>(((J1015/60)/60)/24)+DATE(1970,1,1)</f>
        <v>42339.833981481483</v>
      </c>
      <c r="T1015" s="12">
        <f>(((I1015/60)/60)/24)+DATE(1970,1,1)</f>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(E1016/D1016)</f>
        <v>0.30599999999999999</v>
      </c>
      <c r="P1016" s="8">
        <f>IF(E1016=0, 0, E1016/L1016)</f>
        <v>191.25</v>
      </c>
      <c r="Q1016" t="str">
        <f>LEFT($N1016,SEARCH("/",$N1016)-1)</f>
        <v>technology</v>
      </c>
      <c r="R1016" t="str">
        <f>RIGHT($N1016, LEN($N1016)-SEARCH("/",$N1016))</f>
        <v>wearables</v>
      </c>
      <c r="S1016" s="12">
        <f>(((J1016/60)/60)/24)+DATE(1970,1,1)</f>
        <v>41955.002488425926</v>
      </c>
      <c r="T1016" s="12">
        <f>(((I1016/60)/60)/24)+DATE(1970,1,1)</f>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(E1017/D1017)</f>
        <v>2.6666666666666668E-2</v>
      </c>
      <c r="P1017" s="8">
        <f>IF(E1017=0, 0, E1017/L1017)</f>
        <v>40</v>
      </c>
      <c r="Q1017" t="str">
        <f>LEFT($N1017,SEARCH("/",$N1017)-1)</f>
        <v>technology</v>
      </c>
      <c r="R1017" t="str">
        <f>RIGHT($N1017, LEN($N1017)-SEARCH("/",$N1017))</f>
        <v>wearables</v>
      </c>
      <c r="S1017" s="12">
        <f>(((J1017/60)/60)/24)+DATE(1970,1,1)</f>
        <v>42303.878414351857</v>
      </c>
      <c r="T1017" s="12">
        <f>(((I1017/60)/60)/24)+DATE(1970,1,1)</f>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(E1018/D1018)</f>
        <v>2.8420000000000001E-2</v>
      </c>
      <c r="P1018" s="8">
        <f>IF(E1018=0, 0, E1018/L1018)</f>
        <v>74.78947368421052</v>
      </c>
      <c r="Q1018" t="str">
        <f>LEFT($N1018,SEARCH("/",$N1018)-1)</f>
        <v>technology</v>
      </c>
      <c r="R1018" t="str">
        <f>RIGHT($N1018, LEN($N1018)-SEARCH("/",$N1018))</f>
        <v>wearables</v>
      </c>
      <c r="S1018" s="12">
        <f>(((J1018/60)/60)/24)+DATE(1970,1,1)</f>
        <v>42422.107129629629</v>
      </c>
      <c r="T1018" s="12">
        <f>(((I1018/60)/60)/24)+DATE(1970,1,1)</f>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(E1019/D1019)</f>
        <v>0.22878799999999999</v>
      </c>
      <c r="P1019" s="8">
        <f>IF(E1019=0, 0, E1019/L1019)</f>
        <v>161.11830985915492</v>
      </c>
      <c r="Q1019" t="str">
        <f>LEFT($N1019,SEARCH("/",$N1019)-1)</f>
        <v>technology</v>
      </c>
      <c r="R1019" t="str">
        <f>RIGHT($N1019, LEN($N1019)-SEARCH("/",$N1019))</f>
        <v>wearables</v>
      </c>
      <c r="S1019" s="12">
        <f>(((J1019/60)/60)/24)+DATE(1970,1,1)</f>
        <v>42289.675173611111</v>
      </c>
      <c r="T1019" s="12">
        <f>(((I1019/60)/60)/24)+DATE(1970,1,1)</f>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(E1020/D1020)</f>
        <v>3.1050000000000001E-2</v>
      </c>
      <c r="P1020" s="8">
        <f>IF(E1020=0, 0, E1020/L1020)</f>
        <v>88.714285714285708</v>
      </c>
      <c r="Q1020" t="str">
        <f>LEFT($N1020,SEARCH("/",$N1020)-1)</f>
        <v>technology</v>
      </c>
      <c r="R1020" t="str">
        <f>RIGHT($N1020, LEN($N1020)-SEARCH("/",$N1020))</f>
        <v>wearables</v>
      </c>
      <c r="S1020" s="12">
        <f>(((J1020/60)/60)/24)+DATE(1970,1,1)</f>
        <v>42535.492280092592</v>
      </c>
      <c r="T1020" s="12">
        <f>(((I1020/60)/60)/24)+DATE(1970,1,1)</f>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(E1021/D1021)</f>
        <v>0.47333333333333333</v>
      </c>
      <c r="P1021" s="8">
        <f>IF(E1021=0, 0, E1021/L1021)</f>
        <v>53.25</v>
      </c>
      <c r="Q1021" t="str">
        <f>LEFT($N1021,SEARCH("/",$N1021)-1)</f>
        <v>technology</v>
      </c>
      <c r="R1021" t="str">
        <f>RIGHT($N1021, LEN($N1021)-SEARCH("/",$N1021))</f>
        <v>wearables</v>
      </c>
      <c r="S1021" s="12">
        <f>(((J1021/60)/60)/24)+DATE(1970,1,1)</f>
        <v>42009.973946759259</v>
      </c>
      <c r="T1021" s="12">
        <f>(((I1021/60)/60)/24)+DATE(1970,1,1)</f>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(E1022/D1022)</f>
        <v>2.0554838709677421</v>
      </c>
      <c r="P1022" s="8">
        <f>IF(E1022=0, 0, E1022/L1022)</f>
        <v>106.2</v>
      </c>
      <c r="Q1022" t="str">
        <f>LEFT($N1022,SEARCH("/",$N1022)-1)</f>
        <v>music</v>
      </c>
      <c r="R1022" t="str">
        <f>RIGHT($N1022, LEN($N1022)-SEARCH("/",$N1022))</f>
        <v>electronic music</v>
      </c>
      <c r="S1022" s="12">
        <f>(((J1022/60)/60)/24)+DATE(1970,1,1)</f>
        <v>42127.069548611107</v>
      </c>
      <c r="T1022" s="12">
        <f>(((I1022/60)/60)/24)+DATE(1970,1,1)</f>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(E1023/D1023)</f>
        <v>3.5180366666666667</v>
      </c>
      <c r="P1023" s="8">
        <f>IF(E1023=0, 0, E1023/L1023)</f>
        <v>22.079728033472804</v>
      </c>
      <c r="Q1023" t="str">
        <f>LEFT($N1023,SEARCH("/",$N1023)-1)</f>
        <v>music</v>
      </c>
      <c r="R1023" t="str">
        <f>RIGHT($N1023, LEN($N1023)-SEARCH("/",$N1023))</f>
        <v>electronic music</v>
      </c>
      <c r="S1023" s="12">
        <f>(((J1023/60)/60)/24)+DATE(1970,1,1)</f>
        <v>42271.251979166671</v>
      </c>
      <c r="T1023" s="12">
        <f>(((I1023/60)/60)/24)+DATE(1970,1,1)</f>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(E1024/D1024)</f>
        <v>1.149</v>
      </c>
      <c r="P1024" s="8">
        <f>IF(E1024=0, 0, E1024/L1024)</f>
        <v>31.054054054054053</v>
      </c>
      <c r="Q1024" t="str">
        <f>LEFT($N1024,SEARCH("/",$N1024)-1)</f>
        <v>music</v>
      </c>
      <c r="R1024" t="str">
        <f>RIGHT($N1024, LEN($N1024)-SEARCH("/",$N1024))</f>
        <v>electronic music</v>
      </c>
      <c r="S1024" s="12">
        <f>(((J1024/60)/60)/24)+DATE(1970,1,1)</f>
        <v>42111.646724537044</v>
      </c>
      <c r="T1024" s="12">
        <f>(((I1024/60)/60)/24)+DATE(1970,1,1)</f>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(E1025/D1025)</f>
        <v>2.3715000000000002</v>
      </c>
      <c r="P1025" s="8">
        <f>IF(E1025=0, 0, E1025/L1025)</f>
        <v>36.206106870229007</v>
      </c>
      <c r="Q1025" t="str">
        <f>LEFT($N1025,SEARCH("/",$N1025)-1)</f>
        <v>music</v>
      </c>
      <c r="R1025" t="str">
        <f>RIGHT($N1025, LEN($N1025)-SEARCH("/",$N1025))</f>
        <v>electronic music</v>
      </c>
      <c r="S1025" s="12">
        <f>(((J1025/60)/60)/24)+DATE(1970,1,1)</f>
        <v>42145.919687500005</v>
      </c>
      <c r="T1025" s="12">
        <f>(((I1025/60)/60)/24)+DATE(1970,1,1)</f>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(E1026/D1026)</f>
        <v>1.1863774999999999</v>
      </c>
      <c r="P1026" s="8">
        <f>IF(E1026=0, 0, E1026/L1026)</f>
        <v>388.9762295081967</v>
      </c>
      <c r="Q1026" t="str">
        <f>LEFT($N1026,SEARCH("/",$N1026)-1)</f>
        <v>music</v>
      </c>
      <c r="R1026" t="str">
        <f>RIGHT($N1026, LEN($N1026)-SEARCH("/",$N1026))</f>
        <v>electronic music</v>
      </c>
      <c r="S1026" s="12">
        <f>(((J1026/60)/60)/24)+DATE(1970,1,1)</f>
        <v>42370.580590277779</v>
      </c>
      <c r="T1026" s="12">
        <f>(((I1026/60)/60)/24)+DATE(1970,1,1)</f>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(E1027/D1027)</f>
        <v>1.099283142857143</v>
      </c>
      <c r="P1027" s="8">
        <f>IF(E1027=0, 0, E1027/L1027)</f>
        <v>71.848571428571432</v>
      </c>
      <c r="Q1027" t="str">
        <f>LEFT($N1027,SEARCH("/",$N1027)-1)</f>
        <v>music</v>
      </c>
      <c r="R1027" t="str">
        <f>RIGHT($N1027, LEN($N1027)-SEARCH("/",$N1027))</f>
        <v>electronic music</v>
      </c>
      <c r="S1027" s="12">
        <f>(((J1027/60)/60)/24)+DATE(1970,1,1)</f>
        <v>42049.833761574075</v>
      </c>
      <c r="T1027" s="12">
        <f>(((I1027/60)/60)/24)+DATE(1970,1,1)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(E1028/D1028)</f>
        <v>1.0000828571428571</v>
      </c>
      <c r="P1028" s="8">
        <f>IF(E1028=0, 0, E1028/L1028)</f>
        <v>57.381803278688523</v>
      </c>
      <c r="Q1028" t="str">
        <f>LEFT($N1028,SEARCH("/",$N1028)-1)</f>
        <v>music</v>
      </c>
      <c r="R1028" t="str">
        <f>RIGHT($N1028, LEN($N1028)-SEARCH("/",$N1028))</f>
        <v>electronic music</v>
      </c>
      <c r="S1028" s="12">
        <f>(((J1028/60)/60)/24)+DATE(1970,1,1)</f>
        <v>42426.407592592594</v>
      </c>
      <c r="T1028" s="12">
        <f>(((I1028/60)/60)/24)+DATE(1970,1,1)</f>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(E1029/D1029)</f>
        <v>1.0309292094387414</v>
      </c>
      <c r="P1029" s="8">
        <f>IF(E1029=0, 0, E1029/L1029)</f>
        <v>69.666666666666671</v>
      </c>
      <c r="Q1029" t="str">
        <f>LEFT($N1029,SEARCH("/",$N1029)-1)</f>
        <v>music</v>
      </c>
      <c r="R1029" t="str">
        <f>RIGHT($N1029, LEN($N1029)-SEARCH("/",$N1029))</f>
        <v>electronic music</v>
      </c>
      <c r="S1029" s="12">
        <f>(((J1029/60)/60)/24)+DATE(1970,1,1)</f>
        <v>41905.034108796295</v>
      </c>
      <c r="T1029" s="12">
        <f>(((I1029/60)/60)/24)+DATE(1970,1,1)</f>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(E1030/D1030)</f>
        <v>1.1727000000000001</v>
      </c>
      <c r="P1030" s="8">
        <f>IF(E1030=0, 0, E1030/L1030)</f>
        <v>45.988235294117644</v>
      </c>
      <c r="Q1030" t="str">
        <f>LEFT($N1030,SEARCH("/",$N1030)-1)</f>
        <v>music</v>
      </c>
      <c r="R1030" t="str">
        <f>RIGHT($N1030, LEN($N1030)-SEARCH("/",$N1030))</f>
        <v>electronic music</v>
      </c>
      <c r="S1030" s="12">
        <f>(((J1030/60)/60)/24)+DATE(1970,1,1)</f>
        <v>42755.627372685187</v>
      </c>
      <c r="T1030" s="12">
        <f>(((I1030/60)/60)/24)+DATE(1970,1,1)</f>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(E1031/D1031)</f>
        <v>1.1175999999999999</v>
      </c>
      <c r="P1031" s="8">
        <f>IF(E1031=0, 0, E1031/L1031)</f>
        <v>79.262411347517727</v>
      </c>
      <c r="Q1031" t="str">
        <f>LEFT($N1031,SEARCH("/",$N1031)-1)</f>
        <v>music</v>
      </c>
      <c r="R1031" t="str">
        <f>RIGHT($N1031, LEN($N1031)-SEARCH("/",$N1031))</f>
        <v>electronic music</v>
      </c>
      <c r="S1031" s="12">
        <f>(((J1031/60)/60)/24)+DATE(1970,1,1)</f>
        <v>42044.711886574078</v>
      </c>
      <c r="T1031" s="12">
        <f>(((I1031/60)/60)/24)+DATE(1970,1,1)</f>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(E1032/D1032)</f>
        <v>3.4209999999999998</v>
      </c>
      <c r="P1032" s="8">
        <f>IF(E1032=0, 0, E1032/L1032)</f>
        <v>43.031446540880502</v>
      </c>
      <c r="Q1032" t="str">
        <f>LEFT($N1032,SEARCH("/",$N1032)-1)</f>
        <v>music</v>
      </c>
      <c r="R1032" t="str">
        <f>RIGHT($N1032, LEN($N1032)-SEARCH("/",$N1032))</f>
        <v>electronic music</v>
      </c>
      <c r="S1032" s="12">
        <f>(((J1032/60)/60)/24)+DATE(1970,1,1)</f>
        <v>42611.483206018514</v>
      </c>
      <c r="T1032" s="12">
        <f>(((I1032/60)/60)/24)+DATE(1970,1,1)</f>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(E1033/D1033)</f>
        <v>1.0740000000000001</v>
      </c>
      <c r="P1033" s="8">
        <f>IF(E1033=0, 0, E1033/L1033)</f>
        <v>108.48484848484848</v>
      </c>
      <c r="Q1033" t="str">
        <f>LEFT($N1033,SEARCH("/",$N1033)-1)</f>
        <v>music</v>
      </c>
      <c r="R1033" t="str">
        <f>RIGHT($N1033, LEN($N1033)-SEARCH("/",$N1033))</f>
        <v>electronic music</v>
      </c>
      <c r="S1033" s="12">
        <f>(((J1033/60)/60)/24)+DATE(1970,1,1)</f>
        <v>42324.764004629629</v>
      </c>
      <c r="T1033" s="12">
        <f>(((I1033/60)/60)/24)+DATE(1970,1,1)</f>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(E1034/D1034)</f>
        <v>1.0849703703703704</v>
      </c>
      <c r="P1034" s="8">
        <f>IF(E1034=0, 0, E1034/L1034)</f>
        <v>61.029583333333335</v>
      </c>
      <c r="Q1034" t="str">
        <f>LEFT($N1034,SEARCH("/",$N1034)-1)</f>
        <v>music</v>
      </c>
      <c r="R1034" t="str">
        <f>RIGHT($N1034, LEN($N1034)-SEARCH("/",$N1034))</f>
        <v>electronic music</v>
      </c>
      <c r="S1034" s="12">
        <f>(((J1034/60)/60)/24)+DATE(1970,1,1)</f>
        <v>42514.666956018518</v>
      </c>
      <c r="T1034" s="12">
        <f>(((I1034/60)/60)/24)+DATE(1970,1,1)</f>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(E1035/D1035)</f>
        <v>1.0286144578313252</v>
      </c>
      <c r="P1035" s="8">
        <f>IF(E1035=0, 0, E1035/L1035)</f>
        <v>50.592592592592595</v>
      </c>
      <c r="Q1035" t="str">
        <f>LEFT($N1035,SEARCH("/",$N1035)-1)</f>
        <v>music</v>
      </c>
      <c r="R1035" t="str">
        <f>RIGHT($N1035, LEN($N1035)-SEARCH("/",$N1035))</f>
        <v>electronic music</v>
      </c>
      <c r="S1035" s="12">
        <f>(((J1035/60)/60)/24)+DATE(1970,1,1)</f>
        <v>42688.732407407413</v>
      </c>
      <c r="T1035" s="12">
        <f>(((I1035/60)/60)/24)+DATE(1970,1,1)</f>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(E1036/D1036)</f>
        <v>1.3000180000000001</v>
      </c>
      <c r="P1036" s="8">
        <f>IF(E1036=0, 0, E1036/L1036)</f>
        <v>39.157168674698795</v>
      </c>
      <c r="Q1036" t="str">
        <f>LEFT($N1036,SEARCH("/",$N1036)-1)</f>
        <v>music</v>
      </c>
      <c r="R1036" t="str">
        <f>RIGHT($N1036, LEN($N1036)-SEARCH("/",$N1036))</f>
        <v>electronic music</v>
      </c>
      <c r="S1036" s="12">
        <f>(((J1036/60)/60)/24)+DATE(1970,1,1)</f>
        <v>42555.166712962964</v>
      </c>
      <c r="T1036" s="12">
        <f>(((I1036/60)/60)/24)+DATE(1970,1,1)</f>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(E1037/D1037)</f>
        <v>1.0765217391304347</v>
      </c>
      <c r="P1037" s="8">
        <f>IF(E1037=0, 0, E1037/L1037)</f>
        <v>65.15789473684211</v>
      </c>
      <c r="Q1037" t="str">
        <f>LEFT($N1037,SEARCH("/",$N1037)-1)</f>
        <v>music</v>
      </c>
      <c r="R1037" t="str">
        <f>RIGHT($N1037, LEN($N1037)-SEARCH("/",$N1037))</f>
        <v>electronic music</v>
      </c>
      <c r="S1037" s="12">
        <f>(((J1037/60)/60)/24)+DATE(1970,1,1)</f>
        <v>42016.641435185185</v>
      </c>
      <c r="T1037" s="12">
        <f>(((I1037/60)/60)/24)+DATE(1970,1,1)</f>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(E1038/D1038)</f>
        <v>1.1236044444444444</v>
      </c>
      <c r="P1038" s="8">
        <f>IF(E1038=0, 0, E1038/L1038)</f>
        <v>23.963127962085309</v>
      </c>
      <c r="Q1038" t="str">
        <f>LEFT($N1038,SEARCH("/",$N1038)-1)</f>
        <v>music</v>
      </c>
      <c r="R1038" t="str">
        <f>RIGHT($N1038, LEN($N1038)-SEARCH("/",$N1038))</f>
        <v>electronic music</v>
      </c>
      <c r="S1038" s="12">
        <f>(((J1038/60)/60)/24)+DATE(1970,1,1)</f>
        <v>41249.448958333334</v>
      </c>
      <c r="T1038" s="12">
        <f>(((I1038/60)/60)/24)+DATE(1970,1,1)</f>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(E1039/D1039)</f>
        <v>1.0209999999999999</v>
      </c>
      <c r="P1039" s="8">
        <f>IF(E1039=0, 0, E1039/L1039)</f>
        <v>48.61904761904762</v>
      </c>
      <c r="Q1039" t="str">
        <f>LEFT($N1039,SEARCH("/",$N1039)-1)</f>
        <v>music</v>
      </c>
      <c r="R1039" t="str">
        <f>RIGHT($N1039, LEN($N1039)-SEARCH("/",$N1039))</f>
        <v>electronic music</v>
      </c>
      <c r="S1039" s="12">
        <f>(((J1039/60)/60)/24)+DATE(1970,1,1)</f>
        <v>42119.822476851856</v>
      </c>
      <c r="T1039" s="12">
        <f>(((I1039/60)/60)/24)+DATE(1970,1,1)</f>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(E1040/D1040)</f>
        <v>1.4533333333333334</v>
      </c>
      <c r="P1040" s="8">
        <f>IF(E1040=0, 0, E1040/L1040)</f>
        <v>35.73770491803279</v>
      </c>
      <c r="Q1040" t="str">
        <f>LEFT($N1040,SEARCH("/",$N1040)-1)</f>
        <v>music</v>
      </c>
      <c r="R1040" t="str">
        <f>RIGHT($N1040, LEN($N1040)-SEARCH("/",$N1040))</f>
        <v>electronic music</v>
      </c>
      <c r="S1040" s="12">
        <f>(((J1040/60)/60)/24)+DATE(1970,1,1)</f>
        <v>42418.231747685189</v>
      </c>
      <c r="T1040" s="12">
        <f>(((I1040/60)/60)/24)+DATE(1970,1,1)</f>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(E1041/D1041)</f>
        <v>1.282</v>
      </c>
      <c r="P1041" s="8">
        <f>IF(E1041=0, 0, E1041/L1041)</f>
        <v>21.366666666666667</v>
      </c>
      <c r="Q1041" t="str">
        <f>LEFT($N1041,SEARCH("/",$N1041)-1)</f>
        <v>music</v>
      </c>
      <c r="R1041" t="str">
        <f>RIGHT($N1041, LEN($N1041)-SEARCH("/",$N1041))</f>
        <v>electronic music</v>
      </c>
      <c r="S1041" s="12">
        <f>(((J1041/60)/60)/24)+DATE(1970,1,1)</f>
        <v>42692.109328703707</v>
      </c>
      <c r="T1041" s="12">
        <f>(((I1041/60)/60)/24)+DATE(1970,1,1)</f>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(E1042/D1042)</f>
        <v>2.9411764705882353E-3</v>
      </c>
      <c r="P1042" s="8">
        <f>IF(E1042=0, 0, E1042/L1042)</f>
        <v>250</v>
      </c>
      <c r="Q1042" t="str">
        <f>LEFT($N1042,SEARCH("/",$N1042)-1)</f>
        <v>journalism</v>
      </c>
      <c r="R1042" t="str">
        <f>RIGHT($N1042, LEN($N1042)-SEARCH("/",$N1042))</f>
        <v>audio</v>
      </c>
      <c r="S1042" s="12">
        <f>(((J1042/60)/60)/24)+DATE(1970,1,1)</f>
        <v>42579.708437499998</v>
      </c>
      <c r="T1042" s="12">
        <f>(((I1042/60)/60)/24)+DATE(1970,1,1)</f>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(E1043/D1043)</f>
        <v>0</v>
      </c>
      <c r="P1043" s="8">
        <f>IF(E1043=0, 0, E1043/L1043)</f>
        <v>0</v>
      </c>
      <c r="Q1043" t="str">
        <f>LEFT($N1043,SEARCH("/",$N1043)-1)</f>
        <v>journalism</v>
      </c>
      <c r="R1043" t="str">
        <f>RIGHT($N1043, LEN($N1043)-SEARCH("/",$N1043))</f>
        <v>audio</v>
      </c>
      <c r="S1043" s="12">
        <f>(((J1043/60)/60)/24)+DATE(1970,1,1)</f>
        <v>41831.060092592597</v>
      </c>
      <c r="T1043" s="12">
        <f>(((I1043/60)/60)/24)+DATE(1970,1,1)</f>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(E1044/D1044)</f>
        <v>1.5384615384615385E-2</v>
      </c>
      <c r="P1044" s="8">
        <f>IF(E1044=0, 0, E1044/L1044)</f>
        <v>10</v>
      </c>
      <c r="Q1044" t="str">
        <f>LEFT($N1044,SEARCH("/",$N1044)-1)</f>
        <v>journalism</v>
      </c>
      <c r="R1044" t="str">
        <f>RIGHT($N1044, LEN($N1044)-SEARCH("/",$N1044))</f>
        <v>audio</v>
      </c>
      <c r="S1044" s="12">
        <f>(((J1044/60)/60)/24)+DATE(1970,1,1)</f>
        <v>41851.696157407408</v>
      </c>
      <c r="T1044" s="12">
        <f>(((I1044/60)/60)/24)+DATE(1970,1,1)</f>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(E1045/D1045)</f>
        <v>8.5370000000000001E-2</v>
      </c>
      <c r="P1045" s="8">
        <f>IF(E1045=0, 0, E1045/L1045)</f>
        <v>29.236301369863014</v>
      </c>
      <c r="Q1045" t="str">
        <f>LEFT($N1045,SEARCH("/",$N1045)-1)</f>
        <v>journalism</v>
      </c>
      <c r="R1045" t="str">
        <f>RIGHT($N1045, LEN($N1045)-SEARCH("/",$N1045))</f>
        <v>audio</v>
      </c>
      <c r="S1045" s="12">
        <f>(((J1045/60)/60)/24)+DATE(1970,1,1)</f>
        <v>42114.252951388888</v>
      </c>
      <c r="T1045" s="12">
        <f>(((I1045/60)/60)/24)+DATE(1970,1,1)</f>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(E1046/D1046)</f>
        <v>8.571428571428571E-4</v>
      </c>
      <c r="P1046" s="8">
        <f>IF(E1046=0, 0, E1046/L1046)</f>
        <v>3</v>
      </c>
      <c r="Q1046" t="str">
        <f>LEFT($N1046,SEARCH("/",$N1046)-1)</f>
        <v>journalism</v>
      </c>
      <c r="R1046" t="str">
        <f>RIGHT($N1046, LEN($N1046)-SEARCH("/",$N1046))</f>
        <v>audio</v>
      </c>
      <c r="S1046" s="12">
        <f>(((J1046/60)/60)/24)+DATE(1970,1,1)</f>
        <v>42011.925937499997</v>
      </c>
      <c r="T1046" s="12">
        <f>(((I1046/60)/60)/24)+DATE(1970,1,1)</f>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(E1047/D1047)</f>
        <v>2.6599999999999999E-2</v>
      </c>
      <c r="P1047" s="8">
        <f>IF(E1047=0, 0, E1047/L1047)</f>
        <v>33.25</v>
      </c>
      <c r="Q1047" t="str">
        <f>LEFT($N1047,SEARCH("/",$N1047)-1)</f>
        <v>journalism</v>
      </c>
      <c r="R1047" t="str">
        <f>RIGHT($N1047, LEN($N1047)-SEARCH("/",$N1047))</f>
        <v>audio</v>
      </c>
      <c r="S1047" s="12">
        <f>(((J1047/60)/60)/24)+DATE(1970,1,1)</f>
        <v>41844.874421296299</v>
      </c>
      <c r="T1047" s="12">
        <f>(((I1047/60)/60)/24)+DATE(1970,1,1)</f>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(E1048/D1048)</f>
        <v>0</v>
      </c>
      <c r="P1048" s="8">
        <f>IF(E1048=0, 0, E1048/L1048)</f>
        <v>0</v>
      </c>
      <c r="Q1048" t="str">
        <f>LEFT($N1048,SEARCH("/",$N1048)-1)</f>
        <v>journalism</v>
      </c>
      <c r="R1048" t="str">
        <f>RIGHT($N1048, LEN($N1048)-SEARCH("/",$N1048))</f>
        <v>audio</v>
      </c>
      <c r="S1048" s="12">
        <f>(((J1048/60)/60)/24)+DATE(1970,1,1)</f>
        <v>42319.851388888885</v>
      </c>
      <c r="T1048" s="12">
        <f>(((I1048/60)/60)/24)+DATE(1970,1,1)</f>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(E1049/D1049)</f>
        <v>5.0000000000000001E-4</v>
      </c>
      <c r="P1049" s="8">
        <f>IF(E1049=0, 0, E1049/L1049)</f>
        <v>1</v>
      </c>
      <c r="Q1049" t="str">
        <f>LEFT($N1049,SEARCH("/",$N1049)-1)</f>
        <v>journalism</v>
      </c>
      <c r="R1049" t="str">
        <f>RIGHT($N1049, LEN($N1049)-SEARCH("/",$N1049))</f>
        <v>audio</v>
      </c>
      <c r="S1049" s="12">
        <f>(((J1049/60)/60)/24)+DATE(1970,1,1)</f>
        <v>41918.818460648145</v>
      </c>
      <c r="T1049" s="12">
        <f>(((I1049/60)/60)/24)+DATE(1970,1,1)</f>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(E1050/D1050)</f>
        <v>1.4133333333333333E-2</v>
      </c>
      <c r="P1050" s="8">
        <f>IF(E1050=0, 0, E1050/L1050)</f>
        <v>53</v>
      </c>
      <c r="Q1050" t="str">
        <f>LEFT($N1050,SEARCH("/",$N1050)-1)</f>
        <v>journalism</v>
      </c>
      <c r="R1050" t="str">
        <f>RIGHT($N1050, LEN($N1050)-SEARCH("/",$N1050))</f>
        <v>audio</v>
      </c>
      <c r="S1050" s="12">
        <f>(((J1050/60)/60)/24)+DATE(1970,1,1)</f>
        <v>42598.053113425922</v>
      </c>
      <c r="T1050" s="12">
        <f>(((I1050/60)/60)/24)+DATE(1970,1,1)</f>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(E1051/D1051)</f>
        <v>0</v>
      </c>
      <c r="P1051" s="8">
        <f>IF(E1051=0, 0, E1051/L1051)</f>
        <v>0</v>
      </c>
      <c r="Q1051" t="str">
        <f>LEFT($N1051,SEARCH("/",$N1051)-1)</f>
        <v>journalism</v>
      </c>
      <c r="R1051" t="str">
        <f>RIGHT($N1051, LEN($N1051)-SEARCH("/",$N1051))</f>
        <v>audio</v>
      </c>
      <c r="S1051" s="12">
        <f>(((J1051/60)/60)/24)+DATE(1970,1,1)</f>
        <v>42382.431076388893</v>
      </c>
      <c r="T1051" s="12">
        <f>(((I1051/60)/60)/24)+DATE(1970,1,1)</f>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(E1052/D1052)</f>
        <v>0</v>
      </c>
      <c r="P1052" s="8">
        <f>IF(E1052=0, 0, E1052/L1052)</f>
        <v>0</v>
      </c>
      <c r="Q1052" t="str">
        <f>LEFT($N1052,SEARCH("/",$N1052)-1)</f>
        <v>journalism</v>
      </c>
      <c r="R1052" t="str">
        <f>RIGHT($N1052, LEN($N1052)-SEARCH("/",$N1052))</f>
        <v>audio</v>
      </c>
      <c r="S1052" s="12">
        <f>(((J1052/60)/60)/24)+DATE(1970,1,1)</f>
        <v>42231.7971875</v>
      </c>
      <c r="T1052" s="12">
        <f>(((I1052/60)/60)/24)+DATE(1970,1,1)</f>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(E1053/D1053)</f>
        <v>0</v>
      </c>
      <c r="P1053" s="8">
        <f>IF(E1053=0, 0, E1053/L1053)</f>
        <v>0</v>
      </c>
      <c r="Q1053" t="str">
        <f>LEFT($N1053,SEARCH("/",$N1053)-1)</f>
        <v>journalism</v>
      </c>
      <c r="R1053" t="str">
        <f>RIGHT($N1053, LEN($N1053)-SEARCH("/",$N1053))</f>
        <v>audio</v>
      </c>
      <c r="S1053" s="12">
        <f>(((J1053/60)/60)/24)+DATE(1970,1,1)</f>
        <v>41850.014178240745</v>
      </c>
      <c r="T1053" s="12">
        <f>(((I1053/60)/60)/24)+DATE(1970,1,1)</f>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(E1054/D1054)</f>
        <v>0</v>
      </c>
      <c r="P1054" s="8">
        <f>IF(E1054=0, 0, E1054/L1054)</f>
        <v>0</v>
      </c>
      <c r="Q1054" t="str">
        <f>LEFT($N1054,SEARCH("/",$N1054)-1)</f>
        <v>journalism</v>
      </c>
      <c r="R1054" t="str">
        <f>RIGHT($N1054, LEN($N1054)-SEARCH("/",$N1054))</f>
        <v>audio</v>
      </c>
      <c r="S1054" s="12">
        <f>(((J1054/60)/60)/24)+DATE(1970,1,1)</f>
        <v>42483.797395833331</v>
      </c>
      <c r="T1054" s="12">
        <f>(((I1054/60)/60)/24)+DATE(1970,1,1)</f>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(E1055/D1055)</f>
        <v>0.01</v>
      </c>
      <c r="P1055" s="8">
        <f>IF(E1055=0, 0, E1055/L1055)</f>
        <v>15</v>
      </c>
      <c r="Q1055" t="str">
        <f>LEFT($N1055,SEARCH("/",$N1055)-1)</f>
        <v>journalism</v>
      </c>
      <c r="R1055" t="str">
        <f>RIGHT($N1055, LEN($N1055)-SEARCH("/",$N1055))</f>
        <v>audio</v>
      </c>
      <c r="S1055" s="12">
        <f>(((J1055/60)/60)/24)+DATE(1970,1,1)</f>
        <v>42775.172824074078</v>
      </c>
      <c r="T1055" s="12">
        <f>(((I1055/60)/60)/24)+DATE(1970,1,1)</f>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(E1056/D1056)</f>
        <v>0</v>
      </c>
      <c r="P1056" s="8">
        <f>IF(E1056=0, 0, E1056/L1056)</f>
        <v>0</v>
      </c>
      <c r="Q1056" t="str">
        <f>LEFT($N1056,SEARCH("/",$N1056)-1)</f>
        <v>journalism</v>
      </c>
      <c r="R1056" t="str">
        <f>RIGHT($N1056, LEN($N1056)-SEARCH("/",$N1056))</f>
        <v>audio</v>
      </c>
      <c r="S1056" s="12">
        <f>(((J1056/60)/60)/24)+DATE(1970,1,1)</f>
        <v>41831.851840277777</v>
      </c>
      <c r="T1056" s="12">
        <f>(((I1056/60)/60)/24)+DATE(1970,1,1)</f>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(E1057/D1057)</f>
        <v>0</v>
      </c>
      <c r="P1057" s="8">
        <f>IF(E1057=0, 0, E1057/L1057)</f>
        <v>0</v>
      </c>
      <c r="Q1057" t="str">
        <f>LEFT($N1057,SEARCH("/",$N1057)-1)</f>
        <v>journalism</v>
      </c>
      <c r="R1057" t="str">
        <f>RIGHT($N1057, LEN($N1057)-SEARCH("/",$N1057))</f>
        <v>audio</v>
      </c>
      <c r="S1057" s="12">
        <f>(((J1057/60)/60)/24)+DATE(1970,1,1)</f>
        <v>42406.992418981477</v>
      </c>
      <c r="T1057" s="12">
        <f>(((I1057/60)/60)/24)+DATE(1970,1,1)</f>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(E1058/D1058)</f>
        <v>0</v>
      </c>
      <c r="P1058" s="8">
        <f>IF(E1058=0, 0, E1058/L1058)</f>
        <v>0</v>
      </c>
      <c r="Q1058" t="str">
        <f>LEFT($N1058,SEARCH("/",$N1058)-1)</f>
        <v>journalism</v>
      </c>
      <c r="R1058" t="str">
        <f>RIGHT($N1058, LEN($N1058)-SEARCH("/",$N1058))</f>
        <v>audio</v>
      </c>
      <c r="S1058" s="12">
        <f>(((J1058/60)/60)/24)+DATE(1970,1,1)</f>
        <v>42058.719641203701</v>
      </c>
      <c r="T1058" s="12">
        <f>(((I1058/60)/60)/24)+DATE(1970,1,1)</f>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(E1059/D1059)</f>
        <v>0</v>
      </c>
      <c r="P1059" s="8">
        <f>IF(E1059=0, 0, E1059/L1059)</f>
        <v>0</v>
      </c>
      <c r="Q1059" t="str">
        <f>LEFT($N1059,SEARCH("/",$N1059)-1)</f>
        <v>journalism</v>
      </c>
      <c r="R1059" t="str">
        <f>RIGHT($N1059, LEN($N1059)-SEARCH("/",$N1059))</f>
        <v>audio</v>
      </c>
      <c r="S1059" s="12">
        <f>(((J1059/60)/60)/24)+DATE(1970,1,1)</f>
        <v>42678.871331018512</v>
      </c>
      <c r="T1059" s="12">
        <f>(((I1059/60)/60)/24)+DATE(1970,1,1)</f>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(E1060/D1060)</f>
        <v>0</v>
      </c>
      <c r="P1060" s="8">
        <f>IF(E1060=0, 0, E1060/L1060)</f>
        <v>0</v>
      </c>
      <c r="Q1060" t="str">
        <f>LEFT($N1060,SEARCH("/",$N1060)-1)</f>
        <v>journalism</v>
      </c>
      <c r="R1060" t="str">
        <f>RIGHT($N1060, LEN($N1060)-SEARCH("/",$N1060))</f>
        <v>audio</v>
      </c>
      <c r="S1060" s="12">
        <f>(((J1060/60)/60)/24)+DATE(1970,1,1)</f>
        <v>42047.900960648149</v>
      </c>
      <c r="T1060" s="12">
        <f>(((I1060/60)/60)/24)+DATE(1970,1,1)</f>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(E1061/D1061)</f>
        <v>0</v>
      </c>
      <c r="P1061" s="8">
        <f>IF(E1061=0, 0, E1061/L1061)</f>
        <v>0</v>
      </c>
      <c r="Q1061" t="str">
        <f>LEFT($N1061,SEARCH("/",$N1061)-1)</f>
        <v>journalism</v>
      </c>
      <c r="R1061" t="str">
        <f>RIGHT($N1061, LEN($N1061)-SEARCH("/",$N1061))</f>
        <v>audio</v>
      </c>
      <c r="S1061" s="12">
        <f>(((J1061/60)/60)/24)+DATE(1970,1,1)</f>
        <v>42046.79</v>
      </c>
      <c r="T1061" s="12">
        <f>(((I1061/60)/60)/24)+DATE(1970,1,1)</f>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(E1062/D1062)</f>
        <v>0.01</v>
      </c>
      <c r="P1062" s="8">
        <f>IF(E1062=0, 0, E1062/L1062)</f>
        <v>50</v>
      </c>
      <c r="Q1062" t="str">
        <f>LEFT($N1062,SEARCH("/",$N1062)-1)</f>
        <v>journalism</v>
      </c>
      <c r="R1062" t="str">
        <f>RIGHT($N1062, LEN($N1062)-SEARCH("/",$N1062))</f>
        <v>audio</v>
      </c>
      <c r="S1062" s="12">
        <f>(((J1062/60)/60)/24)+DATE(1970,1,1)</f>
        <v>42079.913113425922</v>
      </c>
      <c r="T1062" s="12">
        <f>(((I1062/60)/60)/24)+DATE(1970,1,1)</f>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(E1063/D1063)</f>
        <v>0</v>
      </c>
      <c r="P1063" s="8">
        <f>IF(E1063=0, 0, E1063/L1063)</f>
        <v>0</v>
      </c>
      <c r="Q1063" t="str">
        <f>LEFT($N1063,SEARCH("/",$N1063)-1)</f>
        <v>journalism</v>
      </c>
      <c r="R1063" t="str">
        <f>RIGHT($N1063, LEN($N1063)-SEARCH("/",$N1063))</f>
        <v>audio</v>
      </c>
      <c r="S1063" s="12">
        <f>(((J1063/60)/60)/24)+DATE(1970,1,1)</f>
        <v>42432.276712962965</v>
      </c>
      <c r="T1063" s="12">
        <f>(((I1063/60)/60)/24)+DATE(1970,1,1)</f>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(E1064/D1064)</f>
        <v>0.95477386934673369</v>
      </c>
      <c r="P1064" s="8">
        <f>IF(E1064=0, 0, E1064/L1064)</f>
        <v>47.5</v>
      </c>
      <c r="Q1064" t="str">
        <f>LEFT($N1064,SEARCH("/",$N1064)-1)</f>
        <v>journalism</v>
      </c>
      <c r="R1064" t="str">
        <f>RIGHT($N1064, LEN($N1064)-SEARCH("/",$N1064))</f>
        <v>audio</v>
      </c>
      <c r="S1064" s="12">
        <f>(((J1064/60)/60)/24)+DATE(1970,1,1)</f>
        <v>42556.807187500002</v>
      </c>
      <c r="T1064" s="12">
        <f>(((I1064/60)/60)/24)+DATE(1970,1,1)</f>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(E1065/D1065)</f>
        <v>0</v>
      </c>
      <c r="P1065" s="8">
        <f>IF(E1065=0, 0, E1065/L1065)</f>
        <v>0</v>
      </c>
      <c r="Q1065" t="str">
        <f>LEFT($N1065,SEARCH("/",$N1065)-1)</f>
        <v>journalism</v>
      </c>
      <c r="R1065" t="str">
        <f>RIGHT($N1065, LEN($N1065)-SEARCH("/",$N1065))</f>
        <v>audio</v>
      </c>
      <c r="S1065" s="12">
        <f>(((J1065/60)/60)/24)+DATE(1970,1,1)</f>
        <v>42583.030810185184</v>
      </c>
      <c r="T1065" s="12">
        <f>(((I1065/60)/60)/24)+DATE(1970,1,1)</f>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(E1066/D1066)</f>
        <v>8.9744444444444446E-2</v>
      </c>
      <c r="P1066" s="8">
        <f>IF(E1066=0, 0, E1066/L1066)</f>
        <v>65.666666666666671</v>
      </c>
      <c r="Q1066" t="str">
        <f>LEFT($N1066,SEARCH("/",$N1066)-1)</f>
        <v>games</v>
      </c>
      <c r="R1066" t="str">
        <f>RIGHT($N1066, LEN($N1066)-SEARCH("/",$N1066))</f>
        <v>video games</v>
      </c>
      <c r="S1066" s="12">
        <f>(((J1066/60)/60)/24)+DATE(1970,1,1)</f>
        <v>41417.228043981479</v>
      </c>
      <c r="T1066" s="12">
        <f>(((I1066/60)/60)/24)+DATE(1970,1,1)</f>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(E1067/D1067)</f>
        <v>2.7E-2</v>
      </c>
      <c r="P1067" s="8">
        <f>IF(E1067=0, 0, E1067/L1067)</f>
        <v>16.2</v>
      </c>
      <c r="Q1067" t="str">
        <f>LEFT($N1067,SEARCH("/",$N1067)-1)</f>
        <v>games</v>
      </c>
      <c r="R1067" t="str">
        <f>RIGHT($N1067, LEN($N1067)-SEARCH("/",$N1067))</f>
        <v>video games</v>
      </c>
      <c r="S1067" s="12">
        <f>(((J1067/60)/60)/24)+DATE(1970,1,1)</f>
        <v>41661.381041666667</v>
      </c>
      <c r="T1067" s="12">
        <f>(((I1067/60)/60)/24)+DATE(1970,1,1)</f>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(E1068/D1068)</f>
        <v>3.3673333333333333E-2</v>
      </c>
      <c r="P1068" s="8">
        <f>IF(E1068=0, 0, E1068/L1068)</f>
        <v>34.128378378378379</v>
      </c>
      <c r="Q1068" t="str">
        <f>LEFT($N1068,SEARCH("/",$N1068)-1)</f>
        <v>games</v>
      </c>
      <c r="R1068" t="str">
        <f>RIGHT($N1068, LEN($N1068)-SEARCH("/",$N1068))</f>
        <v>video games</v>
      </c>
      <c r="S1068" s="12">
        <f>(((J1068/60)/60)/24)+DATE(1970,1,1)</f>
        <v>41445.962754629632</v>
      </c>
      <c r="T1068" s="12">
        <f>(((I1068/60)/60)/24)+DATE(1970,1,1)</f>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(E1069/D1069)</f>
        <v>0.26</v>
      </c>
      <c r="P1069" s="8">
        <f>IF(E1069=0, 0, E1069/L1069)</f>
        <v>13</v>
      </c>
      <c r="Q1069" t="str">
        <f>LEFT($N1069,SEARCH("/",$N1069)-1)</f>
        <v>games</v>
      </c>
      <c r="R1069" t="str">
        <f>RIGHT($N1069, LEN($N1069)-SEARCH("/",$N1069))</f>
        <v>video games</v>
      </c>
      <c r="S1069" s="12">
        <f>(((J1069/60)/60)/24)+DATE(1970,1,1)</f>
        <v>41599.855682870373</v>
      </c>
      <c r="T1069" s="12">
        <f>(((I1069/60)/60)/24)+DATE(1970,1,1)</f>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(E1070/D1070)</f>
        <v>1.5E-3</v>
      </c>
      <c r="P1070" s="8">
        <f>IF(E1070=0, 0, E1070/L1070)</f>
        <v>11.25</v>
      </c>
      <c r="Q1070" t="str">
        <f>LEFT($N1070,SEARCH("/",$N1070)-1)</f>
        <v>games</v>
      </c>
      <c r="R1070" t="str">
        <f>RIGHT($N1070, LEN($N1070)-SEARCH("/",$N1070))</f>
        <v>video games</v>
      </c>
      <c r="S1070" s="12">
        <f>(((J1070/60)/60)/24)+DATE(1970,1,1)</f>
        <v>42440.371111111104</v>
      </c>
      <c r="T1070" s="12">
        <f>(((I1070/60)/60)/24)+DATE(1970,1,1)</f>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(E1071/D1071)</f>
        <v>0.38636363636363635</v>
      </c>
      <c r="P1071" s="8">
        <f>IF(E1071=0, 0, E1071/L1071)</f>
        <v>40.476190476190474</v>
      </c>
      <c r="Q1071" t="str">
        <f>LEFT($N1071,SEARCH("/",$N1071)-1)</f>
        <v>games</v>
      </c>
      <c r="R1071" t="str">
        <f>RIGHT($N1071, LEN($N1071)-SEARCH("/",$N1071))</f>
        <v>video games</v>
      </c>
      <c r="S1071" s="12">
        <f>(((J1071/60)/60)/24)+DATE(1970,1,1)</f>
        <v>41572.229849537034</v>
      </c>
      <c r="T1071" s="12">
        <f>(((I1071/60)/60)/24)+DATE(1970,1,1)</f>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(E1072/D1072)</f>
        <v>7.0000000000000001E-3</v>
      </c>
      <c r="P1072" s="8">
        <f>IF(E1072=0, 0, E1072/L1072)</f>
        <v>35</v>
      </c>
      <c r="Q1072" t="str">
        <f>LEFT($N1072,SEARCH("/",$N1072)-1)</f>
        <v>games</v>
      </c>
      <c r="R1072" t="str">
        <f>RIGHT($N1072, LEN($N1072)-SEARCH("/",$N1072))</f>
        <v>video games</v>
      </c>
      <c r="S1072" s="12">
        <f>(((J1072/60)/60)/24)+DATE(1970,1,1)</f>
        <v>41163.011828703704</v>
      </c>
      <c r="T1072" s="12">
        <f>(((I1072/60)/60)/24)+DATE(1970,1,1)</f>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(E1073/D1073)</f>
        <v>0</v>
      </c>
      <c r="P1073" s="8">
        <f>IF(E1073=0, 0, E1073/L1073)</f>
        <v>0</v>
      </c>
      <c r="Q1073" t="str">
        <f>LEFT($N1073,SEARCH("/",$N1073)-1)</f>
        <v>games</v>
      </c>
      <c r="R1073" t="str">
        <f>RIGHT($N1073, LEN($N1073)-SEARCH("/",$N1073))</f>
        <v>video games</v>
      </c>
      <c r="S1073" s="12">
        <f>(((J1073/60)/60)/24)+DATE(1970,1,1)</f>
        <v>42295.753391203703</v>
      </c>
      <c r="T1073" s="12">
        <f>(((I1073/60)/60)/24)+DATE(1970,1,1)</f>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(E1074/D1074)</f>
        <v>6.8000000000000005E-4</v>
      </c>
      <c r="P1074" s="8">
        <f>IF(E1074=0, 0, E1074/L1074)</f>
        <v>12.75</v>
      </c>
      <c r="Q1074" t="str">
        <f>LEFT($N1074,SEARCH("/",$N1074)-1)</f>
        <v>games</v>
      </c>
      <c r="R1074" t="str">
        <f>RIGHT($N1074, LEN($N1074)-SEARCH("/",$N1074))</f>
        <v>video games</v>
      </c>
      <c r="S1074" s="12">
        <f>(((J1074/60)/60)/24)+DATE(1970,1,1)</f>
        <v>41645.832141203704</v>
      </c>
      <c r="T1074" s="12">
        <f>(((I1074/60)/60)/24)+DATE(1970,1,1)</f>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(E1075/D1075)</f>
        <v>1.3333333333333334E-2</v>
      </c>
      <c r="P1075" s="8">
        <f>IF(E1075=0, 0, E1075/L1075)</f>
        <v>10</v>
      </c>
      <c r="Q1075" t="str">
        <f>LEFT($N1075,SEARCH("/",$N1075)-1)</f>
        <v>games</v>
      </c>
      <c r="R1075" t="str">
        <f>RIGHT($N1075, LEN($N1075)-SEARCH("/",$N1075))</f>
        <v>video games</v>
      </c>
      <c r="S1075" s="12">
        <f>(((J1075/60)/60)/24)+DATE(1970,1,1)</f>
        <v>40802.964594907404</v>
      </c>
      <c r="T1075" s="12">
        <f>(((I1075/60)/60)/24)+DATE(1970,1,1)</f>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(E1076/D1076)</f>
        <v>6.3092592592592589E-2</v>
      </c>
      <c r="P1076" s="8">
        <f>IF(E1076=0, 0, E1076/L1076)</f>
        <v>113.56666666666666</v>
      </c>
      <c r="Q1076" t="str">
        <f>LEFT($N1076,SEARCH("/",$N1076)-1)</f>
        <v>games</v>
      </c>
      <c r="R1076" t="str">
        <f>RIGHT($N1076, LEN($N1076)-SEARCH("/",$N1076))</f>
        <v>video games</v>
      </c>
      <c r="S1076" s="12">
        <f>(((J1076/60)/60)/24)+DATE(1970,1,1)</f>
        <v>41613.172974537039</v>
      </c>
      <c r="T1076" s="12">
        <f>(((I1076/60)/60)/24)+DATE(1970,1,1)</f>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(E1077/D1077)</f>
        <v>4.4999999999999998E-2</v>
      </c>
      <c r="P1077" s="8">
        <f>IF(E1077=0, 0, E1077/L1077)</f>
        <v>15</v>
      </c>
      <c r="Q1077" t="str">
        <f>LEFT($N1077,SEARCH("/",$N1077)-1)</f>
        <v>games</v>
      </c>
      <c r="R1077" t="str">
        <f>RIGHT($N1077, LEN($N1077)-SEARCH("/",$N1077))</f>
        <v>video games</v>
      </c>
      <c r="S1077" s="12">
        <f>(((J1077/60)/60)/24)+DATE(1970,1,1)</f>
        <v>41005.904120370367</v>
      </c>
      <c r="T1077" s="12">
        <f>(((I1077/60)/60)/24)+DATE(1970,1,1)</f>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(E1078/D1078)</f>
        <v>0.62765333333333329</v>
      </c>
      <c r="P1078" s="8">
        <f>IF(E1078=0, 0, E1078/L1078)</f>
        <v>48.281025641025643</v>
      </c>
      <c r="Q1078" t="str">
        <f>LEFT($N1078,SEARCH("/",$N1078)-1)</f>
        <v>games</v>
      </c>
      <c r="R1078" t="str">
        <f>RIGHT($N1078, LEN($N1078)-SEARCH("/",$N1078))</f>
        <v>video games</v>
      </c>
      <c r="S1078" s="12">
        <f>(((J1078/60)/60)/24)+DATE(1970,1,1)</f>
        <v>41838.377893518518</v>
      </c>
      <c r="T1078" s="12">
        <f>(((I1078/60)/60)/24)+DATE(1970,1,1)</f>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(E1079/D1079)</f>
        <v>0.29376000000000002</v>
      </c>
      <c r="P1079" s="8">
        <f>IF(E1079=0, 0, E1079/L1079)</f>
        <v>43.976047904191617</v>
      </c>
      <c r="Q1079" t="str">
        <f>LEFT($N1079,SEARCH("/",$N1079)-1)</f>
        <v>games</v>
      </c>
      <c r="R1079" t="str">
        <f>RIGHT($N1079, LEN($N1079)-SEARCH("/",$N1079))</f>
        <v>video games</v>
      </c>
      <c r="S1079" s="12">
        <f>(((J1079/60)/60)/24)+DATE(1970,1,1)</f>
        <v>42353.16679398148</v>
      </c>
      <c r="T1079" s="12">
        <f>(((I1079/60)/60)/24)+DATE(1970,1,1)</f>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(E1080/D1080)</f>
        <v>7.4999999999999997E-2</v>
      </c>
      <c r="P1080" s="8">
        <f>IF(E1080=0, 0, E1080/L1080)</f>
        <v>9</v>
      </c>
      <c r="Q1080" t="str">
        <f>LEFT($N1080,SEARCH("/",$N1080)-1)</f>
        <v>games</v>
      </c>
      <c r="R1080" t="str">
        <f>RIGHT($N1080, LEN($N1080)-SEARCH("/",$N1080))</f>
        <v>video games</v>
      </c>
      <c r="S1080" s="12">
        <f>(((J1080/60)/60)/24)+DATE(1970,1,1)</f>
        <v>40701.195844907408</v>
      </c>
      <c r="T1080" s="12">
        <f>(((I1080/60)/60)/24)+DATE(1970,1,1)</f>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(E1081/D1081)</f>
        <v>2.6076923076923077E-2</v>
      </c>
      <c r="P1081" s="8">
        <f>IF(E1081=0, 0, E1081/L1081)</f>
        <v>37.666666666666664</v>
      </c>
      <c r="Q1081" t="str">
        <f>LEFT($N1081,SEARCH("/",$N1081)-1)</f>
        <v>games</v>
      </c>
      <c r="R1081" t="str">
        <f>RIGHT($N1081, LEN($N1081)-SEARCH("/",$N1081))</f>
        <v>video games</v>
      </c>
      <c r="S1081" s="12">
        <f>(((J1081/60)/60)/24)+DATE(1970,1,1)</f>
        <v>42479.566388888896</v>
      </c>
      <c r="T1081" s="12">
        <f>(((I1081/60)/60)/24)+DATE(1970,1,1)</f>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(E1082/D1082)</f>
        <v>9.1050000000000006E-2</v>
      </c>
      <c r="P1082" s="8">
        <f>IF(E1082=0, 0, E1082/L1082)</f>
        <v>18.581632653061224</v>
      </c>
      <c r="Q1082" t="str">
        <f>LEFT($N1082,SEARCH("/",$N1082)-1)</f>
        <v>games</v>
      </c>
      <c r="R1082" t="str">
        <f>RIGHT($N1082, LEN($N1082)-SEARCH("/",$N1082))</f>
        <v>video games</v>
      </c>
      <c r="S1082" s="12">
        <f>(((J1082/60)/60)/24)+DATE(1970,1,1)</f>
        <v>41740.138113425928</v>
      </c>
      <c r="T1082" s="12">
        <f>(((I1082/60)/60)/24)+DATE(1970,1,1)</f>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(E1083/D1083)</f>
        <v>1.7647058823529413E-4</v>
      </c>
      <c r="P1083" s="8">
        <f>IF(E1083=0, 0, E1083/L1083)</f>
        <v>3</v>
      </c>
      <c r="Q1083" t="str">
        <f>LEFT($N1083,SEARCH("/",$N1083)-1)</f>
        <v>games</v>
      </c>
      <c r="R1083" t="str">
        <f>RIGHT($N1083, LEN($N1083)-SEARCH("/",$N1083))</f>
        <v>video games</v>
      </c>
      <c r="S1083" s="12">
        <f>(((J1083/60)/60)/24)+DATE(1970,1,1)</f>
        <v>42002.926990740743</v>
      </c>
      <c r="T1083" s="12">
        <f>(((I1083/60)/60)/24)+DATE(1970,1,1)</f>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(E1084/D1084)</f>
        <v>5.5999999999999999E-3</v>
      </c>
      <c r="P1084" s="8">
        <f>IF(E1084=0, 0, E1084/L1084)</f>
        <v>18.666666666666668</v>
      </c>
      <c r="Q1084" t="str">
        <f>LEFT($N1084,SEARCH("/",$N1084)-1)</f>
        <v>games</v>
      </c>
      <c r="R1084" t="str">
        <f>RIGHT($N1084, LEN($N1084)-SEARCH("/",$N1084))</f>
        <v>video games</v>
      </c>
      <c r="S1084" s="12">
        <f>(((J1084/60)/60)/24)+DATE(1970,1,1)</f>
        <v>41101.906111111115</v>
      </c>
      <c r="T1084" s="12">
        <f>(((I1084/60)/60)/24)+DATE(1970,1,1)</f>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(E1085/D1085)</f>
        <v>8.2000000000000007E-3</v>
      </c>
      <c r="P1085" s="8">
        <f>IF(E1085=0, 0, E1085/L1085)</f>
        <v>410</v>
      </c>
      <c r="Q1085" t="str">
        <f>LEFT($N1085,SEARCH("/",$N1085)-1)</f>
        <v>games</v>
      </c>
      <c r="R1085" t="str">
        <f>RIGHT($N1085, LEN($N1085)-SEARCH("/",$N1085))</f>
        <v>video games</v>
      </c>
      <c r="S1085" s="12">
        <f>(((J1085/60)/60)/24)+DATE(1970,1,1)</f>
        <v>41793.659525462965</v>
      </c>
      <c r="T1085" s="12">
        <f>(((I1085/60)/60)/24)+DATE(1970,1,1)</f>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(E1086/D1086)</f>
        <v>0</v>
      </c>
      <c r="P1086" s="8">
        <f>IF(E1086=0, 0, E1086/L1086)</f>
        <v>0</v>
      </c>
      <c r="Q1086" t="str">
        <f>LEFT($N1086,SEARCH("/",$N1086)-1)</f>
        <v>games</v>
      </c>
      <c r="R1086" t="str">
        <f>RIGHT($N1086, LEN($N1086)-SEARCH("/",$N1086))</f>
        <v>video games</v>
      </c>
      <c r="S1086" s="12">
        <f>(((J1086/60)/60)/24)+DATE(1970,1,1)</f>
        <v>41829.912083333329</v>
      </c>
      <c r="T1086" s="12">
        <f>(((I1086/60)/60)/24)+DATE(1970,1,1)</f>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(E1087/D1087)</f>
        <v>3.4200000000000001E-2</v>
      </c>
      <c r="P1087" s="8">
        <f>IF(E1087=0, 0, E1087/L1087)</f>
        <v>114</v>
      </c>
      <c r="Q1087" t="str">
        <f>LEFT($N1087,SEARCH("/",$N1087)-1)</f>
        <v>games</v>
      </c>
      <c r="R1087" t="str">
        <f>RIGHT($N1087, LEN($N1087)-SEARCH("/",$N1087))</f>
        <v>video games</v>
      </c>
      <c r="S1087" s="12">
        <f>(((J1087/60)/60)/24)+DATE(1970,1,1)</f>
        <v>42413.671006944445</v>
      </c>
      <c r="T1087" s="12">
        <f>(((I1087/60)/60)/24)+DATE(1970,1,1)</f>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(E1088/D1088)</f>
        <v>8.3333333333333339E-4</v>
      </c>
      <c r="P1088" s="8">
        <f>IF(E1088=0, 0, E1088/L1088)</f>
        <v>7.5</v>
      </c>
      <c r="Q1088" t="str">
        <f>LEFT($N1088,SEARCH("/",$N1088)-1)</f>
        <v>games</v>
      </c>
      <c r="R1088" t="str">
        <f>RIGHT($N1088, LEN($N1088)-SEARCH("/",$N1088))</f>
        <v>video games</v>
      </c>
      <c r="S1088" s="12">
        <f>(((J1088/60)/60)/24)+DATE(1970,1,1)</f>
        <v>41845.866793981484</v>
      </c>
      <c r="T1088" s="12">
        <f>(((I1088/60)/60)/24)+DATE(1970,1,1)</f>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(E1089/D1089)</f>
        <v>0</v>
      </c>
      <c r="P1089" s="8">
        <f>IF(E1089=0, 0, E1089/L1089)</f>
        <v>0</v>
      </c>
      <c r="Q1089" t="str">
        <f>LEFT($N1089,SEARCH("/",$N1089)-1)</f>
        <v>games</v>
      </c>
      <c r="R1089" t="str">
        <f>RIGHT($N1089, LEN($N1089)-SEARCH("/",$N1089))</f>
        <v>video games</v>
      </c>
      <c r="S1089" s="12">
        <f>(((J1089/60)/60)/24)+DATE(1970,1,1)</f>
        <v>41775.713969907411</v>
      </c>
      <c r="T1089" s="12">
        <f>(((I1089/60)/60)/24)+DATE(1970,1,1)</f>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(E1090/D1090)</f>
        <v>0.14182977777777778</v>
      </c>
      <c r="P1090" s="8">
        <f>IF(E1090=0, 0, E1090/L1090)</f>
        <v>43.41727891156463</v>
      </c>
      <c r="Q1090" t="str">
        <f>LEFT($N1090,SEARCH("/",$N1090)-1)</f>
        <v>games</v>
      </c>
      <c r="R1090" t="str">
        <f>RIGHT($N1090, LEN($N1090)-SEARCH("/",$N1090))</f>
        <v>video games</v>
      </c>
      <c r="S1090" s="12">
        <f>(((J1090/60)/60)/24)+DATE(1970,1,1)</f>
        <v>41723.799386574072</v>
      </c>
      <c r="T1090" s="12">
        <f>(((I1090/60)/60)/24)+DATE(1970,1,1)</f>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(E1091/D1091)</f>
        <v>7.8266666666666665E-2</v>
      </c>
      <c r="P1091" s="8">
        <f>IF(E1091=0, 0, E1091/L1091)</f>
        <v>23.959183673469386</v>
      </c>
      <c r="Q1091" t="str">
        <f>LEFT($N1091,SEARCH("/",$N1091)-1)</f>
        <v>games</v>
      </c>
      <c r="R1091" t="str">
        <f>RIGHT($N1091, LEN($N1091)-SEARCH("/",$N1091))</f>
        <v>video games</v>
      </c>
      <c r="S1091" s="12">
        <f>(((J1091/60)/60)/24)+DATE(1970,1,1)</f>
        <v>42151.189525462964</v>
      </c>
      <c r="T1091" s="12">
        <f>(((I1091/60)/60)/24)+DATE(1970,1,1)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(E1092/D1092)</f>
        <v>3.8464497269020693E-4</v>
      </c>
      <c r="P1092" s="8">
        <f>IF(E1092=0, 0, E1092/L1092)</f>
        <v>5</v>
      </c>
      <c r="Q1092" t="str">
        <f>LEFT($N1092,SEARCH("/",$N1092)-1)</f>
        <v>games</v>
      </c>
      <c r="R1092" t="str">
        <f>RIGHT($N1092, LEN($N1092)-SEARCH("/",$N1092))</f>
        <v>video games</v>
      </c>
      <c r="S1092" s="12">
        <f>(((J1092/60)/60)/24)+DATE(1970,1,1)</f>
        <v>42123.185798611114</v>
      </c>
      <c r="T1092" s="12">
        <f>(((I1092/60)/60)/24)+DATE(1970,1,1)</f>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(E1093/D1093)</f>
        <v>0.125</v>
      </c>
      <c r="P1093" s="8">
        <f>IF(E1093=0, 0, E1093/L1093)</f>
        <v>12.5</v>
      </c>
      <c r="Q1093" t="str">
        <f>LEFT($N1093,SEARCH("/",$N1093)-1)</f>
        <v>games</v>
      </c>
      <c r="R1093" t="str">
        <f>RIGHT($N1093, LEN($N1093)-SEARCH("/",$N1093))</f>
        <v>video games</v>
      </c>
      <c r="S1093" s="12">
        <f>(((J1093/60)/60)/24)+DATE(1970,1,1)</f>
        <v>42440.820277777777</v>
      </c>
      <c r="T1093" s="12">
        <f>(((I1093/60)/60)/24)+DATE(1970,1,1)</f>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(E1094/D1094)</f>
        <v>1.0500000000000001E-2</v>
      </c>
      <c r="P1094" s="8">
        <f>IF(E1094=0, 0, E1094/L1094)</f>
        <v>3</v>
      </c>
      <c r="Q1094" t="str">
        <f>LEFT($N1094,SEARCH("/",$N1094)-1)</f>
        <v>games</v>
      </c>
      <c r="R1094" t="str">
        <f>RIGHT($N1094, LEN($N1094)-SEARCH("/",$N1094))</f>
        <v>video games</v>
      </c>
      <c r="S1094" s="12">
        <f>(((J1094/60)/60)/24)+DATE(1970,1,1)</f>
        <v>41250.025902777779</v>
      </c>
      <c r="T1094" s="12">
        <f>(((I1094/60)/60)/24)+DATE(1970,1,1)</f>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(E1095/D1095)</f>
        <v>0.14083333333333334</v>
      </c>
      <c r="P1095" s="8">
        <f>IF(E1095=0, 0, E1095/L1095)</f>
        <v>10.5625</v>
      </c>
      <c r="Q1095" t="str">
        <f>LEFT($N1095,SEARCH("/",$N1095)-1)</f>
        <v>games</v>
      </c>
      <c r="R1095" t="str">
        <f>RIGHT($N1095, LEN($N1095)-SEARCH("/",$N1095))</f>
        <v>video games</v>
      </c>
      <c r="S1095" s="12">
        <f>(((J1095/60)/60)/24)+DATE(1970,1,1)</f>
        <v>42396.973807870367</v>
      </c>
      <c r="T1095" s="12">
        <f>(((I1095/60)/60)/24)+DATE(1970,1,1)</f>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(E1096/D1096)</f>
        <v>0.18300055555555556</v>
      </c>
      <c r="P1096" s="8">
        <f>IF(E1096=0, 0, E1096/L1096)</f>
        <v>122.00037037037038</v>
      </c>
      <c r="Q1096" t="str">
        <f>LEFT($N1096,SEARCH("/",$N1096)-1)</f>
        <v>games</v>
      </c>
      <c r="R1096" t="str">
        <f>RIGHT($N1096, LEN($N1096)-SEARCH("/",$N1096))</f>
        <v>video games</v>
      </c>
      <c r="S1096" s="12">
        <f>(((J1096/60)/60)/24)+DATE(1970,1,1)</f>
        <v>40795.713344907403</v>
      </c>
      <c r="T1096" s="12">
        <f>(((I1096/60)/60)/24)+DATE(1970,1,1)</f>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(E1097/D1097)</f>
        <v>5.0347999999999997E-2</v>
      </c>
      <c r="P1097" s="8">
        <f>IF(E1097=0, 0, E1097/L1097)</f>
        <v>267.80851063829789</v>
      </c>
      <c r="Q1097" t="str">
        <f>LEFT($N1097,SEARCH("/",$N1097)-1)</f>
        <v>games</v>
      </c>
      <c r="R1097" t="str">
        <f>RIGHT($N1097, LEN($N1097)-SEARCH("/",$N1097))</f>
        <v>video games</v>
      </c>
      <c r="S1097" s="12">
        <f>(((J1097/60)/60)/24)+DATE(1970,1,1)</f>
        <v>41486.537268518521</v>
      </c>
      <c r="T1097" s="12">
        <f>(((I1097/60)/60)/24)+DATE(1970,1,1)</f>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(E1098/D1098)</f>
        <v>0.17933333333333334</v>
      </c>
      <c r="P1098" s="8">
        <f>IF(E1098=0, 0, E1098/L1098)</f>
        <v>74.206896551724142</v>
      </c>
      <c r="Q1098" t="str">
        <f>LEFT($N1098,SEARCH("/",$N1098)-1)</f>
        <v>games</v>
      </c>
      <c r="R1098" t="str">
        <f>RIGHT($N1098, LEN($N1098)-SEARCH("/",$N1098))</f>
        <v>video games</v>
      </c>
      <c r="S1098" s="12">
        <f>(((J1098/60)/60)/24)+DATE(1970,1,1)</f>
        <v>41885.51798611111</v>
      </c>
      <c r="T1098" s="12">
        <f>(((I1098/60)/60)/24)+DATE(1970,1,1)</f>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(E1099/D1099)</f>
        <v>4.6999999999999999E-4</v>
      </c>
      <c r="P1099" s="8">
        <f>IF(E1099=0, 0, E1099/L1099)</f>
        <v>6.7142857142857144</v>
      </c>
      <c r="Q1099" t="str">
        <f>LEFT($N1099,SEARCH("/",$N1099)-1)</f>
        <v>games</v>
      </c>
      <c r="R1099" t="str">
        <f>RIGHT($N1099, LEN($N1099)-SEARCH("/",$N1099))</f>
        <v>video games</v>
      </c>
      <c r="S1099" s="12">
        <f>(((J1099/60)/60)/24)+DATE(1970,1,1)</f>
        <v>41660.792557870373</v>
      </c>
      <c r="T1099" s="12">
        <f>(((I1099/60)/60)/24)+DATE(1970,1,1)</f>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(E1100/D1100)</f>
        <v>7.2120000000000004E-2</v>
      </c>
      <c r="P1100" s="8">
        <f>IF(E1100=0, 0, E1100/L1100)</f>
        <v>81.954545454545453</v>
      </c>
      <c r="Q1100" t="str">
        <f>LEFT($N1100,SEARCH("/",$N1100)-1)</f>
        <v>games</v>
      </c>
      <c r="R1100" t="str">
        <f>RIGHT($N1100, LEN($N1100)-SEARCH("/",$N1100))</f>
        <v>video games</v>
      </c>
      <c r="S1100" s="12">
        <f>(((J1100/60)/60)/24)+DATE(1970,1,1)</f>
        <v>41712.762673611112</v>
      </c>
      <c r="T1100" s="12">
        <f>(((I1100/60)/60)/24)+DATE(1970,1,1)</f>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(E1101/D1101)</f>
        <v>5.0000000000000001E-3</v>
      </c>
      <c r="P1101" s="8">
        <f>IF(E1101=0, 0, E1101/L1101)</f>
        <v>25</v>
      </c>
      <c r="Q1101" t="str">
        <f>LEFT($N1101,SEARCH("/",$N1101)-1)</f>
        <v>games</v>
      </c>
      <c r="R1101" t="str">
        <f>RIGHT($N1101, LEN($N1101)-SEARCH("/",$N1101))</f>
        <v>video games</v>
      </c>
      <c r="S1101" s="12">
        <f>(((J1101/60)/60)/24)+DATE(1970,1,1)</f>
        <v>42107.836435185185</v>
      </c>
      <c r="T1101" s="12">
        <f>(((I1101/60)/60)/24)+DATE(1970,1,1)</f>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(E1102/D1102)</f>
        <v>2.5000000000000001E-2</v>
      </c>
      <c r="P1102" s="8">
        <f>IF(E1102=0, 0, E1102/L1102)</f>
        <v>10</v>
      </c>
      <c r="Q1102" t="str">
        <f>LEFT($N1102,SEARCH("/",$N1102)-1)</f>
        <v>games</v>
      </c>
      <c r="R1102" t="str">
        <f>RIGHT($N1102, LEN($N1102)-SEARCH("/",$N1102))</f>
        <v>video games</v>
      </c>
      <c r="S1102" s="12">
        <f>(((J1102/60)/60)/24)+DATE(1970,1,1)</f>
        <v>42384.110775462963</v>
      </c>
      <c r="T1102" s="12">
        <f>(((I1102/60)/60)/24)+DATE(1970,1,1)</f>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(E1103/D1103)</f>
        <v>4.0999999999999999E-4</v>
      </c>
      <c r="P1103" s="8">
        <f>IF(E1103=0, 0, E1103/L1103)</f>
        <v>6.833333333333333</v>
      </c>
      <c r="Q1103" t="str">
        <f>LEFT($N1103,SEARCH("/",$N1103)-1)</f>
        <v>games</v>
      </c>
      <c r="R1103" t="str">
        <f>RIGHT($N1103, LEN($N1103)-SEARCH("/",$N1103))</f>
        <v>video games</v>
      </c>
      <c r="S1103" s="12">
        <f>(((J1103/60)/60)/24)+DATE(1970,1,1)</f>
        <v>42538.77243055556</v>
      </c>
      <c r="T1103" s="12">
        <f>(((I1103/60)/60)/24)+DATE(1970,1,1)</f>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(E1104/D1104)</f>
        <v>5.3124999999999999E-2</v>
      </c>
      <c r="P1104" s="8">
        <f>IF(E1104=0, 0, E1104/L1104)</f>
        <v>17.708333333333332</v>
      </c>
      <c r="Q1104" t="str">
        <f>LEFT($N1104,SEARCH("/",$N1104)-1)</f>
        <v>games</v>
      </c>
      <c r="R1104" t="str">
        <f>RIGHT($N1104, LEN($N1104)-SEARCH("/",$N1104))</f>
        <v>video games</v>
      </c>
      <c r="S1104" s="12">
        <f>(((J1104/60)/60)/24)+DATE(1970,1,1)</f>
        <v>41577.045428240745</v>
      </c>
      <c r="T1104" s="12">
        <f>(((I1104/60)/60)/24)+DATE(1970,1,1)</f>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(E1105/D1105)</f>
        <v>1.6199999999999999E-2</v>
      </c>
      <c r="P1105" s="8">
        <f>IF(E1105=0, 0, E1105/L1105)</f>
        <v>16.2</v>
      </c>
      <c r="Q1105" t="str">
        <f>LEFT($N1105,SEARCH("/",$N1105)-1)</f>
        <v>games</v>
      </c>
      <c r="R1105" t="str">
        <f>RIGHT($N1105, LEN($N1105)-SEARCH("/",$N1105))</f>
        <v>video games</v>
      </c>
      <c r="S1105" s="12">
        <f>(((J1105/60)/60)/24)+DATE(1970,1,1)</f>
        <v>42479.22210648148</v>
      </c>
      <c r="T1105" s="12">
        <f>(((I1105/60)/60)/24)+DATE(1970,1,1)</f>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(E1106/D1106)</f>
        <v>4.9516666666666667E-2</v>
      </c>
      <c r="P1106" s="8">
        <f>IF(E1106=0, 0, E1106/L1106)</f>
        <v>80.297297297297291</v>
      </c>
      <c r="Q1106" t="str">
        <f>LEFT($N1106,SEARCH("/",$N1106)-1)</f>
        <v>games</v>
      </c>
      <c r="R1106" t="str">
        <f>RIGHT($N1106, LEN($N1106)-SEARCH("/",$N1106))</f>
        <v>video games</v>
      </c>
      <c r="S1106" s="12">
        <f>(((J1106/60)/60)/24)+DATE(1970,1,1)</f>
        <v>41771.40996527778</v>
      </c>
      <c r="T1106" s="12">
        <f>(((I1106/60)/60)/24)+DATE(1970,1,1)</f>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(E1107/D1107)</f>
        <v>1.5900000000000001E-3</v>
      </c>
      <c r="P1107" s="8">
        <f>IF(E1107=0, 0, E1107/L1107)</f>
        <v>71.55</v>
      </c>
      <c r="Q1107" t="str">
        <f>LEFT($N1107,SEARCH("/",$N1107)-1)</f>
        <v>games</v>
      </c>
      <c r="R1107" t="str">
        <f>RIGHT($N1107, LEN($N1107)-SEARCH("/",$N1107))</f>
        <v>video games</v>
      </c>
      <c r="S1107" s="12">
        <f>(((J1107/60)/60)/24)+DATE(1970,1,1)</f>
        <v>41692.135729166665</v>
      </c>
      <c r="T1107" s="12">
        <f>(((I1107/60)/60)/24)+DATE(1970,1,1)</f>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(E1108/D1108)</f>
        <v>0.41249999999999998</v>
      </c>
      <c r="P1108" s="8">
        <f>IF(E1108=0, 0, E1108/L1108)</f>
        <v>23.571428571428573</v>
      </c>
      <c r="Q1108" t="str">
        <f>LEFT($N1108,SEARCH("/",$N1108)-1)</f>
        <v>games</v>
      </c>
      <c r="R1108" t="str">
        <f>RIGHT($N1108, LEN($N1108)-SEARCH("/",$N1108))</f>
        <v>video games</v>
      </c>
      <c r="S1108" s="12">
        <f>(((J1108/60)/60)/24)+DATE(1970,1,1)</f>
        <v>40973.740451388891</v>
      </c>
      <c r="T1108" s="12">
        <f>(((I1108/60)/60)/24)+DATE(1970,1,1)</f>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(E1109/D1109)</f>
        <v>0</v>
      </c>
      <c r="P1109" s="8">
        <f>IF(E1109=0, 0, E1109/L1109)</f>
        <v>0</v>
      </c>
      <c r="Q1109" t="str">
        <f>LEFT($N1109,SEARCH("/",$N1109)-1)</f>
        <v>games</v>
      </c>
      <c r="R1109" t="str">
        <f>RIGHT($N1109, LEN($N1109)-SEARCH("/",$N1109))</f>
        <v>video games</v>
      </c>
      <c r="S1109" s="12">
        <f>(((J1109/60)/60)/24)+DATE(1970,1,1)</f>
        <v>41813.861388888887</v>
      </c>
      <c r="T1109" s="12">
        <f>(((I1109/60)/60)/24)+DATE(1970,1,1)</f>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(E1110/D1110)</f>
        <v>2.93E-2</v>
      </c>
      <c r="P1110" s="8">
        <f>IF(E1110=0, 0, E1110/L1110)</f>
        <v>34.88095238095238</v>
      </c>
      <c r="Q1110" t="str">
        <f>LEFT($N1110,SEARCH("/",$N1110)-1)</f>
        <v>games</v>
      </c>
      <c r="R1110" t="str">
        <f>RIGHT($N1110, LEN($N1110)-SEARCH("/",$N1110))</f>
        <v>video games</v>
      </c>
      <c r="S1110" s="12">
        <f>(((J1110/60)/60)/24)+DATE(1970,1,1)</f>
        <v>40952.636979166666</v>
      </c>
      <c r="T1110" s="12">
        <f>(((I1110/60)/60)/24)+DATE(1970,1,1)</f>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(E1111/D1111)</f>
        <v>4.4999999999999997E-3</v>
      </c>
      <c r="P1111" s="8">
        <f>IF(E1111=0, 0, E1111/L1111)</f>
        <v>15</v>
      </c>
      <c r="Q1111" t="str">
        <f>LEFT($N1111,SEARCH("/",$N1111)-1)</f>
        <v>games</v>
      </c>
      <c r="R1111" t="str">
        <f>RIGHT($N1111, LEN($N1111)-SEARCH("/",$N1111))</f>
        <v>video games</v>
      </c>
      <c r="S1111" s="12">
        <f>(((J1111/60)/60)/24)+DATE(1970,1,1)</f>
        <v>42662.752199074079</v>
      </c>
      <c r="T1111" s="12">
        <f>(((I1111/60)/60)/24)+DATE(1970,1,1)</f>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(E1112/D1112)</f>
        <v>5.1000000000000004E-3</v>
      </c>
      <c r="P1112" s="8">
        <f>IF(E1112=0, 0, E1112/L1112)</f>
        <v>23.181818181818183</v>
      </c>
      <c r="Q1112" t="str">
        <f>LEFT($N1112,SEARCH("/",$N1112)-1)</f>
        <v>games</v>
      </c>
      <c r="R1112" t="str">
        <f>RIGHT($N1112, LEN($N1112)-SEARCH("/",$N1112))</f>
        <v>video games</v>
      </c>
      <c r="S1112" s="12">
        <f>(((J1112/60)/60)/24)+DATE(1970,1,1)</f>
        <v>41220.933124999996</v>
      </c>
      <c r="T1112" s="12">
        <f>(((I1112/60)/60)/24)+DATE(1970,1,1)</f>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(E1113/D1113)</f>
        <v>4.0000000000000002E-4</v>
      </c>
      <c r="P1113" s="8">
        <f>IF(E1113=0, 0, E1113/L1113)</f>
        <v>1</v>
      </c>
      <c r="Q1113" t="str">
        <f>LEFT($N1113,SEARCH("/",$N1113)-1)</f>
        <v>games</v>
      </c>
      <c r="R1113" t="str">
        <f>RIGHT($N1113, LEN($N1113)-SEARCH("/",$N1113))</f>
        <v>video games</v>
      </c>
      <c r="S1113" s="12">
        <f>(((J1113/60)/60)/24)+DATE(1970,1,1)</f>
        <v>42347.203587962969</v>
      </c>
      <c r="T1113" s="12">
        <f>(((I1113/60)/60)/24)+DATE(1970,1,1)</f>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(E1114/D1114)</f>
        <v>0.35537409090909089</v>
      </c>
      <c r="P1114" s="8">
        <f>IF(E1114=0, 0, E1114/L1114)</f>
        <v>100.23371794871794</v>
      </c>
      <c r="Q1114" t="str">
        <f>LEFT($N1114,SEARCH("/",$N1114)-1)</f>
        <v>games</v>
      </c>
      <c r="R1114" t="str">
        <f>RIGHT($N1114, LEN($N1114)-SEARCH("/",$N1114))</f>
        <v>video games</v>
      </c>
      <c r="S1114" s="12">
        <f>(((J1114/60)/60)/24)+DATE(1970,1,1)</f>
        <v>41963.759386574078</v>
      </c>
      <c r="T1114" s="12">
        <f>(((I1114/60)/60)/24)+DATE(1970,1,1)</f>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(E1115/D1115)</f>
        <v>5.0000000000000001E-3</v>
      </c>
      <c r="P1115" s="8">
        <f>IF(E1115=0, 0, E1115/L1115)</f>
        <v>5</v>
      </c>
      <c r="Q1115" t="str">
        <f>LEFT($N1115,SEARCH("/",$N1115)-1)</f>
        <v>games</v>
      </c>
      <c r="R1115" t="str">
        <f>RIGHT($N1115, LEN($N1115)-SEARCH("/",$N1115))</f>
        <v>video games</v>
      </c>
      <c r="S1115" s="12">
        <f>(((J1115/60)/60)/24)+DATE(1970,1,1)</f>
        <v>41835.977083333331</v>
      </c>
      <c r="T1115" s="12">
        <f>(((I1115/60)/60)/24)+DATE(1970,1,1)</f>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(E1116/D1116)</f>
        <v>1.6666666666666668E-3</v>
      </c>
      <c r="P1116" s="8">
        <f>IF(E1116=0, 0, E1116/L1116)</f>
        <v>3.3333333333333335</v>
      </c>
      <c r="Q1116" t="str">
        <f>LEFT($N1116,SEARCH("/",$N1116)-1)</f>
        <v>games</v>
      </c>
      <c r="R1116" t="str">
        <f>RIGHT($N1116, LEN($N1116)-SEARCH("/",$N1116))</f>
        <v>video games</v>
      </c>
      <c r="S1116" s="12">
        <f>(((J1116/60)/60)/24)+DATE(1970,1,1)</f>
        <v>41526.345914351856</v>
      </c>
      <c r="T1116" s="12">
        <f>(((I1116/60)/60)/24)+DATE(1970,1,1)</f>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(E1117/D1117)</f>
        <v>1.325E-3</v>
      </c>
      <c r="P1117" s="8">
        <f>IF(E1117=0, 0, E1117/L1117)</f>
        <v>13.25</v>
      </c>
      <c r="Q1117" t="str">
        <f>LEFT($N1117,SEARCH("/",$N1117)-1)</f>
        <v>games</v>
      </c>
      <c r="R1117" t="str">
        <f>RIGHT($N1117, LEN($N1117)-SEARCH("/",$N1117))</f>
        <v>video games</v>
      </c>
      <c r="S1117" s="12">
        <f>(((J1117/60)/60)/24)+DATE(1970,1,1)</f>
        <v>42429.695543981477</v>
      </c>
      <c r="T1117" s="12">
        <f>(((I1117/60)/60)/24)+DATE(1970,1,1)</f>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(E1118/D1118)</f>
        <v>3.5704000000000004E-4</v>
      </c>
      <c r="P1118" s="8">
        <f>IF(E1118=0, 0, E1118/L1118)</f>
        <v>17.852</v>
      </c>
      <c r="Q1118" t="str">
        <f>LEFT($N1118,SEARCH("/",$N1118)-1)</f>
        <v>games</v>
      </c>
      <c r="R1118" t="str">
        <f>RIGHT($N1118, LEN($N1118)-SEARCH("/",$N1118))</f>
        <v>video games</v>
      </c>
      <c r="S1118" s="12">
        <f>(((J1118/60)/60)/24)+DATE(1970,1,1)</f>
        <v>41009.847314814811</v>
      </c>
      <c r="T1118" s="12">
        <f>(((I1118/60)/60)/24)+DATE(1970,1,1)</f>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(E1119/D1119)</f>
        <v>8.3000000000000004E-2</v>
      </c>
      <c r="P1119" s="8">
        <f>IF(E1119=0, 0, E1119/L1119)</f>
        <v>10.375</v>
      </c>
      <c r="Q1119" t="str">
        <f>LEFT($N1119,SEARCH("/",$N1119)-1)</f>
        <v>games</v>
      </c>
      <c r="R1119" t="str">
        <f>RIGHT($N1119, LEN($N1119)-SEARCH("/",$N1119))</f>
        <v>video games</v>
      </c>
      <c r="S1119" s="12">
        <f>(((J1119/60)/60)/24)+DATE(1970,1,1)</f>
        <v>42333.598530092597</v>
      </c>
      <c r="T1119" s="12">
        <f>(((I1119/60)/60)/24)+DATE(1970,1,1)</f>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(E1120/D1120)</f>
        <v>2.4222222222222221E-2</v>
      </c>
      <c r="P1120" s="8">
        <f>IF(E1120=0, 0, E1120/L1120)</f>
        <v>36.333333333333336</v>
      </c>
      <c r="Q1120" t="str">
        <f>LEFT($N1120,SEARCH("/",$N1120)-1)</f>
        <v>games</v>
      </c>
      <c r="R1120" t="str">
        <f>RIGHT($N1120, LEN($N1120)-SEARCH("/",$N1120))</f>
        <v>video games</v>
      </c>
      <c r="S1120" s="12">
        <f>(((J1120/60)/60)/24)+DATE(1970,1,1)</f>
        <v>41704.16642361111</v>
      </c>
      <c r="T1120" s="12">
        <f>(((I1120/60)/60)/24)+DATE(1970,1,1)</f>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(E1121/D1121)</f>
        <v>2.3809523809523812E-3</v>
      </c>
      <c r="P1121" s="8">
        <f>IF(E1121=0, 0, E1121/L1121)</f>
        <v>5</v>
      </c>
      <c r="Q1121" t="str">
        <f>LEFT($N1121,SEARCH("/",$N1121)-1)</f>
        <v>games</v>
      </c>
      <c r="R1121" t="str">
        <f>RIGHT($N1121, LEN($N1121)-SEARCH("/",$N1121))</f>
        <v>video games</v>
      </c>
      <c r="S1121" s="12">
        <f>(((J1121/60)/60)/24)+DATE(1970,1,1)</f>
        <v>41722.792407407411</v>
      </c>
      <c r="T1121" s="12">
        <f>(((I1121/60)/60)/24)+DATE(1970,1,1)</f>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(E1122/D1122)</f>
        <v>0</v>
      </c>
      <c r="P1122" s="8">
        <f>IF(E1122=0, 0, E1122/L1122)</f>
        <v>0</v>
      </c>
      <c r="Q1122" t="str">
        <f>LEFT($N1122,SEARCH("/",$N1122)-1)</f>
        <v>games</v>
      </c>
      <c r="R1122" t="str">
        <f>RIGHT($N1122, LEN($N1122)-SEARCH("/",$N1122))</f>
        <v>video games</v>
      </c>
      <c r="S1122" s="12">
        <f>(((J1122/60)/60)/24)+DATE(1970,1,1)</f>
        <v>40799.872685185182</v>
      </c>
      <c r="T1122" s="12">
        <f>(((I1122/60)/60)/24)+DATE(1970,1,1)</f>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(E1123/D1123)</f>
        <v>1.16E-4</v>
      </c>
      <c r="P1123" s="8">
        <f>IF(E1123=0, 0, E1123/L1123)</f>
        <v>5.8</v>
      </c>
      <c r="Q1123" t="str">
        <f>LEFT($N1123,SEARCH("/",$N1123)-1)</f>
        <v>games</v>
      </c>
      <c r="R1123" t="str">
        <f>RIGHT($N1123, LEN($N1123)-SEARCH("/",$N1123))</f>
        <v>video games</v>
      </c>
      <c r="S1123" s="12">
        <f>(((J1123/60)/60)/24)+DATE(1970,1,1)</f>
        <v>42412.934212962966</v>
      </c>
      <c r="T1123" s="12">
        <f>(((I1123/60)/60)/24)+DATE(1970,1,1)</f>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(E1124/D1124)</f>
        <v>0</v>
      </c>
      <c r="P1124" s="8">
        <f>IF(E1124=0, 0, E1124/L1124)</f>
        <v>0</v>
      </c>
      <c r="Q1124" t="str">
        <f>LEFT($N1124,SEARCH("/",$N1124)-1)</f>
        <v>games</v>
      </c>
      <c r="R1124" t="str">
        <f>RIGHT($N1124, LEN($N1124)-SEARCH("/",$N1124))</f>
        <v>video games</v>
      </c>
      <c r="S1124" s="12">
        <f>(((J1124/60)/60)/24)+DATE(1970,1,1)</f>
        <v>41410.703993055555</v>
      </c>
      <c r="T1124" s="12">
        <f>(((I1124/60)/60)/24)+DATE(1970,1,1)</f>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(E1125/D1125)</f>
        <v>2.2000000000000001E-3</v>
      </c>
      <c r="P1125" s="8">
        <f>IF(E1125=0, 0, E1125/L1125)</f>
        <v>3.6666666666666665</v>
      </c>
      <c r="Q1125" t="str">
        <f>LEFT($N1125,SEARCH("/",$N1125)-1)</f>
        <v>games</v>
      </c>
      <c r="R1125" t="str">
        <f>RIGHT($N1125, LEN($N1125)-SEARCH("/",$N1125))</f>
        <v>video games</v>
      </c>
      <c r="S1125" s="12">
        <f>(((J1125/60)/60)/24)+DATE(1970,1,1)</f>
        <v>41718.5237037037</v>
      </c>
      <c r="T1125" s="12">
        <f>(((I1125/60)/60)/24)+DATE(1970,1,1)</f>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(E1126/D1126)</f>
        <v>4.7222222222222223E-3</v>
      </c>
      <c r="P1126" s="8">
        <f>IF(E1126=0, 0, E1126/L1126)</f>
        <v>60.714285714285715</v>
      </c>
      <c r="Q1126" t="str">
        <f>LEFT($N1126,SEARCH("/",$N1126)-1)</f>
        <v>games</v>
      </c>
      <c r="R1126" t="str">
        <f>RIGHT($N1126, LEN($N1126)-SEARCH("/",$N1126))</f>
        <v>mobile games</v>
      </c>
      <c r="S1126" s="12">
        <f>(((J1126/60)/60)/24)+DATE(1970,1,1)</f>
        <v>42094.667256944449</v>
      </c>
      <c r="T1126" s="12">
        <f>(((I1126/60)/60)/24)+DATE(1970,1,1)</f>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(E1127/D1127)</f>
        <v>0</v>
      </c>
      <c r="P1127" s="8">
        <f>IF(E1127=0, 0, E1127/L1127)</f>
        <v>0</v>
      </c>
      <c r="Q1127" t="str">
        <f>LEFT($N1127,SEARCH("/",$N1127)-1)</f>
        <v>games</v>
      </c>
      <c r="R1127" t="str">
        <f>RIGHT($N1127, LEN($N1127)-SEARCH("/",$N1127))</f>
        <v>mobile games</v>
      </c>
      <c r="S1127" s="12">
        <f>(((J1127/60)/60)/24)+DATE(1970,1,1)</f>
        <v>42212.624189814815</v>
      </c>
      <c r="T1127" s="12">
        <f>(((I1127/60)/60)/24)+DATE(1970,1,1)</f>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(E1128/D1128)</f>
        <v>5.0000000000000001E-3</v>
      </c>
      <c r="P1128" s="8">
        <f>IF(E1128=0, 0, E1128/L1128)</f>
        <v>5</v>
      </c>
      <c r="Q1128" t="str">
        <f>LEFT($N1128,SEARCH("/",$N1128)-1)</f>
        <v>games</v>
      </c>
      <c r="R1128" t="str">
        <f>RIGHT($N1128, LEN($N1128)-SEARCH("/",$N1128))</f>
        <v>mobile games</v>
      </c>
      <c r="S1128" s="12">
        <f>(((J1128/60)/60)/24)+DATE(1970,1,1)</f>
        <v>42535.327476851846</v>
      </c>
      <c r="T1128" s="12">
        <f>(((I1128/60)/60)/24)+DATE(1970,1,1)</f>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(E1129/D1129)</f>
        <v>1.6714285714285713E-2</v>
      </c>
      <c r="P1129" s="8">
        <f>IF(E1129=0, 0, E1129/L1129)</f>
        <v>25.434782608695652</v>
      </c>
      <c r="Q1129" t="str">
        <f>LEFT($N1129,SEARCH("/",$N1129)-1)</f>
        <v>games</v>
      </c>
      <c r="R1129" t="str">
        <f>RIGHT($N1129, LEN($N1129)-SEARCH("/",$N1129))</f>
        <v>mobile games</v>
      </c>
      <c r="S1129" s="12">
        <f>(((J1129/60)/60)/24)+DATE(1970,1,1)</f>
        <v>41926.854166666664</v>
      </c>
      <c r="T1129" s="12">
        <f>(((I1129/60)/60)/24)+DATE(1970,1,1)</f>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(E1130/D1130)</f>
        <v>1E-3</v>
      </c>
      <c r="P1130" s="8">
        <f>IF(E1130=0, 0, E1130/L1130)</f>
        <v>1</v>
      </c>
      <c r="Q1130" t="str">
        <f>LEFT($N1130,SEARCH("/",$N1130)-1)</f>
        <v>games</v>
      </c>
      <c r="R1130" t="str">
        <f>RIGHT($N1130, LEN($N1130)-SEARCH("/",$N1130))</f>
        <v>mobile games</v>
      </c>
      <c r="S1130" s="12">
        <f>(((J1130/60)/60)/24)+DATE(1970,1,1)</f>
        <v>41828.649502314816</v>
      </c>
      <c r="T1130" s="12">
        <f>(((I1130/60)/60)/24)+DATE(1970,1,1)</f>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(E1131/D1131)</f>
        <v>1.0499999999999999E-3</v>
      </c>
      <c r="P1131" s="8">
        <f>IF(E1131=0, 0, E1131/L1131)</f>
        <v>10.5</v>
      </c>
      <c r="Q1131" t="str">
        <f>LEFT($N1131,SEARCH("/",$N1131)-1)</f>
        <v>games</v>
      </c>
      <c r="R1131" t="str">
        <f>RIGHT($N1131, LEN($N1131)-SEARCH("/",$N1131))</f>
        <v>mobile games</v>
      </c>
      <c r="S1131" s="12">
        <f>(((J1131/60)/60)/24)+DATE(1970,1,1)</f>
        <v>42496.264965277776</v>
      </c>
      <c r="T1131" s="12">
        <f>(((I1131/60)/60)/24)+DATE(1970,1,1)</f>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(E1132/D1132)</f>
        <v>2.2000000000000001E-3</v>
      </c>
      <c r="P1132" s="8">
        <f>IF(E1132=0, 0, E1132/L1132)</f>
        <v>3.6666666666666665</v>
      </c>
      <c r="Q1132" t="str">
        <f>LEFT($N1132,SEARCH("/",$N1132)-1)</f>
        <v>games</v>
      </c>
      <c r="R1132" t="str">
        <f>RIGHT($N1132, LEN($N1132)-SEARCH("/",$N1132))</f>
        <v>mobile games</v>
      </c>
      <c r="S1132" s="12">
        <f>(((J1132/60)/60)/24)+DATE(1970,1,1)</f>
        <v>41908.996527777781</v>
      </c>
      <c r="T1132" s="12">
        <f>(((I1132/60)/60)/24)+DATE(1970,1,1)</f>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(E1133/D1133)</f>
        <v>0</v>
      </c>
      <c r="P1133" s="8">
        <f>IF(E1133=0, 0, E1133/L1133)</f>
        <v>0</v>
      </c>
      <c r="Q1133" t="str">
        <f>LEFT($N1133,SEARCH("/",$N1133)-1)</f>
        <v>games</v>
      </c>
      <c r="R1133" t="str">
        <f>RIGHT($N1133, LEN($N1133)-SEARCH("/",$N1133))</f>
        <v>mobile games</v>
      </c>
      <c r="S1133" s="12">
        <f>(((J1133/60)/60)/24)+DATE(1970,1,1)</f>
        <v>42332.908194444448</v>
      </c>
      <c r="T1133" s="12">
        <f>(((I1133/60)/60)/24)+DATE(1970,1,1)</f>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(E1134/D1134)</f>
        <v>0.14380000000000001</v>
      </c>
      <c r="P1134" s="8">
        <f>IF(E1134=0, 0, E1134/L1134)</f>
        <v>110.61538461538461</v>
      </c>
      <c r="Q1134" t="str">
        <f>LEFT($N1134,SEARCH("/",$N1134)-1)</f>
        <v>games</v>
      </c>
      <c r="R1134" t="str">
        <f>RIGHT($N1134, LEN($N1134)-SEARCH("/",$N1134))</f>
        <v>mobile games</v>
      </c>
      <c r="S1134" s="12">
        <f>(((J1134/60)/60)/24)+DATE(1970,1,1)</f>
        <v>42706.115405092598</v>
      </c>
      <c r="T1134" s="12">
        <f>(((I1134/60)/60)/24)+DATE(1970,1,1)</f>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(E1135/D1135)</f>
        <v>6.6666666666666671E-3</v>
      </c>
      <c r="P1135" s="8">
        <f>IF(E1135=0, 0, E1135/L1135)</f>
        <v>20</v>
      </c>
      <c r="Q1135" t="str">
        <f>LEFT($N1135,SEARCH("/",$N1135)-1)</f>
        <v>games</v>
      </c>
      <c r="R1135" t="str">
        <f>RIGHT($N1135, LEN($N1135)-SEARCH("/",$N1135))</f>
        <v>mobile games</v>
      </c>
      <c r="S1135" s="12">
        <f>(((J1135/60)/60)/24)+DATE(1970,1,1)</f>
        <v>41821.407187500001</v>
      </c>
      <c r="T1135" s="12">
        <f>(((I1135/60)/60)/24)+DATE(1970,1,1)</f>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(E1136/D1136)</f>
        <v>4.0000000000000003E-5</v>
      </c>
      <c r="P1136" s="8">
        <f>IF(E1136=0, 0, E1136/L1136)</f>
        <v>1</v>
      </c>
      <c r="Q1136" t="str">
        <f>LEFT($N1136,SEARCH("/",$N1136)-1)</f>
        <v>games</v>
      </c>
      <c r="R1136" t="str">
        <f>RIGHT($N1136, LEN($N1136)-SEARCH("/",$N1136))</f>
        <v>mobile games</v>
      </c>
      <c r="S1136" s="12">
        <f>(((J1136/60)/60)/24)+DATE(1970,1,1)</f>
        <v>41958.285046296296</v>
      </c>
      <c r="T1136" s="12">
        <f>(((I1136/60)/60)/24)+DATE(1970,1,1)</f>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(E1137/D1137)</f>
        <v>0.05</v>
      </c>
      <c r="P1137" s="8">
        <f>IF(E1137=0, 0, E1137/L1137)</f>
        <v>50</v>
      </c>
      <c r="Q1137" t="str">
        <f>LEFT($N1137,SEARCH("/",$N1137)-1)</f>
        <v>games</v>
      </c>
      <c r="R1137" t="str">
        <f>RIGHT($N1137, LEN($N1137)-SEARCH("/",$N1137))</f>
        <v>mobile games</v>
      </c>
      <c r="S1137" s="12">
        <f>(((J1137/60)/60)/24)+DATE(1970,1,1)</f>
        <v>42558.989513888882</v>
      </c>
      <c r="T1137" s="12">
        <f>(((I1137/60)/60)/24)+DATE(1970,1,1)</f>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(E1138/D1138)</f>
        <v>6.4439140811455853E-2</v>
      </c>
      <c r="P1138" s="8">
        <f>IF(E1138=0, 0, E1138/L1138)</f>
        <v>45</v>
      </c>
      <c r="Q1138" t="str">
        <f>LEFT($N1138,SEARCH("/",$N1138)-1)</f>
        <v>games</v>
      </c>
      <c r="R1138" t="str">
        <f>RIGHT($N1138, LEN($N1138)-SEARCH("/",$N1138))</f>
        <v>mobile games</v>
      </c>
      <c r="S1138" s="12">
        <f>(((J1138/60)/60)/24)+DATE(1970,1,1)</f>
        <v>42327.671631944439</v>
      </c>
      <c r="T1138" s="12">
        <f>(((I1138/60)/60)/24)+DATE(1970,1,1)</f>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(E1139/D1139)</f>
        <v>0.39500000000000002</v>
      </c>
      <c r="P1139" s="8">
        <f>IF(E1139=0, 0, E1139/L1139)</f>
        <v>253.2051282051282</v>
      </c>
      <c r="Q1139" t="str">
        <f>LEFT($N1139,SEARCH("/",$N1139)-1)</f>
        <v>games</v>
      </c>
      <c r="R1139" t="str">
        <f>RIGHT($N1139, LEN($N1139)-SEARCH("/",$N1139))</f>
        <v>mobile games</v>
      </c>
      <c r="S1139" s="12">
        <f>(((J1139/60)/60)/24)+DATE(1970,1,1)</f>
        <v>42453.819687499999</v>
      </c>
      <c r="T1139" s="12">
        <f>(((I1139/60)/60)/24)+DATE(1970,1,1)</f>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(E1140/D1140)</f>
        <v>3.5714285714285713E-3</v>
      </c>
      <c r="P1140" s="8">
        <f>IF(E1140=0, 0, E1140/L1140)</f>
        <v>31.25</v>
      </c>
      <c r="Q1140" t="str">
        <f>LEFT($N1140,SEARCH("/",$N1140)-1)</f>
        <v>games</v>
      </c>
      <c r="R1140" t="str">
        <f>RIGHT($N1140, LEN($N1140)-SEARCH("/",$N1140))</f>
        <v>mobile games</v>
      </c>
      <c r="S1140" s="12">
        <f>(((J1140/60)/60)/24)+DATE(1970,1,1)</f>
        <v>42736.9066087963</v>
      </c>
      <c r="T1140" s="12">
        <f>(((I1140/60)/60)/24)+DATE(1970,1,1)</f>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(E1141/D1141)</f>
        <v>6.2500000000000001E-4</v>
      </c>
      <c r="P1141" s="8">
        <f>IF(E1141=0, 0, E1141/L1141)</f>
        <v>5</v>
      </c>
      <c r="Q1141" t="str">
        <f>LEFT($N1141,SEARCH("/",$N1141)-1)</f>
        <v>games</v>
      </c>
      <c r="R1141" t="str">
        <f>RIGHT($N1141, LEN($N1141)-SEARCH("/",$N1141))</f>
        <v>mobile games</v>
      </c>
      <c r="S1141" s="12">
        <f>(((J1141/60)/60)/24)+DATE(1970,1,1)</f>
        <v>41975.347523148142</v>
      </c>
      <c r="T1141" s="12">
        <f>(((I1141/60)/60)/24)+DATE(1970,1,1)</f>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(E1142/D1142)</f>
        <v>0</v>
      </c>
      <c r="P1142" s="8">
        <f>IF(E1142=0, 0, E1142/L1142)</f>
        <v>0</v>
      </c>
      <c r="Q1142" t="str">
        <f>LEFT($N1142,SEARCH("/",$N1142)-1)</f>
        <v>games</v>
      </c>
      <c r="R1142" t="str">
        <f>RIGHT($N1142, LEN($N1142)-SEARCH("/",$N1142))</f>
        <v>mobile games</v>
      </c>
      <c r="S1142" s="12">
        <f>(((J1142/60)/60)/24)+DATE(1970,1,1)</f>
        <v>42192.462048611109</v>
      </c>
      <c r="T1142" s="12">
        <f>(((I1142/60)/60)/24)+DATE(1970,1,1)</f>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(E1143/D1143)</f>
        <v>0</v>
      </c>
      <c r="P1143" s="8">
        <f>IF(E1143=0, 0, E1143/L1143)</f>
        <v>0</v>
      </c>
      <c r="Q1143" t="str">
        <f>LEFT($N1143,SEARCH("/",$N1143)-1)</f>
        <v>games</v>
      </c>
      <c r="R1143" t="str">
        <f>RIGHT($N1143, LEN($N1143)-SEARCH("/",$N1143))</f>
        <v>mobile games</v>
      </c>
      <c r="S1143" s="12">
        <f>(((J1143/60)/60)/24)+DATE(1970,1,1)</f>
        <v>42164.699652777781</v>
      </c>
      <c r="T1143" s="12">
        <f>(((I1143/60)/60)/24)+DATE(1970,1,1)</f>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(E1144/D1144)</f>
        <v>0</v>
      </c>
      <c r="P1144" s="8">
        <f>IF(E1144=0, 0, E1144/L1144)</f>
        <v>0</v>
      </c>
      <c r="Q1144" t="str">
        <f>LEFT($N1144,SEARCH("/",$N1144)-1)</f>
        <v>games</v>
      </c>
      <c r="R1144" t="str">
        <f>RIGHT($N1144, LEN($N1144)-SEARCH("/",$N1144))</f>
        <v>mobile games</v>
      </c>
      <c r="S1144" s="12">
        <f>(((J1144/60)/60)/24)+DATE(1970,1,1)</f>
        <v>42022.006099537044</v>
      </c>
      <c r="T1144" s="12">
        <f>(((I1144/60)/60)/24)+DATE(1970,1,1)</f>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(E1145/D1145)</f>
        <v>4.1333333333333335E-3</v>
      </c>
      <c r="P1145" s="8">
        <f>IF(E1145=0, 0, E1145/L1145)</f>
        <v>23.25</v>
      </c>
      <c r="Q1145" t="str">
        <f>LEFT($N1145,SEARCH("/",$N1145)-1)</f>
        <v>games</v>
      </c>
      <c r="R1145" t="str">
        <f>RIGHT($N1145, LEN($N1145)-SEARCH("/",$N1145))</f>
        <v>mobile games</v>
      </c>
      <c r="S1145" s="12">
        <f>(((J1145/60)/60)/24)+DATE(1970,1,1)</f>
        <v>42325.19358796296</v>
      </c>
      <c r="T1145" s="12">
        <f>(((I1145/60)/60)/24)+DATE(1970,1,1)</f>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(E1146/D1146)</f>
        <v>0</v>
      </c>
      <c r="P1146" s="8">
        <f>IF(E1146=0, 0, E1146/L1146)</f>
        <v>0</v>
      </c>
      <c r="Q1146" t="str">
        <f>LEFT($N1146,SEARCH("/",$N1146)-1)</f>
        <v>food</v>
      </c>
      <c r="R1146" t="str">
        <f>RIGHT($N1146, LEN($N1146)-SEARCH("/",$N1146))</f>
        <v>food trucks</v>
      </c>
      <c r="S1146" s="12">
        <f>(((J1146/60)/60)/24)+DATE(1970,1,1)</f>
        <v>42093.181944444441</v>
      </c>
      <c r="T1146" s="12">
        <f>(((I1146/60)/60)/24)+DATE(1970,1,1)</f>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(E1147/D1147)</f>
        <v>1.25E-3</v>
      </c>
      <c r="P1147" s="8">
        <f>IF(E1147=0, 0, E1147/L1147)</f>
        <v>100</v>
      </c>
      <c r="Q1147" t="str">
        <f>LEFT($N1147,SEARCH("/",$N1147)-1)</f>
        <v>food</v>
      </c>
      <c r="R1147" t="str">
        <f>RIGHT($N1147, LEN($N1147)-SEARCH("/",$N1147))</f>
        <v>food trucks</v>
      </c>
      <c r="S1147" s="12">
        <f>(((J1147/60)/60)/24)+DATE(1970,1,1)</f>
        <v>41854.747592592597</v>
      </c>
      <c r="T1147" s="12">
        <f>(((I1147/60)/60)/24)+DATE(1970,1,1)</f>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(E1148/D1148)</f>
        <v>8.8333333333333333E-2</v>
      </c>
      <c r="P1148" s="8">
        <f>IF(E1148=0, 0, E1148/L1148)</f>
        <v>44.166666666666664</v>
      </c>
      <c r="Q1148" t="str">
        <f>LEFT($N1148,SEARCH("/",$N1148)-1)</f>
        <v>food</v>
      </c>
      <c r="R1148" t="str">
        <f>RIGHT($N1148, LEN($N1148)-SEARCH("/",$N1148))</f>
        <v>food trucks</v>
      </c>
      <c r="S1148" s="12">
        <f>(((J1148/60)/60)/24)+DATE(1970,1,1)</f>
        <v>41723.9533912037</v>
      </c>
      <c r="T1148" s="12">
        <f>(((I1148/60)/60)/24)+DATE(1970,1,1)</f>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(E1149/D1149)</f>
        <v>0</v>
      </c>
      <c r="P1149" s="8">
        <f>IF(E1149=0, 0, E1149/L1149)</f>
        <v>0</v>
      </c>
      <c r="Q1149" t="str">
        <f>LEFT($N1149,SEARCH("/",$N1149)-1)</f>
        <v>food</v>
      </c>
      <c r="R1149" t="str">
        <f>RIGHT($N1149, LEN($N1149)-SEARCH("/",$N1149))</f>
        <v>food trucks</v>
      </c>
      <c r="S1149" s="12">
        <f>(((J1149/60)/60)/24)+DATE(1970,1,1)</f>
        <v>41871.972025462965</v>
      </c>
      <c r="T1149" s="12">
        <f>(((I1149/60)/60)/24)+DATE(1970,1,1)</f>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(E1150/D1150)</f>
        <v>4.8666666666666667E-3</v>
      </c>
      <c r="P1150" s="8">
        <f>IF(E1150=0, 0, E1150/L1150)</f>
        <v>24.333333333333332</v>
      </c>
      <c r="Q1150" t="str">
        <f>LEFT($N1150,SEARCH("/",$N1150)-1)</f>
        <v>food</v>
      </c>
      <c r="R1150" t="str">
        <f>RIGHT($N1150, LEN($N1150)-SEARCH("/",$N1150))</f>
        <v>food trucks</v>
      </c>
      <c r="S1150" s="12">
        <f>(((J1150/60)/60)/24)+DATE(1970,1,1)</f>
        <v>42675.171076388884</v>
      </c>
      <c r="T1150" s="12">
        <f>(((I1150/60)/60)/24)+DATE(1970,1,1)</f>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(E1151/D1151)</f>
        <v>1.5E-3</v>
      </c>
      <c r="P1151" s="8">
        <f>IF(E1151=0, 0, E1151/L1151)</f>
        <v>37.5</v>
      </c>
      <c r="Q1151" t="str">
        <f>LEFT($N1151,SEARCH("/",$N1151)-1)</f>
        <v>food</v>
      </c>
      <c r="R1151" t="str">
        <f>RIGHT($N1151, LEN($N1151)-SEARCH("/",$N1151))</f>
        <v>food trucks</v>
      </c>
      <c r="S1151" s="12">
        <f>(((J1151/60)/60)/24)+DATE(1970,1,1)</f>
        <v>42507.71025462963</v>
      </c>
      <c r="T1151" s="12">
        <f>(((I1151/60)/60)/24)+DATE(1970,1,1)</f>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(E1152/D1152)</f>
        <v>0.1008</v>
      </c>
      <c r="P1152" s="8">
        <f>IF(E1152=0, 0, E1152/L1152)</f>
        <v>42</v>
      </c>
      <c r="Q1152" t="str">
        <f>LEFT($N1152,SEARCH("/",$N1152)-1)</f>
        <v>food</v>
      </c>
      <c r="R1152" t="str">
        <f>RIGHT($N1152, LEN($N1152)-SEARCH("/",$N1152))</f>
        <v>food trucks</v>
      </c>
      <c r="S1152" s="12">
        <f>(((J1152/60)/60)/24)+DATE(1970,1,1)</f>
        <v>42317.954571759255</v>
      </c>
      <c r="T1152" s="12">
        <f>(((I1152/60)/60)/24)+DATE(1970,1,1)</f>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(E1153/D1153)</f>
        <v>0</v>
      </c>
      <c r="P1153" s="8">
        <f>IF(E1153=0, 0, E1153/L1153)</f>
        <v>0</v>
      </c>
      <c r="Q1153" t="str">
        <f>LEFT($N1153,SEARCH("/",$N1153)-1)</f>
        <v>food</v>
      </c>
      <c r="R1153" t="str">
        <f>RIGHT($N1153, LEN($N1153)-SEARCH("/",$N1153))</f>
        <v>food trucks</v>
      </c>
      <c r="S1153" s="12">
        <f>(((J1153/60)/60)/24)+DATE(1970,1,1)</f>
        <v>42224.102581018517</v>
      </c>
      <c r="T1153" s="12">
        <f>(((I1153/60)/60)/24)+DATE(1970,1,1)</f>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(E1154/D1154)</f>
        <v>5.6937500000000002E-2</v>
      </c>
      <c r="P1154" s="8">
        <f>IF(E1154=0, 0, E1154/L1154)</f>
        <v>60.733333333333334</v>
      </c>
      <c r="Q1154" t="str">
        <f>LEFT($N1154,SEARCH("/",$N1154)-1)</f>
        <v>food</v>
      </c>
      <c r="R1154" t="str">
        <f>RIGHT($N1154, LEN($N1154)-SEARCH("/",$N1154))</f>
        <v>food trucks</v>
      </c>
      <c r="S1154" s="12">
        <f>(((J1154/60)/60)/24)+DATE(1970,1,1)</f>
        <v>42109.709629629629</v>
      </c>
      <c r="T1154" s="12">
        <f>(((I1154/60)/60)/24)+DATE(1970,1,1)</f>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(E1155/D1155)</f>
        <v>6.2500000000000003E-3</v>
      </c>
      <c r="P1155" s="8">
        <f>IF(E1155=0, 0, E1155/L1155)</f>
        <v>50</v>
      </c>
      <c r="Q1155" t="str">
        <f>LEFT($N1155,SEARCH("/",$N1155)-1)</f>
        <v>food</v>
      </c>
      <c r="R1155" t="str">
        <f>RIGHT($N1155, LEN($N1155)-SEARCH("/",$N1155))</f>
        <v>food trucks</v>
      </c>
      <c r="S1155" s="12">
        <f>(((J1155/60)/60)/24)+DATE(1970,1,1)</f>
        <v>42143.714178240742</v>
      </c>
      <c r="T1155" s="12">
        <f>(((I1155/60)/60)/24)+DATE(1970,1,1)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(E1156/D1156)</f>
        <v>6.5000000000000002E-2</v>
      </c>
      <c r="P1156" s="8">
        <f>IF(E1156=0, 0, E1156/L1156)</f>
        <v>108.33333333333333</v>
      </c>
      <c r="Q1156" t="str">
        <f>LEFT($N1156,SEARCH("/",$N1156)-1)</f>
        <v>food</v>
      </c>
      <c r="R1156" t="str">
        <f>RIGHT($N1156, LEN($N1156)-SEARCH("/",$N1156))</f>
        <v>food trucks</v>
      </c>
      <c r="S1156" s="12">
        <f>(((J1156/60)/60)/24)+DATE(1970,1,1)</f>
        <v>42223.108865740738</v>
      </c>
      <c r="T1156" s="12">
        <f>(((I1156/60)/60)/24)+DATE(1970,1,1)</f>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(E1157/D1157)</f>
        <v>7.5199999999999998E-3</v>
      </c>
      <c r="P1157" s="8">
        <f>IF(E1157=0, 0, E1157/L1157)</f>
        <v>23.5</v>
      </c>
      <c r="Q1157" t="str">
        <f>LEFT($N1157,SEARCH("/",$N1157)-1)</f>
        <v>food</v>
      </c>
      <c r="R1157" t="str">
        <f>RIGHT($N1157, LEN($N1157)-SEARCH("/",$N1157))</f>
        <v>food trucks</v>
      </c>
      <c r="S1157" s="12">
        <f>(((J1157/60)/60)/24)+DATE(1970,1,1)</f>
        <v>41835.763981481483</v>
      </c>
      <c r="T1157" s="12">
        <f>(((I1157/60)/60)/24)+DATE(1970,1,1)</f>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(E1158/D1158)</f>
        <v>0</v>
      </c>
      <c r="P1158" s="8">
        <f>IF(E1158=0, 0, E1158/L1158)</f>
        <v>0</v>
      </c>
      <c r="Q1158" t="str">
        <f>LEFT($N1158,SEARCH("/",$N1158)-1)</f>
        <v>food</v>
      </c>
      <c r="R1158" t="str">
        <f>RIGHT($N1158, LEN($N1158)-SEARCH("/",$N1158))</f>
        <v>food trucks</v>
      </c>
      <c r="S1158" s="12">
        <f>(((J1158/60)/60)/24)+DATE(1970,1,1)</f>
        <v>42029.07131944444</v>
      </c>
      <c r="T1158" s="12">
        <f>(((I1158/60)/60)/24)+DATE(1970,1,1)</f>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(E1159/D1159)</f>
        <v>1.5100000000000001E-2</v>
      </c>
      <c r="P1159" s="8">
        <f>IF(E1159=0, 0, E1159/L1159)</f>
        <v>50.333333333333336</v>
      </c>
      <c r="Q1159" t="str">
        <f>LEFT($N1159,SEARCH("/",$N1159)-1)</f>
        <v>food</v>
      </c>
      <c r="R1159" t="str">
        <f>RIGHT($N1159, LEN($N1159)-SEARCH("/",$N1159))</f>
        <v>food trucks</v>
      </c>
      <c r="S1159" s="12">
        <f>(((J1159/60)/60)/24)+DATE(1970,1,1)</f>
        <v>41918.628240740742</v>
      </c>
      <c r="T1159" s="12">
        <f>(((I1159/60)/60)/24)+DATE(1970,1,1)</f>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(E1160/D1160)</f>
        <v>4.6666666666666671E-3</v>
      </c>
      <c r="P1160" s="8">
        <f>IF(E1160=0, 0, E1160/L1160)</f>
        <v>11.666666666666666</v>
      </c>
      <c r="Q1160" t="str">
        <f>LEFT($N1160,SEARCH("/",$N1160)-1)</f>
        <v>food</v>
      </c>
      <c r="R1160" t="str">
        <f>RIGHT($N1160, LEN($N1160)-SEARCH("/",$N1160))</f>
        <v>food trucks</v>
      </c>
      <c r="S1160" s="12">
        <f>(((J1160/60)/60)/24)+DATE(1970,1,1)</f>
        <v>41952.09175925926</v>
      </c>
      <c r="T1160" s="12">
        <f>(((I1160/60)/60)/24)+DATE(1970,1,1)</f>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(E1161/D1161)</f>
        <v>0</v>
      </c>
      <c r="P1161" s="8">
        <f>IF(E1161=0, 0, E1161/L1161)</f>
        <v>0</v>
      </c>
      <c r="Q1161" t="str">
        <f>LEFT($N1161,SEARCH("/",$N1161)-1)</f>
        <v>food</v>
      </c>
      <c r="R1161" t="str">
        <f>RIGHT($N1161, LEN($N1161)-SEARCH("/",$N1161))</f>
        <v>food trucks</v>
      </c>
      <c r="S1161" s="12">
        <f>(((J1161/60)/60)/24)+DATE(1970,1,1)</f>
        <v>42154.726446759261</v>
      </c>
      <c r="T1161" s="12">
        <f>(((I1161/60)/60)/24)+DATE(1970,1,1)</f>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(E1162/D1162)</f>
        <v>3.85E-2</v>
      </c>
      <c r="P1162" s="8">
        <f>IF(E1162=0, 0, E1162/L1162)</f>
        <v>60.789473684210527</v>
      </c>
      <c r="Q1162" t="str">
        <f>LEFT($N1162,SEARCH("/",$N1162)-1)</f>
        <v>food</v>
      </c>
      <c r="R1162" t="str">
        <f>RIGHT($N1162, LEN($N1162)-SEARCH("/",$N1162))</f>
        <v>food trucks</v>
      </c>
      <c r="S1162" s="12">
        <f>(((J1162/60)/60)/24)+DATE(1970,1,1)</f>
        <v>42061.154930555553</v>
      </c>
      <c r="T1162" s="12">
        <f>(((I1162/60)/60)/24)+DATE(1970,1,1)</f>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(E1163/D1163)</f>
        <v>0</v>
      </c>
      <c r="P1163" s="8">
        <f>IF(E1163=0, 0, E1163/L1163)</f>
        <v>0</v>
      </c>
      <c r="Q1163" t="str">
        <f>LEFT($N1163,SEARCH("/",$N1163)-1)</f>
        <v>food</v>
      </c>
      <c r="R1163" t="str">
        <f>RIGHT($N1163, LEN($N1163)-SEARCH("/",$N1163))</f>
        <v>food trucks</v>
      </c>
      <c r="S1163" s="12">
        <f>(((J1163/60)/60)/24)+DATE(1970,1,1)</f>
        <v>42122.629502314812</v>
      </c>
      <c r="T1163" s="12">
        <f>(((I1163/60)/60)/24)+DATE(1970,1,1)</f>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(E1164/D1164)</f>
        <v>5.8333333333333338E-4</v>
      </c>
      <c r="P1164" s="8">
        <f>IF(E1164=0, 0, E1164/L1164)</f>
        <v>17.5</v>
      </c>
      <c r="Q1164" t="str">
        <f>LEFT($N1164,SEARCH("/",$N1164)-1)</f>
        <v>food</v>
      </c>
      <c r="R1164" t="str">
        <f>RIGHT($N1164, LEN($N1164)-SEARCH("/",$N1164))</f>
        <v>food trucks</v>
      </c>
      <c r="S1164" s="12">
        <f>(((J1164/60)/60)/24)+DATE(1970,1,1)</f>
        <v>41876.683611111112</v>
      </c>
      <c r="T1164" s="12">
        <f>(((I1164/60)/60)/24)+DATE(1970,1,1)</f>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(E1165/D1165)</f>
        <v>0</v>
      </c>
      <c r="P1165" s="8">
        <f>IF(E1165=0, 0, E1165/L1165)</f>
        <v>0</v>
      </c>
      <c r="Q1165" t="str">
        <f>LEFT($N1165,SEARCH("/",$N1165)-1)</f>
        <v>food</v>
      </c>
      <c r="R1165" t="str">
        <f>RIGHT($N1165, LEN($N1165)-SEARCH("/",$N1165))</f>
        <v>food trucks</v>
      </c>
      <c r="S1165" s="12">
        <f>(((J1165/60)/60)/24)+DATE(1970,1,1)</f>
        <v>41830.723611111112</v>
      </c>
      <c r="T1165" s="12">
        <f>(((I1165/60)/60)/24)+DATE(1970,1,1)</f>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(E1166/D1166)</f>
        <v>0</v>
      </c>
      <c r="P1166" s="8">
        <f>IF(E1166=0, 0, E1166/L1166)</f>
        <v>0</v>
      </c>
      <c r="Q1166" t="str">
        <f>LEFT($N1166,SEARCH("/",$N1166)-1)</f>
        <v>food</v>
      </c>
      <c r="R1166" t="str">
        <f>RIGHT($N1166, LEN($N1166)-SEARCH("/",$N1166))</f>
        <v>food trucks</v>
      </c>
      <c r="S1166" s="12">
        <f>(((J1166/60)/60)/24)+DATE(1970,1,1)</f>
        <v>42509.724328703705</v>
      </c>
      <c r="T1166" s="12">
        <f>(((I1166/60)/60)/24)+DATE(1970,1,1)</f>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(E1167/D1167)</f>
        <v>0.20705000000000001</v>
      </c>
      <c r="P1167" s="8">
        <f>IF(E1167=0, 0, E1167/L1167)</f>
        <v>82.82</v>
      </c>
      <c r="Q1167" t="str">
        <f>LEFT($N1167,SEARCH("/",$N1167)-1)</f>
        <v>food</v>
      </c>
      <c r="R1167" t="str">
        <f>RIGHT($N1167, LEN($N1167)-SEARCH("/",$N1167))</f>
        <v>food trucks</v>
      </c>
      <c r="S1167" s="12">
        <f>(((J1167/60)/60)/24)+DATE(1970,1,1)</f>
        <v>41792.214467592588</v>
      </c>
      <c r="T1167" s="12">
        <f>(((I1167/60)/60)/24)+DATE(1970,1,1)</f>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(E1168/D1168)</f>
        <v>0.19139999999999999</v>
      </c>
      <c r="P1168" s="8">
        <f>IF(E1168=0, 0, E1168/L1168)</f>
        <v>358.875</v>
      </c>
      <c r="Q1168" t="str">
        <f>LEFT($N1168,SEARCH("/",$N1168)-1)</f>
        <v>food</v>
      </c>
      <c r="R1168" t="str">
        <f>RIGHT($N1168, LEN($N1168)-SEARCH("/",$N1168))</f>
        <v>food trucks</v>
      </c>
      <c r="S1168" s="12">
        <f>(((J1168/60)/60)/24)+DATE(1970,1,1)</f>
        <v>42150.485439814816</v>
      </c>
      <c r="T1168" s="12">
        <f>(((I1168/60)/60)/24)+DATE(1970,1,1)</f>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(E1169/D1169)</f>
        <v>1.6316666666666667E-2</v>
      </c>
      <c r="P1169" s="8">
        <f>IF(E1169=0, 0, E1169/L1169)</f>
        <v>61.1875</v>
      </c>
      <c r="Q1169" t="str">
        <f>LEFT($N1169,SEARCH("/",$N1169)-1)</f>
        <v>food</v>
      </c>
      <c r="R1169" t="str">
        <f>RIGHT($N1169, LEN($N1169)-SEARCH("/",$N1169))</f>
        <v>food trucks</v>
      </c>
      <c r="S1169" s="12">
        <f>(((J1169/60)/60)/24)+DATE(1970,1,1)</f>
        <v>41863.734895833331</v>
      </c>
      <c r="T1169" s="12">
        <f>(((I1169/60)/60)/24)+DATE(1970,1,1)</f>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(E1170/D1170)</f>
        <v>5.6666666666666664E-2</v>
      </c>
      <c r="P1170" s="8">
        <f>IF(E1170=0, 0, E1170/L1170)</f>
        <v>340</v>
      </c>
      <c r="Q1170" t="str">
        <f>LEFT($N1170,SEARCH("/",$N1170)-1)</f>
        <v>food</v>
      </c>
      <c r="R1170" t="str">
        <f>RIGHT($N1170, LEN($N1170)-SEARCH("/",$N1170))</f>
        <v>food trucks</v>
      </c>
      <c r="S1170" s="12">
        <f>(((J1170/60)/60)/24)+DATE(1970,1,1)</f>
        <v>42605.053993055553</v>
      </c>
      <c r="T1170" s="12">
        <f>(((I1170/60)/60)/24)+DATE(1970,1,1)</f>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(E1171/D1171)</f>
        <v>1.6999999999999999E-3</v>
      </c>
      <c r="P1171" s="8">
        <f>IF(E1171=0, 0, E1171/L1171)</f>
        <v>5.666666666666667</v>
      </c>
      <c r="Q1171" t="str">
        <f>LEFT($N1171,SEARCH("/",$N1171)-1)</f>
        <v>food</v>
      </c>
      <c r="R1171" t="str">
        <f>RIGHT($N1171, LEN($N1171)-SEARCH("/",$N1171))</f>
        <v>food trucks</v>
      </c>
      <c r="S1171" s="12">
        <f>(((J1171/60)/60)/24)+DATE(1970,1,1)</f>
        <v>42027.353738425925</v>
      </c>
      <c r="T1171" s="12">
        <f>(((I1171/60)/60)/24)+DATE(1970,1,1)</f>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(E1172/D1172)</f>
        <v>4.0000000000000001E-3</v>
      </c>
      <c r="P1172" s="8">
        <f>IF(E1172=0, 0, E1172/L1172)</f>
        <v>50</v>
      </c>
      <c r="Q1172" t="str">
        <f>LEFT($N1172,SEARCH("/",$N1172)-1)</f>
        <v>food</v>
      </c>
      <c r="R1172" t="str">
        <f>RIGHT($N1172, LEN($N1172)-SEARCH("/",$N1172))</f>
        <v>food trucks</v>
      </c>
      <c r="S1172" s="12">
        <f>(((J1172/60)/60)/24)+DATE(1970,1,1)</f>
        <v>42124.893182870372</v>
      </c>
      <c r="T1172" s="12">
        <f>(((I1172/60)/60)/24)+DATE(1970,1,1)</f>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(E1173/D1173)</f>
        <v>1E-3</v>
      </c>
      <c r="P1173" s="8">
        <f>IF(E1173=0, 0, E1173/L1173)</f>
        <v>25</v>
      </c>
      <c r="Q1173" t="str">
        <f>LEFT($N1173,SEARCH("/",$N1173)-1)</f>
        <v>food</v>
      </c>
      <c r="R1173" t="str">
        <f>RIGHT($N1173, LEN($N1173)-SEARCH("/",$N1173))</f>
        <v>food trucks</v>
      </c>
      <c r="S1173" s="12">
        <f>(((J1173/60)/60)/24)+DATE(1970,1,1)</f>
        <v>41938.804710648146</v>
      </c>
      <c r="T1173" s="12">
        <f>(((I1173/60)/60)/24)+DATE(1970,1,1)</f>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(E1174/D1174)</f>
        <v>0</v>
      </c>
      <c r="P1174" s="8">
        <f>IF(E1174=0, 0, E1174/L1174)</f>
        <v>0</v>
      </c>
      <c r="Q1174" t="str">
        <f>LEFT($N1174,SEARCH("/",$N1174)-1)</f>
        <v>food</v>
      </c>
      <c r="R1174" t="str">
        <f>RIGHT($N1174, LEN($N1174)-SEARCH("/",$N1174))</f>
        <v>food trucks</v>
      </c>
      <c r="S1174" s="12">
        <f>(((J1174/60)/60)/24)+DATE(1970,1,1)</f>
        <v>41841.682314814818</v>
      </c>
      <c r="T1174" s="12">
        <f>(((I1174/60)/60)/24)+DATE(1970,1,1)</f>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(E1175/D1175)</f>
        <v>2.4000000000000001E-4</v>
      </c>
      <c r="P1175" s="8">
        <f>IF(E1175=0, 0, E1175/L1175)</f>
        <v>30</v>
      </c>
      <c r="Q1175" t="str">
        <f>LEFT($N1175,SEARCH("/",$N1175)-1)</f>
        <v>food</v>
      </c>
      <c r="R1175" t="str">
        <f>RIGHT($N1175, LEN($N1175)-SEARCH("/",$N1175))</f>
        <v>food trucks</v>
      </c>
      <c r="S1175" s="12">
        <f>(((J1175/60)/60)/24)+DATE(1970,1,1)</f>
        <v>42184.185844907406</v>
      </c>
      <c r="T1175" s="12">
        <f>(((I1175/60)/60)/24)+DATE(1970,1,1)</f>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(E1176/D1176)</f>
        <v>5.906666666666667E-2</v>
      </c>
      <c r="P1176" s="8">
        <f>IF(E1176=0, 0, E1176/L1176)</f>
        <v>46.631578947368418</v>
      </c>
      <c r="Q1176" t="str">
        <f>LEFT($N1176,SEARCH("/",$N1176)-1)</f>
        <v>food</v>
      </c>
      <c r="R1176" t="str">
        <f>RIGHT($N1176, LEN($N1176)-SEARCH("/",$N1176))</f>
        <v>food trucks</v>
      </c>
      <c r="S1176" s="12">
        <f>(((J1176/60)/60)/24)+DATE(1970,1,1)</f>
        <v>42468.84174768519</v>
      </c>
      <c r="T1176" s="12">
        <f>(((I1176/60)/60)/24)+DATE(1970,1,1)</f>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(E1177/D1177)</f>
        <v>2.9250000000000002E-2</v>
      </c>
      <c r="P1177" s="8">
        <f>IF(E1177=0, 0, E1177/L1177)</f>
        <v>65</v>
      </c>
      <c r="Q1177" t="str">
        <f>LEFT($N1177,SEARCH("/",$N1177)-1)</f>
        <v>food</v>
      </c>
      <c r="R1177" t="str">
        <f>RIGHT($N1177, LEN($N1177)-SEARCH("/",$N1177))</f>
        <v>food trucks</v>
      </c>
      <c r="S1177" s="12">
        <f>(((J1177/60)/60)/24)+DATE(1970,1,1)</f>
        <v>42170.728460648148</v>
      </c>
      <c r="T1177" s="12">
        <f>(((I1177/60)/60)/24)+DATE(1970,1,1)</f>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(E1178/D1178)</f>
        <v>5.7142857142857142E-5</v>
      </c>
      <c r="P1178" s="8">
        <f>IF(E1178=0, 0, E1178/L1178)</f>
        <v>10</v>
      </c>
      <c r="Q1178" t="str">
        <f>LEFT($N1178,SEARCH("/",$N1178)-1)</f>
        <v>food</v>
      </c>
      <c r="R1178" t="str">
        <f>RIGHT($N1178, LEN($N1178)-SEARCH("/",$N1178))</f>
        <v>food trucks</v>
      </c>
      <c r="S1178" s="12">
        <f>(((J1178/60)/60)/24)+DATE(1970,1,1)</f>
        <v>42746.019652777773</v>
      </c>
      <c r="T1178" s="12">
        <f>(((I1178/60)/60)/24)+DATE(1970,1,1)</f>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(E1179/D1179)</f>
        <v>0</v>
      </c>
      <c r="P1179" s="8">
        <f>IF(E1179=0, 0, E1179/L1179)</f>
        <v>0</v>
      </c>
      <c r="Q1179" t="str">
        <f>LEFT($N1179,SEARCH("/",$N1179)-1)</f>
        <v>food</v>
      </c>
      <c r="R1179" t="str">
        <f>RIGHT($N1179, LEN($N1179)-SEARCH("/",$N1179))</f>
        <v>food trucks</v>
      </c>
      <c r="S1179" s="12">
        <f>(((J1179/60)/60)/24)+DATE(1970,1,1)</f>
        <v>41897.660833333335</v>
      </c>
      <c r="T1179" s="12">
        <f>(((I1179/60)/60)/24)+DATE(1970,1,1)</f>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(E1180/D1180)</f>
        <v>6.666666666666667E-5</v>
      </c>
      <c r="P1180" s="8">
        <f>IF(E1180=0, 0, E1180/L1180)</f>
        <v>5</v>
      </c>
      <c r="Q1180" t="str">
        <f>LEFT($N1180,SEARCH("/",$N1180)-1)</f>
        <v>food</v>
      </c>
      <c r="R1180" t="str">
        <f>RIGHT($N1180, LEN($N1180)-SEARCH("/",$N1180))</f>
        <v>food trucks</v>
      </c>
      <c r="S1180" s="12">
        <f>(((J1180/60)/60)/24)+DATE(1970,1,1)</f>
        <v>41837.905694444446</v>
      </c>
      <c r="T1180" s="12">
        <f>(((I1180/60)/60)/24)+DATE(1970,1,1)</f>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(E1181/D1181)</f>
        <v>5.3333333333333337E-2</v>
      </c>
      <c r="P1181" s="8">
        <f>IF(E1181=0, 0, E1181/L1181)</f>
        <v>640</v>
      </c>
      <c r="Q1181" t="str">
        <f>LEFT($N1181,SEARCH("/",$N1181)-1)</f>
        <v>food</v>
      </c>
      <c r="R1181" t="str">
        <f>RIGHT($N1181, LEN($N1181)-SEARCH("/",$N1181))</f>
        <v>food trucks</v>
      </c>
      <c r="S1181" s="12">
        <f>(((J1181/60)/60)/24)+DATE(1970,1,1)</f>
        <v>42275.720219907409</v>
      </c>
      <c r="T1181" s="12">
        <f>(((I1181/60)/60)/24)+DATE(1970,1,1)</f>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(E1182/D1182)</f>
        <v>0.11749999999999999</v>
      </c>
      <c r="P1182" s="8">
        <f>IF(E1182=0, 0, E1182/L1182)</f>
        <v>69.117647058823536</v>
      </c>
      <c r="Q1182" t="str">
        <f>LEFT($N1182,SEARCH("/",$N1182)-1)</f>
        <v>food</v>
      </c>
      <c r="R1182" t="str">
        <f>RIGHT($N1182, LEN($N1182)-SEARCH("/",$N1182))</f>
        <v>food trucks</v>
      </c>
      <c r="S1182" s="12">
        <f>(((J1182/60)/60)/24)+DATE(1970,1,1)</f>
        <v>41781.806875000002</v>
      </c>
      <c r="T1182" s="12">
        <f>(((I1182/60)/60)/24)+DATE(1970,1,1)</f>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(E1183/D1183)</f>
        <v>8.0000000000000007E-5</v>
      </c>
      <c r="P1183" s="8">
        <f>IF(E1183=0, 0, E1183/L1183)</f>
        <v>1.3333333333333333</v>
      </c>
      <c r="Q1183" t="str">
        <f>LEFT($N1183,SEARCH("/",$N1183)-1)</f>
        <v>food</v>
      </c>
      <c r="R1183" t="str">
        <f>RIGHT($N1183, LEN($N1183)-SEARCH("/",$N1183))</f>
        <v>food trucks</v>
      </c>
      <c r="S1183" s="12">
        <f>(((J1183/60)/60)/24)+DATE(1970,1,1)</f>
        <v>42034.339363425926</v>
      </c>
      <c r="T1183" s="12">
        <f>(((I1183/60)/60)/24)+DATE(1970,1,1)</f>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(E1184/D1184)</f>
        <v>4.2000000000000003E-2</v>
      </c>
      <c r="P1184" s="8">
        <f>IF(E1184=0, 0, E1184/L1184)</f>
        <v>10.5</v>
      </c>
      <c r="Q1184" t="str">
        <f>LEFT($N1184,SEARCH("/",$N1184)-1)</f>
        <v>food</v>
      </c>
      <c r="R1184" t="str">
        <f>RIGHT($N1184, LEN($N1184)-SEARCH("/",$N1184))</f>
        <v>food trucks</v>
      </c>
      <c r="S1184" s="12">
        <f>(((J1184/60)/60)/24)+DATE(1970,1,1)</f>
        <v>42728.827407407407</v>
      </c>
      <c r="T1184" s="12">
        <f>(((I1184/60)/60)/24)+DATE(1970,1,1)</f>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(E1185/D1185)</f>
        <v>0.04</v>
      </c>
      <c r="P1185" s="8">
        <f>IF(E1185=0, 0, E1185/L1185)</f>
        <v>33.333333333333336</v>
      </c>
      <c r="Q1185" t="str">
        <f>LEFT($N1185,SEARCH("/",$N1185)-1)</f>
        <v>food</v>
      </c>
      <c r="R1185" t="str">
        <f>RIGHT($N1185, LEN($N1185)-SEARCH("/",$N1185))</f>
        <v>food trucks</v>
      </c>
      <c r="S1185" s="12">
        <f>(((J1185/60)/60)/24)+DATE(1970,1,1)</f>
        <v>42656.86137731481</v>
      </c>
      <c r="T1185" s="12">
        <f>(((I1185/60)/60)/24)+DATE(1970,1,1)</f>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(E1186/D1186)</f>
        <v>1.0493636363636363</v>
      </c>
      <c r="P1186" s="8">
        <f>IF(E1186=0, 0, E1186/L1186)</f>
        <v>61.562666666666665</v>
      </c>
      <c r="Q1186" t="str">
        <f>LEFT($N1186,SEARCH("/",$N1186)-1)</f>
        <v>photography</v>
      </c>
      <c r="R1186" t="str">
        <f>RIGHT($N1186, LEN($N1186)-SEARCH("/",$N1186))</f>
        <v>photobooks</v>
      </c>
      <c r="S1186" s="12">
        <f>(((J1186/60)/60)/24)+DATE(1970,1,1)</f>
        <v>42741.599664351852</v>
      </c>
      <c r="T1186" s="12">
        <f>(((I1186/60)/60)/24)+DATE(1970,1,1)</f>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(E1187/D1187)</f>
        <v>1.0544</v>
      </c>
      <c r="P1187" s="8">
        <f>IF(E1187=0, 0, E1187/L1187)</f>
        <v>118.73873873873873</v>
      </c>
      <c r="Q1187" t="str">
        <f>LEFT($N1187,SEARCH("/",$N1187)-1)</f>
        <v>photography</v>
      </c>
      <c r="R1187" t="str">
        <f>RIGHT($N1187, LEN($N1187)-SEARCH("/",$N1187))</f>
        <v>photobooks</v>
      </c>
      <c r="S1187" s="12">
        <f>(((J1187/60)/60)/24)+DATE(1970,1,1)</f>
        <v>42130.865150462967</v>
      </c>
      <c r="T1187" s="12">
        <f>(((I1187/60)/60)/24)+DATE(1970,1,1)</f>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(E1188/D1188)</f>
        <v>1.0673333333333332</v>
      </c>
      <c r="P1188" s="8">
        <f>IF(E1188=0, 0, E1188/L1188)</f>
        <v>65.081300813008127</v>
      </c>
      <c r="Q1188" t="str">
        <f>LEFT($N1188,SEARCH("/",$N1188)-1)</f>
        <v>photography</v>
      </c>
      <c r="R1188" t="str">
        <f>RIGHT($N1188, LEN($N1188)-SEARCH("/",$N1188))</f>
        <v>photobooks</v>
      </c>
      <c r="S1188" s="12">
        <f>(((J1188/60)/60)/24)+DATE(1970,1,1)</f>
        <v>42123.86336805555</v>
      </c>
      <c r="T1188" s="12">
        <f>(((I1188/60)/60)/24)+DATE(1970,1,1)</f>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(E1189/D1189)</f>
        <v>1.0412571428571429</v>
      </c>
      <c r="P1189" s="8">
        <f>IF(E1189=0, 0, E1189/L1189)</f>
        <v>130.15714285714284</v>
      </c>
      <c r="Q1189" t="str">
        <f>LEFT($N1189,SEARCH("/",$N1189)-1)</f>
        <v>photography</v>
      </c>
      <c r="R1189" t="str">
        <f>RIGHT($N1189, LEN($N1189)-SEARCH("/",$N1189))</f>
        <v>photobooks</v>
      </c>
      <c r="S1189" s="12">
        <f>(((J1189/60)/60)/24)+DATE(1970,1,1)</f>
        <v>42109.894942129627</v>
      </c>
      <c r="T1189" s="12">
        <f>(((I1189/60)/60)/24)+DATE(1970,1,1)</f>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(E1190/D1190)</f>
        <v>1.6054999999999999</v>
      </c>
      <c r="P1190" s="8">
        <f>IF(E1190=0, 0, E1190/L1190)</f>
        <v>37.776470588235291</v>
      </c>
      <c r="Q1190" t="str">
        <f>LEFT($N1190,SEARCH("/",$N1190)-1)</f>
        <v>photography</v>
      </c>
      <c r="R1190" t="str">
        <f>RIGHT($N1190, LEN($N1190)-SEARCH("/",$N1190))</f>
        <v>photobooks</v>
      </c>
      <c r="S1190" s="12">
        <f>(((J1190/60)/60)/24)+DATE(1970,1,1)</f>
        <v>42711.700694444444</v>
      </c>
      <c r="T1190" s="12">
        <f>(((I1190/60)/60)/24)+DATE(1970,1,1)</f>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(E1191/D1191)</f>
        <v>1.0777777777777777</v>
      </c>
      <c r="P1191" s="8">
        <f>IF(E1191=0, 0, E1191/L1191)</f>
        <v>112.79069767441861</v>
      </c>
      <c r="Q1191" t="str">
        <f>LEFT($N1191,SEARCH("/",$N1191)-1)</f>
        <v>photography</v>
      </c>
      <c r="R1191" t="str">
        <f>RIGHT($N1191, LEN($N1191)-SEARCH("/",$N1191))</f>
        <v>photobooks</v>
      </c>
      <c r="S1191" s="12">
        <f>(((J1191/60)/60)/24)+DATE(1970,1,1)</f>
        <v>42529.979108796295</v>
      </c>
      <c r="T1191" s="12">
        <f>(((I1191/60)/60)/24)+DATE(1970,1,1)</f>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(E1192/D1192)</f>
        <v>1.35</v>
      </c>
      <c r="P1192" s="8">
        <f>IF(E1192=0, 0, E1192/L1192)</f>
        <v>51.92307692307692</v>
      </c>
      <c r="Q1192" t="str">
        <f>LEFT($N1192,SEARCH("/",$N1192)-1)</f>
        <v>photography</v>
      </c>
      <c r="R1192" t="str">
        <f>RIGHT($N1192, LEN($N1192)-SEARCH("/",$N1192))</f>
        <v>photobooks</v>
      </c>
      <c r="S1192" s="12">
        <f>(((J1192/60)/60)/24)+DATE(1970,1,1)</f>
        <v>41852.665798611109</v>
      </c>
      <c r="T1192" s="12">
        <f>(((I1192/60)/60)/24)+DATE(1970,1,1)</f>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(E1193/D1193)</f>
        <v>1.0907407407407408</v>
      </c>
      <c r="P1193" s="8">
        <f>IF(E1193=0, 0, E1193/L1193)</f>
        <v>89.242424242424249</v>
      </c>
      <c r="Q1193" t="str">
        <f>LEFT($N1193,SEARCH("/",$N1193)-1)</f>
        <v>photography</v>
      </c>
      <c r="R1193" t="str">
        <f>RIGHT($N1193, LEN($N1193)-SEARCH("/",$N1193))</f>
        <v>photobooks</v>
      </c>
      <c r="S1193" s="12">
        <f>(((J1193/60)/60)/24)+DATE(1970,1,1)</f>
        <v>42419.603703703702</v>
      </c>
      <c r="T1193" s="12">
        <f>(((I1193/60)/60)/24)+DATE(1970,1,1)</f>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(E1194/D1194)</f>
        <v>2.9</v>
      </c>
      <c r="P1194" s="8">
        <f>IF(E1194=0, 0, E1194/L1194)</f>
        <v>19.333333333333332</v>
      </c>
      <c r="Q1194" t="str">
        <f>LEFT($N1194,SEARCH("/",$N1194)-1)</f>
        <v>photography</v>
      </c>
      <c r="R1194" t="str">
        <f>RIGHT($N1194, LEN($N1194)-SEARCH("/",$N1194))</f>
        <v>photobooks</v>
      </c>
      <c r="S1194" s="12">
        <f>(((J1194/60)/60)/24)+DATE(1970,1,1)</f>
        <v>42747.506689814814</v>
      </c>
      <c r="T1194" s="12">
        <f>(((I1194/60)/60)/24)+DATE(1970,1,1)</f>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(E1195/D1195)</f>
        <v>1.0395714285714286</v>
      </c>
      <c r="P1195" s="8">
        <f>IF(E1195=0, 0, E1195/L1195)</f>
        <v>79.967032967032964</v>
      </c>
      <c r="Q1195" t="str">
        <f>LEFT($N1195,SEARCH("/",$N1195)-1)</f>
        <v>photography</v>
      </c>
      <c r="R1195" t="str">
        <f>RIGHT($N1195, LEN($N1195)-SEARCH("/",$N1195))</f>
        <v>photobooks</v>
      </c>
      <c r="S1195" s="12">
        <f>(((J1195/60)/60)/24)+DATE(1970,1,1)</f>
        <v>42409.776076388895</v>
      </c>
      <c r="T1195" s="12">
        <f>(((I1195/60)/60)/24)+DATE(1970,1,1)</f>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(E1196/D1196)</f>
        <v>3.2223999999999999</v>
      </c>
      <c r="P1196" s="8">
        <f>IF(E1196=0, 0, E1196/L1196)</f>
        <v>56.414565826330531</v>
      </c>
      <c r="Q1196" t="str">
        <f>LEFT($N1196,SEARCH("/",$N1196)-1)</f>
        <v>photography</v>
      </c>
      <c r="R1196" t="str">
        <f>RIGHT($N1196, LEN($N1196)-SEARCH("/",$N1196))</f>
        <v>photobooks</v>
      </c>
      <c r="S1196" s="12">
        <f>(((J1196/60)/60)/24)+DATE(1970,1,1)</f>
        <v>42072.488182870366</v>
      </c>
      <c r="T1196" s="12">
        <f>(((I1196/60)/60)/24)+DATE(1970,1,1)</f>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(E1197/D1197)</f>
        <v>1.35</v>
      </c>
      <c r="P1197" s="8">
        <f>IF(E1197=0, 0, E1197/L1197)</f>
        <v>79.411764705882348</v>
      </c>
      <c r="Q1197" t="str">
        <f>LEFT($N1197,SEARCH("/",$N1197)-1)</f>
        <v>photography</v>
      </c>
      <c r="R1197" t="str">
        <f>RIGHT($N1197, LEN($N1197)-SEARCH("/",$N1197))</f>
        <v>photobooks</v>
      </c>
      <c r="S1197" s="12">
        <f>(((J1197/60)/60)/24)+DATE(1970,1,1)</f>
        <v>42298.34783564815</v>
      </c>
      <c r="T1197" s="12">
        <f>(((I1197/60)/60)/24)+DATE(1970,1,1)</f>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(E1198/D1198)</f>
        <v>2.6991034482758622</v>
      </c>
      <c r="P1198" s="8">
        <f>IF(E1198=0, 0, E1198/L1198)</f>
        <v>76.439453125</v>
      </c>
      <c r="Q1198" t="str">
        <f>LEFT($N1198,SEARCH("/",$N1198)-1)</f>
        <v>photography</v>
      </c>
      <c r="R1198" t="str">
        <f>RIGHT($N1198, LEN($N1198)-SEARCH("/",$N1198))</f>
        <v>photobooks</v>
      </c>
      <c r="S1198" s="12">
        <f>(((J1198/60)/60)/24)+DATE(1970,1,1)</f>
        <v>42326.818738425922</v>
      </c>
      <c r="T1198" s="12">
        <f>(((I1198/60)/60)/24)+DATE(1970,1,1)</f>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(E1199/D1199)</f>
        <v>2.5329333333333333</v>
      </c>
      <c r="P1199" s="8">
        <f>IF(E1199=0, 0, E1199/L1199)</f>
        <v>121</v>
      </c>
      <c r="Q1199" t="str">
        <f>LEFT($N1199,SEARCH("/",$N1199)-1)</f>
        <v>photography</v>
      </c>
      <c r="R1199" t="str">
        <f>RIGHT($N1199, LEN($N1199)-SEARCH("/",$N1199))</f>
        <v>photobooks</v>
      </c>
      <c r="S1199" s="12">
        <f>(((J1199/60)/60)/24)+DATE(1970,1,1)</f>
        <v>42503.66474537037</v>
      </c>
      <c r="T1199" s="12">
        <f>(((I1199/60)/60)/24)+DATE(1970,1,1)</f>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(E1200/D1200)</f>
        <v>2.6059999999999999</v>
      </c>
      <c r="P1200" s="8">
        <f>IF(E1200=0, 0, E1200/L1200)</f>
        <v>54.616766467065865</v>
      </c>
      <c r="Q1200" t="str">
        <f>LEFT($N1200,SEARCH("/",$N1200)-1)</f>
        <v>photography</v>
      </c>
      <c r="R1200" t="str">
        <f>RIGHT($N1200, LEN($N1200)-SEARCH("/",$N1200))</f>
        <v>photobooks</v>
      </c>
      <c r="S1200" s="12">
        <f>(((J1200/60)/60)/24)+DATE(1970,1,1)</f>
        <v>42333.619050925925</v>
      </c>
      <c r="T1200" s="12">
        <f>(((I1200/60)/60)/24)+DATE(1970,1,1)</f>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(E1201/D1201)</f>
        <v>1.0131677953348381</v>
      </c>
      <c r="P1201" s="8">
        <f>IF(E1201=0, 0, E1201/L1201)</f>
        <v>299.22222222222223</v>
      </c>
      <c r="Q1201" t="str">
        <f>LEFT($N1201,SEARCH("/",$N1201)-1)</f>
        <v>photography</v>
      </c>
      <c r="R1201" t="str">
        <f>RIGHT($N1201, LEN($N1201)-SEARCH("/",$N1201))</f>
        <v>photobooks</v>
      </c>
      <c r="S1201" s="12">
        <f>(((J1201/60)/60)/24)+DATE(1970,1,1)</f>
        <v>42161.770833333328</v>
      </c>
      <c r="T1201" s="12">
        <f>(((I1201/60)/60)/24)+DATE(1970,1,1)</f>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(E1202/D1202)</f>
        <v>1.2560416666666667</v>
      </c>
      <c r="P1202" s="8">
        <f>IF(E1202=0, 0, E1202/L1202)</f>
        <v>58.533980582524272</v>
      </c>
      <c r="Q1202" t="str">
        <f>LEFT($N1202,SEARCH("/",$N1202)-1)</f>
        <v>photography</v>
      </c>
      <c r="R1202" t="str">
        <f>RIGHT($N1202, LEN($N1202)-SEARCH("/",$N1202))</f>
        <v>photobooks</v>
      </c>
      <c r="S1202" s="12">
        <f>(((J1202/60)/60)/24)+DATE(1970,1,1)</f>
        <v>42089.477500000001</v>
      </c>
      <c r="T1202" s="12">
        <f>(((I1202/60)/60)/24)+DATE(1970,1,1)</f>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(E1203/D1203)</f>
        <v>1.0243783333333334</v>
      </c>
      <c r="P1203" s="8">
        <f>IF(E1203=0, 0, E1203/L1203)</f>
        <v>55.371801801801809</v>
      </c>
      <c r="Q1203" t="str">
        <f>LEFT($N1203,SEARCH("/",$N1203)-1)</f>
        <v>photography</v>
      </c>
      <c r="R1203" t="str">
        <f>RIGHT($N1203, LEN($N1203)-SEARCH("/",$N1203))</f>
        <v>photobooks</v>
      </c>
      <c r="S1203" s="12">
        <f>(((J1203/60)/60)/24)+DATE(1970,1,1)</f>
        <v>42536.60701388889</v>
      </c>
      <c r="T1203" s="12">
        <f>(((I1203/60)/60)/24)+DATE(1970,1,1)</f>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(E1204/D1204)</f>
        <v>1.99244</v>
      </c>
      <c r="P1204" s="8">
        <f>IF(E1204=0, 0, E1204/L1204)</f>
        <v>183.80442804428046</v>
      </c>
      <c r="Q1204" t="str">
        <f>LEFT($N1204,SEARCH("/",$N1204)-1)</f>
        <v>photography</v>
      </c>
      <c r="R1204" t="str">
        <f>RIGHT($N1204, LEN($N1204)-SEARCH("/",$N1204))</f>
        <v>photobooks</v>
      </c>
      <c r="S1204" s="12">
        <f>(((J1204/60)/60)/24)+DATE(1970,1,1)</f>
        <v>42152.288819444439</v>
      </c>
      <c r="T1204" s="12">
        <f>(((I1204/60)/60)/24)+DATE(1970,1,1)</f>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(E1205/D1205)</f>
        <v>1.0245398773006136</v>
      </c>
      <c r="P1205" s="8">
        <f>IF(E1205=0, 0, E1205/L1205)</f>
        <v>165.34653465346534</v>
      </c>
      <c r="Q1205" t="str">
        <f>LEFT($N1205,SEARCH("/",$N1205)-1)</f>
        <v>photography</v>
      </c>
      <c r="R1205" t="str">
        <f>RIGHT($N1205, LEN($N1205)-SEARCH("/",$N1205))</f>
        <v>photobooks</v>
      </c>
      <c r="S1205" s="12">
        <f>(((J1205/60)/60)/24)+DATE(1970,1,1)</f>
        <v>42125.614895833336</v>
      </c>
      <c r="T1205" s="12">
        <f>(((I1205/60)/60)/24)+DATE(1970,1,1)</f>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(E1206/D1206)</f>
        <v>1.0294615384615384</v>
      </c>
      <c r="P1206" s="8">
        <f>IF(E1206=0, 0, E1206/L1206)</f>
        <v>234.78947368421052</v>
      </c>
      <c r="Q1206" t="str">
        <f>LEFT($N1206,SEARCH("/",$N1206)-1)</f>
        <v>photography</v>
      </c>
      <c r="R1206" t="str">
        <f>RIGHT($N1206, LEN($N1206)-SEARCH("/",$N1206))</f>
        <v>photobooks</v>
      </c>
      <c r="S1206" s="12">
        <f>(((J1206/60)/60)/24)+DATE(1970,1,1)</f>
        <v>42297.748067129629</v>
      </c>
      <c r="T1206" s="12">
        <f>(((I1206/60)/60)/24)+DATE(1970,1,1)</f>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(E1207/D1207)</f>
        <v>1.0086153846153847</v>
      </c>
      <c r="P1207" s="8">
        <f>IF(E1207=0, 0, E1207/L1207)</f>
        <v>211.48387096774192</v>
      </c>
      <c r="Q1207" t="str">
        <f>LEFT($N1207,SEARCH("/",$N1207)-1)</f>
        <v>photography</v>
      </c>
      <c r="R1207" t="str">
        <f>RIGHT($N1207, LEN($N1207)-SEARCH("/",$N1207))</f>
        <v>photobooks</v>
      </c>
      <c r="S1207" s="12">
        <f>(((J1207/60)/60)/24)+DATE(1970,1,1)</f>
        <v>42138.506377314814</v>
      </c>
      <c r="T1207" s="12">
        <f>(((I1207/60)/60)/24)+DATE(1970,1,1)</f>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(E1208/D1208)</f>
        <v>1.1499999999999999</v>
      </c>
      <c r="P1208" s="8">
        <f>IF(E1208=0, 0, E1208/L1208)</f>
        <v>32.34375</v>
      </c>
      <c r="Q1208" t="str">
        <f>LEFT($N1208,SEARCH("/",$N1208)-1)</f>
        <v>photography</v>
      </c>
      <c r="R1208" t="str">
        <f>RIGHT($N1208, LEN($N1208)-SEARCH("/",$N1208))</f>
        <v>photobooks</v>
      </c>
      <c r="S1208" s="12">
        <f>(((J1208/60)/60)/24)+DATE(1970,1,1)</f>
        <v>42772.776076388895</v>
      </c>
      <c r="T1208" s="12">
        <f>(((I1208/60)/60)/24)+DATE(1970,1,1)</f>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(E1209/D1209)</f>
        <v>1.0416766467065868</v>
      </c>
      <c r="P1209" s="8">
        <f>IF(E1209=0, 0, E1209/L1209)</f>
        <v>123.37588652482269</v>
      </c>
      <c r="Q1209" t="str">
        <f>LEFT($N1209,SEARCH("/",$N1209)-1)</f>
        <v>photography</v>
      </c>
      <c r="R1209" t="str">
        <f>RIGHT($N1209, LEN($N1209)-SEARCH("/",$N1209))</f>
        <v>photobooks</v>
      </c>
      <c r="S1209" s="12">
        <f>(((J1209/60)/60)/24)+DATE(1970,1,1)</f>
        <v>42430.430243055554</v>
      </c>
      <c r="T1209" s="12">
        <f>(((I1209/60)/60)/24)+DATE(1970,1,1)</f>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(E1210/D1210)</f>
        <v>1.5529999999999999</v>
      </c>
      <c r="P1210" s="8">
        <f>IF(E1210=0, 0, E1210/L1210)</f>
        <v>207.06666666666666</v>
      </c>
      <c r="Q1210" t="str">
        <f>LEFT($N1210,SEARCH("/",$N1210)-1)</f>
        <v>photography</v>
      </c>
      <c r="R1210" t="str">
        <f>RIGHT($N1210, LEN($N1210)-SEARCH("/",$N1210))</f>
        <v>photobooks</v>
      </c>
      <c r="S1210" s="12">
        <f>(((J1210/60)/60)/24)+DATE(1970,1,1)</f>
        <v>42423.709074074075</v>
      </c>
      <c r="T1210" s="12">
        <f>(((I1210/60)/60)/24)+DATE(1970,1,1)</f>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(E1211/D1211)</f>
        <v>1.06</v>
      </c>
      <c r="P1211" s="8">
        <f>IF(E1211=0, 0, E1211/L1211)</f>
        <v>138.2608695652174</v>
      </c>
      <c r="Q1211" t="str">
        <f>LEFT($N1211,SEARCH("/",$N1211)-1)</f>
        <v>photography</v>
      </c>
      <c r="R1211" t="str">
        <f>RIGHT($N1211, LEN($N1211)-SEARCH("/",$N1211))</f>
        <v>photobooks</v>
      </c>
      <c r="S1211" s="12">
        <f>(((J1211/60)/60)/24)+DATE(1970,1,1)</f>
        <v>42761.846122685187</v>
      </c>
      <c r="T1211" s="12">
        <f>(((I1211/60)/60)/24)+DATE(1970,1,1)</f>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(E1212/D1212)</f>
        <v>2.5431499999999998</v>
      </c>
      <c r="P1212" s="8">
        <f>IF(E1212=0, 0, E1212/L1212)</f>
        <v>493.81553398058253</v>
      </c>
      <c r="Q1212" t="str">
        <f>LEFT($N1212,SEARCH("/",$N1212)-1)</f>
        <v>photography</v>
      </c>
      <c r="R1212" t="str">
        <f>RIGHT($N1212, LEN($N1212)-SEARCH("/",$N1212))</f>
        <v>photobooks</v>
      </c>
      <c r="S1212" s="12">
        <f>(((J1212/60)/60)/24)+DATE(1970,1,1)</f>
        <v>42132.941805555558</v>
      </c>
      <c r="T1212" s="12">
        <f>(((I1212/60)/60)/24)+DATE(1970,1,1)</f>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(E1213/D1213)</f>
        <v>1.0109999999999999</v>
      </c>
      <c r="P1213" s="8">
        <f>IF(E1213=0, 0, E1213/L1213)</f>
        <v>168.5</v>
      </c>
      <c r="Q1213" t="str">
        <f>LEFT($N1213,SEARCH("/",$N1213)-1)</f>
        <v>photography</v>
      </c>
      <c r="R1213" t="str">
        <f>RIGHT($N1213, LEN($N1213)-SEARCH("/",$N1213))</f>
        <v>photobooks</v>
      </c>
      <c r="S1213" s="12">
        <f>(((J1213/60)/60)/24)+DATE(1970,1,1)</f>
        <v>42515.866446759261</v>
      </c>
      <c r="T1213" s="12">
        <f>(((I1213/60)/60)/24)+DATE(1970,1,1)</f>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(E1214/D1214)</f>
        <v>1.2904</v>
      </c>
      <c r="P1214" s="8">
        <f>IF(E1214=0, 0, E1214/L1214)</f>
        <v>38.867469879518069</v>
      </c>
      <c r="Q1214" t="str">
        <f>LEFT($N1214,SEARCH("/",$N1214)-1)</f>
        <v>photography</v>
      </c>
      <c r="R1214" t="str">
        <f>RIGHT($N1214, LEN($N1214)-SEARCH("/",$N1214))</f>
        <v>photobooks</v>
      </c>
      <c r="S1214" s="12">
        <f>(((J1214/60)/60)/24)+DATE(1970,1,1)</f>
        <v>42318.950173611112</v>
      </c>
      <c r="T1214" s="12">
        <f>(((I1214/60)/60)/24)+DATE(1970,1,1)</f>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(E1215/D1215)</f>
        <v>1.0223076923076924</v>
      </c>
      <c r="P1215" s="8">
        <f>IF(E1215=0, 0, E1215/L1215)</f>
        <v>61.527777777777779</v>
      </c>
      <c r="Q1215" t="str">
        <f>LEFT($N1215,SEARCH("/",$N1215)-1)</f>
        <v>photography</v>
      </c>
      <c r="R1215" t="str">
        <f>RIGHT($N1215, LEN($N1215)-SEARCH("/",$N1215))</f>
        <v>photobooks</v>
      </c>
      <c r="S1215" s="12">
        <f>(((J1215/60)/60)/24)+DATE(1970,1,1)</f>
        <v>42731.755787037036</v>
      </c>
      <c r="T1215" s="12">
        <f>(((I1215/60)/60)/24)+DATE(1970,1,1)</f>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(E1216/D1216)</f>
        <v>1.3180000000000001</v>
      </c>
      <c r="P1216" s="8">
        <f>IF(E1216=0, 0, E1216/L1216)</f>
        <v>105.44</v>
      </c>
      <c r="Q1216" t="str">
        <f>LEFT($N1216,SEARCH("/",$N1216)-1)</f>
        <v>photography</v>
      </c>
      <c r="R1216" t="str">
        <f>RIGHT($N1216, LEN($N1216)-SEARCH("/",$N1216))</f>
        <v>photobooks</v>
      </c>
      <c r="S1216" s="12">
        <f>(((J1216/60)/60)/24)+DATE(1970,1,1)</f>
        <v>42104.840335648143</v>
      </c>
      <c r="T1216" s="12">
        <f>(((I1216/60)/60)/24)+DATE(1970,1,1)</f>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(E1217/D1217)</f>
        <v>7.8608020000000005</v>
      </c>
      <c r="P1217" s="8">
        <f>IF(E1217=0, 0, E1217/L1217)</f>
        <v>71.592003642987251</v>
      </c>
      <c r="Q1217" t="str">
        <f>LEFT($N1217,SEARCH("/",$N1217)-1)</f>
        <v>photography</v>
      </c>
      <c r="R1217" t="str">
        <f>RIGHT($N1217, LEN($N1217)-SEARCH("/",$N1217))</f>
        <v>photobooks</v>
      </c>
      <c r="S1217" s="12">
        <f>(((J1217/60)/60)/24)+DATE(1970,1,1)</f>
        <v>41759.923101851848</v>
      </c>
      <c r="T1217" s="12">
        <f>(((I1217/60)/60)/24)+DATE(1970,1,1)</f>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(E1218/D1218)</f>
        <v>1.4570000000000001</v>
      </c>
      <c r="P1218" s="8">
        <f>IF(E1218=0, 0, E1218/L1218)</f>
        <v>91.882882882882882</v>
      </c>
      <c r="Q1218" t="str">
        <f>LEFT($N1218,SEARCH("/",$N1218)-1)</f>
        <v>photography</v>
      </c>
      <c r="R1218" t="str">
        <f>RIGHT($N1218, LEN($N1218)-SEARCH("/",$N1218))</f>
        <v>photobooks</v>
      </c>
      <c r="S1218" s="12">
        <f>(((J1218/60)/60)/24)+DATE(1970,1,1)</f>
        <v>42247.616400462968</v>
      </c>
      <c r="T1218" s="12">
        <f>(((I1218/60)/60)/24)+DATE(1970,1,1)</f>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(E1219/D1219)</f>
        <v>1.026</v>
      </c>
      <c r="P1219" s="8">
        <f>IF(E1219=0, 0, E1219/L1219)</f>
        <v>148.57377049180329</v>
      </c>
      <c r="Q1219" t="str">
        <f>LEFT($N1219,SEARCH("/",$N1219)-1)</f>
        <v>photography</v>
      </c>
      <c r="R1219" t="str">
        <f>RIGHT($N1219, LEN($N1219)-SEARCH("/",$N1219))</f>
        <v>photobooks</v>
      </c>
      <c r="S1219" s="12">
        <f>(((J1219/60)/60)/24)+DATE(1970,1,1)</f>
        <v>42535.809490740736</v>
      </c>
      <c r="T1219" s="12">
        <f>(((I1219/60)/60)/24)+DATE(1970,1,1)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(E1220/D1220)</f>
        <v>1.7227777777777777</v>
      </c>
      <c r="P1220" s="8">
        <f>IF(E1220=0, 0, E1220/L1220)</f>
        <v>174.2134831460674</v>
      </c>
      <c r="Q1220" t="str">
        <f>LEFT($N1220,SEARCH("/",$N1220)-1)</f>
        <v>photography</v>
      </c>
      <c r="R1220" t="str">
        <f>RIGHT($N1220, LEN($N1220)-SEARCH("/",$N1220))</f>
        <v>photobooks</v>
      </c>
      <c r="S1220" s="12">
        <f>(((J1220/60)/60)/24)+DATE(1970,1,1)</f>
        <v>42278.662037037036</v>
      </c>
      <c r="T1220" s="12">
        <f>(((I1220/60)/60)/24)+DATE(1970,1,1)</f>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(E1221/D1221)</f>
        <v>1.5916819571865444</v>
      </c>
      <c r="P1221" s="8">
        <f>IF(E1221=0, 0, E1221/L1221)</f>
        <v>102.86166007905139</v>
      </c>
      <c r="Q1221" t="str">
        <f>LEFT($N1221,SEARCH("/",$N1221)-1)</f>
        <v>photography</v>
      </c>
      <c r="R1221" t="str">
        <f>RIGHT($N1221, LEN($N1221)-SEARCH("/",$N1221))</f>
        <v>photobooks</v>
      </c>
      <c r="S1221" s="12">
        <f>(((J1221/60)/60)/24)+DATE(1970,1,1)</f>
        <v>42633.461956018517</v>
      </c>
      <c r="T1221" s="12">
        <f>(((I1221/60)/60)/24)+DATE(1970,1,1)</f>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(E1222/D1222)</f>
        <v>1.0376666666666667</v>
      </c>
      <c r="P1222" s="8">
        <f>IF(E1222=0, 0, E1222/L1222)</f>
        <v>111.17857142857143</v>
      </c>
      <c r="Q1222" t="str">
        <f>LEFT($N1222,SEARCH("/",$N1222)-1)</f>
        <v>photography</v>
      </c>
      <c r="R1222" t="str">
        <f>RIGHT($N1222, LEN($N1222)-SEARCH("/",$N1222))</f>
        <v>photobooks</v>
      </c>
      <c r="S1222" s="12">
        <f>(((J1222/60)/60)/24)+DATE(1970,1,1)</f>
        <v>42211.628611111111</v>
      </c>
      <c r="T1222" s="12">
        <f>(((I1222/60)/60)/24)+DATE(1970,1,1)</f>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(E1223/D1223)</f>
        <v>1.1140954545454547</v>
      </c>
      <c r="P1223" s="8">
        <f>IF(E1223=0, 0, E1223/L1223)</f>
        <v>23.796213592233013</v>
      </c>
      <c r="Q1223" t="str">
        <f>LEFT($N1223,SEARCH("/",$N1223)-1)</f>
        <v>photography</v>
      </c>
      <c r="R1223" t="str">
        <f>RIGHT($N1223, LEN($N1223)-SEARCH("/",$N1223))</f>
        <v>photobooks</v>
      </c>
      <c r="S1223" s="12">
        <f>(((J1223/60)/60)/24)+DATE(1970,1,1)</f>
        <v>42680.47555555556</v>
      </c>
      <c r="T1223" s="12">
        <f>(((I1223/60)/60)/24)+DATE(1970,1,1)</f>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(E1224/D1224)</f>
        <v>2.80375</v>
      </c>
      <c r="P1224" s="8">
        <f>IF(E1224=0, 0, E1224/L1224)</f>
        <v>81.268115942028984</v>
      </c>
      <c r="Q1224" t="str">
        <f>LEFT($N1224,SEARCH("/",$N1224)-1)</f>
        <v>photography</v>
      </c>
      <c r="R1224" t="str">
        <f>RIGHT($N1224, LEN($N1224)-SEARCH("/",$N1224))</f>
        <v>photobooks</v>
      </c>
      <c r="S1224" s="12">
        <f>(((J1224/60)/60)/24)+DATE(1970,1,1)</f>
        <v>42430.720451388886</v>
      </c>
      <c r="T1224" s="12">
        <f>(((I1224/60)/60)/24)+DATE(1970,1,1)</f>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(E1225/D1225)</f>
        <v>1.1210606060606061</v>
      </c>
      <c r="P1225" s="8">
        <f>IF(E1225=0, 0, E1225/L1225)</f>
        <v>116.21465968586388</v>
      </c>
      <c r="Q1225" t="str">
        <f>LEFT($N1225,SEARCH("/",$N1225)-1)</f>
        <v>photography</v>
      </c>
      <c r="R1225" t="str">
        <f>RIGHT($N1225, LEN($N1225)-SEARCH("/",$N1225))</f>
        <v>photobooks</v>
      </c>
      <c r="S1225" s="12">
        <f>(((J1225/60)/60)/24)+DATE(1970,1,1)</f>
        <v>42654.177187499998</v>
      </c>
      <c r="T1225" s="12">
        <f>(((I1225/60)/60)/24)+DATE(1970,1,1)</f>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(E1226/D1226)</f>
        <v>7.0666666666666669E-2</v>
      </c>
      <c r="P1226" s="8">
        <f>IF(E1226=0, 0, E1226/L1226)</f>
        <v>58.888888888888886</v>
      </c>
      <c r="Q1226" t="str">
        <f>LEFT($N1226,SEARCH("/",$N1226)-1)</f>
        <v>music</v>
      </c>
      <c r="R1226" t="str">
        <f>RIGHT($N1226, LEN($N1226)-SEARCH("/",$N1226))</f>
        <v>world music</v>
      </c>
      <c r="S1226" s="12">
        <f>(((J1226/60)/60)/24)+DATE(1970,1,1)</f>
        <v>41736.549791666665</v>
      </c>
      <c r="T1226" s="12">
        <f>(((I1226/60)/60)/24)+DATE(1970,1,1)</f>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(E1227/D1227)</f>
        <v>4.3999999999999997E-2</v>
      </c>
      <c r="P1227" s="8">
        <f>IF(E1227=0, 0, E1227/L1227)</f>
        <v>44</v>
      </c>
      <c r="Q1227" t="str">
        <f>LEFT($N1227,SEARCH("/",$N1227)-1)</f>
        <v>music</v>
      </c>
      <c r="R1227" t="str">
        <f>RIGHT($N1227, LEN($N1227)-SEARCH("/",$N1227))</f>
        <v>world music</v>
      </c>
      <c r="S1227" s="12">
        <f>(((J1227/60)/60)/24)+DATE(1970,1,1)</f>
        <v>41509.905995370369</v>
      </c>
      <c r="T1227" s="12">
        <f>(((I1227/60)/60)/24)+DATE(1970,1,1)</f>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(E1228/D1228)</f>
        <v>3.8739999999999997E-2</v>
      </c>
      <c r="P1228" s="8">
        <f>IF(E1228=0, 0, E1228/L1228)</f>
        <v>48.424999999999997</v>
      </c>
      <c r="Q1228" t="str">
        <f>LEFT($N1228,SEARCH("/",$N1228)-1)</f>
        <v>music</v>
      </c>
      <c r="R1228" t="str">
        <f>RIGHT($N1228, LEN($N1228)-SEARCH("/",$N1228))</f>
        <v>world music</v>
      </c>
      <c r="S1228" s="12">
        <f>(((J1228/60)/60)/24)+DATE(1970,1,1)</f>
        <v>41715.874780092592</v>
      </c>
      <c r="T1228" s="12">
        <f>(((I1228/60)/60)/24)+DATE(1970,1,1)</f>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(E1229/D1229)</f>
        <v>0</v>
      </c>
      <c r="P1229" s="8">
        <f>IF(E1229=0, 0, E1229/L1229)</f>
        <v>0</v>
      </c>
      <c r="Q1229" t="str">
        <f>LEFT($N1229,SEARCH("/",$N1229)-1)</f>
        <v>music</v>
      </c>
      <c r="R1229" t="str">
        <f>RIGHT($N1229, LEN($N1229)-SEARCH("/",$N1229))</f>
        <v>world music</v>
      </c>
      <c r="S1229" s="12">
        <f>(((J1229/60)/60)/24)+DATE(1970,1,1)</f>
        <v>41827.919166666667</v>
      </c>
      <c r="T1229" s="12">
        <f>(((I1229/60)/60)/24)+DATE(1970,1,1)</f>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(E1230/D1230)</f>
        <v>0.29299999999999998</v>
      </c>
      <c r="P1230" s="8">
        <f>IF(E1230=0, 0, E1230/L1230)</f>
        <v>61.041666666666664</v>
      </c>
      <c r="Q1230" t="str">
        <f>LEFT($N1230,SEARCH("/",$N1230)-1)</f>
        <v>music</v>
      </c>
      <c r="R1230" t="str">
        <f>RIGHT($N1230, LEN($N1230)-SEARCH("/",$N1230))</f>
        <v>world music</v>
      </c>
      <c r="S1230" s="12">
        <f>(((J1230/60)/60)/24)+DATE(1970,1,1)</f>
        <v>40754.729259259257</v>
      </c>
      <c r="T1230" s="12">
        <f>(((I1230/60)/60)/24)+DATE(1970,1,1)</f>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(E1231/D1231)</f>
        <v>9.0909090909090905E-3</v>
      </c>
      <c r="P1231" s="8">
        <f>IF(E1231=0, 0, E1231/L1231)</f>
        <v>25</v>
      </c>
      <c r="Q1231" t="str">
        <f>LEFT($N1231,SEARCH("/",$N1231)-1)</f>
        <v>music</v>
      </c>
      <c r="R1231" t="str">
        <f>RIGHT($N1231, LEN($N1231)-SEARCH("/",$N1231))</f>
        <v>world music</v>
      </c>
      <c r="S1231" s="12">
        <f>(((J1231/60)/60)/24)+DATE(1970,1,1)</f>
        <v>40985.459803240738</v>
      </c>
      <c r="T1231" s="12">
        <f>(((I1231/60)/60)/24)+DATE(1970,1,1)</f>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(E1232/D1232)</f>
        <v>0</v>
      </c>
      <c r="P1232" s="8">
        <f>IF(E1232=0, 0, E1232/L1232)</f>
        <v>0</v>
      </c>
      <c r="Q1232" t="str">
        <f>LEFT($N1232,SEARCH("/",$N1232)-1)</f>
        <v>music</v>
      </c>
      <c r="R1232" t="str">
        <f>RIGHT($N1232, LEN($N1232)-SEARCH("/",$N1232))</f>
        <v>world music</v>
      </c>
      <c r="S1232" s="12">
        <f>(((J1232/60)/60)/24)+DATE(1970,1,1)</f>
        <v>40568.972569444442</v>
      </c>
      <c r="T1232" s="12">
        <f>(((I1232/60)/60)/24)+DATE(1970,1,1)</f>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(E1233/D1233)</f>
        <v>0</v>
      </c>
      <c r="P1233" s="8">
        <f>IF(E1233=0, 0, E1233/L1233)</f>
        <v>0</v>
      </c>
      <c r="Q1233" t="str">
        <f>LEFT($N1233,SEARCH("/",$N1233)-1)</f>
        <v>music</v>
      </c>
      <c r="R1233" t="str">
        <f>RIGHT($N1233, LEN($N1233)-SEARCH("/",$N1233))</f>
        <v>world music</v>
      </c>
      <c r="S1233" s="12">
        <f>(((J1233/60)/60)/24)+DATE(1970,1,1)</f>
        <v>42193.941759259258</v>
      </c>
      <c r="T1233" s="12">
        <f>(((I1233/60)/60)/24)+DATE(1970,1,1)</f>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(E1234/D1234)</f>
        <v>8.0000000000000002E-3</v>
      </c>
      <c r="P1234" s="8">
        <f>IF(E1234=0, 0, E1234/L1234)</f>
        <v>40</v>
      </c>
      <c r="Q1234" t="str">
        <f>LEFT($N1234,SEARCH("/",$N1234)-1)</f>
        <v>music</v>
      </c>
      <c r="R1234" t="str">
        <f>RIGHT($N1234, LEN($N1234)-SEARCH("/",$N1234))</f>
        <v>world music</v>
      </c>
      <c r="S1234" s="12">
        <f>(((J1234/60)/60)/24)+DATE(1970,1,1)</f>
        <v>41506.848032407412</v>
      </c>
      <c r="T1234" s="12">
        <f>(((I1234/60)/60)/24)+DATE(1970,1,1)</f>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(E1235/D1235)</f>
        <v>0.11600000000000001</v>
      </c>
      <c r="P1235" s="8">
        <f>IF(E1235=0, 0, E1235/L1235)</f>
        <v>19.333333333333332</v>
      </c>
      <c r="Q1235" t="str">
        <f>LEFT($N1235,SEARCH("/",$N1235)-1)</f>
        <v>music</v>
      </c>
      <c r="R1235" t="str">
        <f>RIGHT($N1235, LEN($N1235)-SEARCH("/",$N1235))</f>
        <v>world music</v>
      </c>
      <c r="S1235" s="12">
        <f>(((J1235/60)/60)/24)+DATE(1970,1,1)</f>
        <v>40939.948773148149</v>
      </c>
      <c r="T1235" s="12">
        <f>(((I1235/60)/60)/24)+DATE(1970,1,1)</f>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(E1236/D1236)</f>
        <v>0</v>
      </c>
      <c r="P1236" s="8">
        <f>IF(E1236=0, 0, E1236/L1236)</f>
        <v>0</v>
      </c>
      <c r="Q1236" t="str">
        <f>LEFT($N1236,SEARCH("/",$N1236)-1)</f>
        <v>music</v>
      </c>
      <c r="R1236" t="str">
        <f>RIGHT($N1236, LEN($N1236)-SEARCH("/",$N1236))</f>
        <v>world music</v>
      </c>
      <c r="S1236" s="12">
        <f>(((J1236/60)/60)/24)+DATE(1970,1,1)</f>
        <v>42007.788680555561</v>
      </c>
      <c r="T1236" s="12">
        <f>(((I1236/60)/60)/24)+DATE(1970,1,1)</f>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(E1237/D1237)</f>
        <v>2.787363950092912E-2</v>
      </c>
      <c r="P1237" s="8">
        <f>IF(E1237=0, 0, E1237/L1237)</f>
        <v>35</v>
      </c>
      <c r="Q1237" t="str">
        <f>LEFT($N1237,SEARCH("/",$N1237)-1)</f>
        <v>music</v>
      </c>
      <c r="R1237" t="str">
        <f>RIGHT($N1237, LEN($N1237)-SEARCH("/",$N1237))</f>
        <v>world music</v>
      </c>
      <c r="S1237" s="12">
        <f>(((J1237/60)/60)/24)+DATE(1970,1,1)</f>
        <v>41583.135405092595</v>
      </c>
      <c r="T1237" s="12">
        <f>(((I1237/60)/60)/24)+DATE(1970,1,1)</f>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(E1238/D1238)</f>
        <v>0</v>
      </c>
      <c r="P1238" s="8">
        <f>IF(E1238=0, 0, E1238/L1238)</f>
        <v>0</v>
      </c>
      <c r="Q1238" t="str">
        <f>LEFT($N1238,SEARCH("/",$N1238)-1)</f>
        <v>music</v>
      </c>
      <c r="R1238" t="str">
        <f>RIGHT($N1238, LEN($N1238)-SEARCH("/",$N1238))</f>
        <v>world music</v>
      </c>
      <c r="S1238" s="12">
        <f>(((J1238/60)/60)/24)+DATE(1970,1,1)</f>
        <v>41110.680138888885</v>
      </c>
      <c r="T1238" s="12">
        <f>(((I1238/60)/60)/24)+DATE(1970,1,1)</f>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(E1239/D1239)</f>
        <v>0</v>
      </c>
      <c r="P1239" s="8">
        <f>IF(E1239=0, 0, E1239/L1239)</f>
        <v>0</v>
      </c>
      <c r="Q1239" t="str">
        <f>LEFT($N1239,SEARCH("/",$N1239)-1)</f>
        <v>music</v>
      </c>
      <c r="R1239" t="str">
        <f>RIGHT($N1239, LEN($N1239)-SEARCH("/",$N1239))</f>
        <v>world music</v>
      </c>
      <c r="S1239" s="12">
        <f>(((J1239/60)/60)/24)+DATE(1970,1,1)</f>
        <v>41125.283159722225</v>
      </c>
      <c r="T1239" s="12">
        <f>(((I1239/60)/60)/24)+DATE(1970,1,1)</f>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(E1240/D1240)</f>
        <v>0.17799999999999999</v>
      </c>
      <c r="P1240" s="8">
        <f>IF(E1240=0, 0, E1240/L1240)</f>
        <v>59.333333333333336</v>
      </c>
      <c r="Q1240" t="str">
        <f>LEFT($N1240,SEARCH("/",$N1240)-1)</f>
        <v>music</v>
      </c>
      <c r="R1240" t="str">
        <f>RIGHT($N1240, LEN($N1240)-SEARCH("/",$N1240))</f>
        <v>world music</v>
      </c>
      <c r="S1240" s="12">
        <f>(((J1240/60)/60)/24)+DATE(1970,1,1)</f>
        <v>40731.61037037037</v>
      </c>
      <c r="T1240" s="12">
        <f>(((I1240/60)/60)/24)+DATE(1970,1,1)</f>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(E1241/D1241)</f>
        <v>0</v>
      </c>
      <c r="P1241" s="8">
        <f>IF(E1241=0, 0, E1241/L1241)</f>
        <v>0</v>
      </c>
      <c r="Q1241" t="str">
        <f>LEFT($N1241,SEARCH("/",$N1241)-1)</f>
        <v>music</v>
      </c>
      <c r="R1241" t="str">
        <f>RIGHT($N1241, LEN($N1241)-SEARCH("/",$N1241))</f>
        <v>world music</v>
      </c>
      <c r="S1241" s="12">
        <f>(((J1241/60)/60)/24)+DATE(1970,1,1)</f>
        <v>40883.962581018517</v>
      </c>
      <c r="T1241" s="12">
        <f>(((I1241/60)/60)/24)+DATE(1970,1,1)</f>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(E1242/D1242)</f>
        <v>3.0124999999999999E-2</v>
      </c>
      <c r="P1242" s="8">
        <f>IF(E1242=0, 0, E1242/L1242)</f>
        <v>30.125</v>
      </c>
      <c r="Q1242" t="str">
        <f>LEFT($N1242,SEARCH("/",$N1242)-1)</f>
        <v>music</v>
      </c>
      <c r="R1242" t="str">
        <f>RIGHT($N1242, LEN($N1242)-SEARCH("/",$N1242))</f>
        <v>world music</v>
      </c>
      <c r="S1242" s="12">
        <f>(((J1242/60)/60)/24)+DATE(1970,1,1)</f>
        <v>41409.040011574078</v>
      </c>
      <c r="T1242" s="12">
        <f>(((I1242/60)/60)/24)+DATE(1970,1,1)</f>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(E1243/D1243)</f>
        <v>0.50739999999999996</v>
      </c>
      <c r="P1243" s="8">
        <f>IF(E1243=0, 0, E1243/L1243)</f>
        <v>74.617647058823536</v>
      </c>
      <c r="Q1243" t="str">
        <f>LEFT($N1243,SEARCH("/",$N1243)-1)</f>
        <v>music</v>
      </c>
      <c r="R1243" t="str">
        <f>RIGHT($N1243, LEN($N1243)-SEARCH("/",$N1243))</f>
        <v>world music</v>
      </c>
      <c r="S1243" s="12">
        <f>(((J1243/60)/60)/24)+DATE(1970,1,1)</f>
        <v>41923.837731481479</v>
      </c>
      <c r="T1243" s="12">
        <f>(((I1243/60)/60)/24)+DATE(1970,1,1)</f>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(E1244/D1244)</f>
        <v>5.4884742041712408E-3</v>
      </c>
      <c r="P1244" s="8">
        <f>IF(E1244=0, 0, E1244/L1244)</f>
        <v>5</v>
      </c>
      <c r="Q1244" t="str">
        <f>LEFT($N1244,SEARCH("/",$N1244)-1)</f>
        <v>music</v>
      </c>
      <c r="R1244" t="str">
        <f>RIGHT($N1244, LEN($N1244)-SEARCH("/",$N1244))</f>
        <v>world music</v>
      </c>
      <c r="S1244" s="12">
        <f>(((J1244/60)/60)/24)+DATE(1970,1,1)</f>
        <v>40782.165532407409</v>
      </c>
      <c r="T1244" s="12">
        <f>(((I1244/60)/60)/24)+DATE(1970,1,1)</f>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(E1245/D1245)</f>
        <v>0.14091666666666666</v>
      </c>
      <c r="P1245" s="8">
        <f>IF(E1245=0, 0, E1245/L1245)</f>
        <v>44.5</v>
      </c>
      <c r="Q1245" t="str">
        <f>LEFT($N1245,SEARCH("/",$N1245)-1)</f>
        <v>music</v>
      </c>
      <c r="R1245" t="str">
        <f>RIGHT($N1245, LEN($N1245)-SEARCH("/",$N1245))</f>
        <v>world music</v>
      </c>
      <c r="S1245" s="12">
        <f>(((J1245/60)/60)/24)+DATE(1970,1,1)</f>
        <v>40671.879293981481</v>
      </c>
      <c r="T1245" s="12">
        <f>(((I1245/60)/60)/24)+DATE(1970,1,1)</f>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(E1246/D1246)</f>
        <v>1.038</v>
      </c>
      <c r="P1246" s="8">
        <f>IF(E1246=0, 0, E1246/L1246)</f>
        <v>46.133333333333333</v>
      </c>
      <c r="Q1246" t="str">
        <f>LEFT($N1246,SEARCH("/",$N1246)-1)</f>
        <v>music</v>
      </c>
      <c r="R1246" t="str">
        <f>RIGHT($N1246, LEN($N1246)-SEARCH("/",$N1246))</f>
        <v>rock</v>
      </c>
      <c r="S1246" s="12">
        <f>(((J1246/60)/60)/24)+DATE(1970,1,1)</f>
        <v>41355.825497685182</v>
      </c>
      <c r="T1246" s="12">
        <f>(((I1246/60)/60)/24)+DATE(1970,1,1)</f>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(E1247/D1247)</f>
        <v>1.2024999999999999</v>
      </c>
      <c r="P1247" s="8">
        <f>IF(E1247=0, 0, E1247/L1247)</f>
        <v>141.47058823529412</v>
      </c>
      <c r="Q1247" t="str">
        <f>LEFT($N1247,SEARCH("/",$N1247)-1)</f>
        <v>music</v>
      </c>
      <c r="R1247" t="str">
        <f>RIGHT($N1247, LEN($N1247)-SEARCH("/",$N1247))</f>
        <v>rock</v>
      </c>
      <c r="S1247" s="12">
        <f>(((J1247/60)/60)/24)+DATE(1970,1,1)</f>
        <v>41774.599930555552</v>
      </c>
      <c r="T1247" s="12">
        <f>(((I1247/60)/60)/24)+DATE(1970,1,1)</f>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(E1248/D1248)</f>
        <v>1.17</v>
      </c>
      <c r="P1248" s="8">
        <f>IF(E1248=0, 0, E1248/L1248)</f>
        <v>75.483870967741936</v>
      </c>
      <c r="Q1248" t="str">
        <f>LEFT($N1248,SEARCH("/",$N1248)-1)</f>
        <v>music</v>
      </c>
      <c r="R1248" t="str">
        <f>RIGHT($N1248, LEN($N1248)-SEARCH("/",$N1248))</f>
        <v>rock</v>
      </c>
      <c r="S1248" s="12">
        <f>(((J1248/60)/60)/24)+DATE(1970,1,1)</f>
        <v>40838.043391203704</v>
      </c>
      <c r="T1248" s="12">
        <f>(((I1248/60)/60)/24)+DATE(1970,1,1)</f>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(E1249/D1249)</f>
        <v>1.2214285714285715</v>
      </c>
      <c r="P1249" s="8">
        <f>IF(E1249=0, 0, E1249/L1249)</f>
        <v>85.5</v>
      </c>
      <c r="Q1249" t="str">
        <f>LEFT($N1249,SEARCH("/",$N1249)-1)</f>
        <v>music</v>
      </c>
      <c r="R1249" t="str">
        <f>RIGHT($N1249, LEN($N1249)-SEARCH("/",$N1249))</f>
        <v>rock</v>
      </c>
      <c r="S1249" s="12">
        <f>(((J1249/60)/60)/24)+DATE(1970,1,1)</f>
        <v>41370.292303240742</v>
      </c>
      <c r="T1249" s="12">
        <f>(((I1249/60)/60)/24)+DATE(1970,1,1)</f>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(E1250/D1250)</f>
        <v>1.5164</v>
      </c>
      <c r="P1250" s="8">
        <f>IF(E1250=0, 0, E1250/L1250)</f>
        <v>64.254237288135599</v>
      </c>
      <c r="Q1250" t="str">
        <f>LEFT($N1250,SEARCH("/",$N1250)-1)</f>
        <v>music</v>
      </c>
      <c r="R1250" t="str">
        <f>RIGHT($N1250, LEN($N1250)-SEARCH("/",$N1250))</f>
        <v>rock</v>
      </c>
      <c r="S1250" s="12">
        <f>(((J1250/60)/60)/24)+DATE(1970,1,1)</f>
        <v>41767.656863425924</v>
      </c>
      <c r="T1250" s="12">
        <f>(((I1250/60)/60)/24)+DATE(1970,1,1)</f>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(E1251/D1251)</f>
        <v>1.0444</v>
      </c>
      <c r="P1251" s="8">
        <f>IF(E1251=0, 0, E1251/L1251)</f>
        <v>64.46913580246914</v>
      </c>
      <c r="Q1251" t="str">
        <f>LEFT($N1251,SEARCH("/",$N1251)-1)</f>
        <v>music</v>
      </c>
      <c r="R1251" t="str">
        <f>RIGHT($N1251, LEN($N1251)-SEARCH("/",$N1251))</f>
        <v>rock</v>
      </c>
      <c r="S1251" s="12">
        <f>(((J1251/60)/60)/24)+DATE(1970,1,1)</f>
        <v>41067.74086805556</v>
      </c>
      <c r="T1251" s="12">
        <f>(((I1251/60)/60)/24)+DATE(1970,1,1)</f>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(E1252/D1252)</f>
        <v>2.0015333333333332</v>
      </c>
      <c r="P1252" s="8">
        <f>IF(E1252=0, 0, E1252/L1252)</f>
        <v>118.2007874015748</v>
      </c>
      <c r="Q1252" t="str">
        <f>LEFT($N1252,SEARCH("/",$N1252)-1)</f>
        <v>music</v>
      </c>
      <c r="R1252" t="str">
        <f>RIGHT($N1252, LEN($N1252)-SEARCH("/",$N1252))</f>
        <v>rock</v>
      </c>
      <c r="S1252" s="12">
        <f>(((J1252/60)/60)/24)+DATE(1970,1,1)</f>
        <v>41843.64271990741</v>
      </c>
      <c r="T1252" s="12">
        <f>(((I1252/60)/60)/24)+DATE(1970,1,1)</f>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(E1253/D1253)</f>
        <v>1.018</v>
      </c>
      <c r="P1253" s="8">
        <f>IF(E1253=0, 0, E1253/L1253)</f>
        <v>82.540540540540547</v>
      </c>
      <c r="Q1253" t="str">
        <f>LEFT($N1253,SEARCH("/",$N1253)-1)</f>
        <v>music</v>
      </c>
      <c r="R1253" t="str">
        <f>RIGHT($N1253, LEN($N1253)-SEARCH("/",$N1253))</f>
        <v>rock</v>
      </c>
      <c r="S1253" s="12">
        <f>(((J1253/60)/60)/24)+DATE(1970,1,1)</f>
        <v>40751.814432870371</v>
      </c>
      <c r="T1253" s="12">
        <f>(((I1253/60)/60)/24)+DATE(1970,1,1)</f>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(E1254/D1254)</f>
        <v>1.3765714285714286</v>
      </c>
      <c r="P1254" s="8">
        <f>IF(E1254=0, 0, E1254/L1254)</f>
        <v>34.170212765957444</v>
      </c>
      <c r="Q1254" t="str">
        <f>LEFT($N1254,SEARCH("/",$N1254)-1)</f>
        <v>music</v>
      </c>
      <c r="R1254" t="str">
        <f>RIGHT($N1254, LEN($N1254)-SEARCH("/",$N1254))</f>
        <v>rock</v>
      </c>
      <c r="S1254" s="12">
        <f>(((J1254/60)/60)/24)+DATE(1970,1,1)</f>
        <v>41543.988067129627</v>
      </c>
      <c r="T1254" s="12">
        <f>(((I1254/60)/60)/24)+DATE(1970,1,1)</f>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(E1255/D1255)</f>
        <v>3038.3319999999999</v>
      </c>
      <c r="P1255" s="8">
        <f>IF(E1255=0, 0, E1255/L1255)</f>
        <v>42.73322081575246</v>
      </c>
      <c r="Q1255" t="str">
        <f>LEFT($N1255,SEARCH("/",$N1255)-1)</f>
        <v>music</v>
      </c>
      <c r="R1255" t="str">
        <f>RIGHT($N1255, LEN($N1255)-SEARCH("/",$N1255))</f>
        <v>rock</v>
      </c>
      <c r="S1255" s="12">
        <f>(((J1255/60)/60)/24)+DATE(1970,1,1)</f>
        <v>41855.783645833333</v>
      </c>
      <c r="T1255" s="12">
        <f>(((I1255/60)/60)/24)+DATE(1970,1,1)</f>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(E1256/D1256)</f>
        <v>1.9885074626865671</v>
      </c>
      <c r="P1256" s="8">
        <f>IF(E1256=0, 0, E1256/L1256)</f>
        <v>94.489361702127653</v>
      </c>
      <c r="Q1256" t="str">
        <f>LEFT($N1256,SEARCH("/",$N1256)-1)</f>
        <v>music</v>
      </c>
      <c r="R1256" t="str">
        <f>RIGHT($N1256, LEN($N1256)-SEARCH("/",$N1256))</f>
        <v>rock</v>
      </c>
      <c r="S1256" s="12">
        <f>(((J1256/60)/60)/24)+DATE(1970,1,1)</f>
        <v>40487.621365740742</v>
      </c>
      <c r="T1256" s="12">
        <f>(((I1256/60)/60)/24)+DATE(1970,1,1)</f>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(E1257/D1257)</f>
        <v>2.0236666666666667</v>
      </c>
      <c r="P1257" s="8">
        <f>IF(E1257=0, 0, E1257/L1257)</f>
        <v>55.697247706422019</v>
      </c>
      <c r="Q1257" t="str">
        <f>LEFT($N1257,SEARCH("/",$N1257)-1)</f>
        <v>music</v>
      </c>
      <c r="R1257" t="str">
        <f>RIGHT($N1257, LEN($N1257)-SEARCH("/",$N1257))</f>
        <v>rock</v>
      </c>
      <c r="S1257" s="12">
        <f>(((J1257/60)/60)/24)+DATE(1970,1,1)</f>
        <v>41579.845509259263</v>
      </c>
      <c r="T1257" s="12">
        <f>(((I1257/60)/60)/24)+DATE(1970,1,1)</f>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(E1258/D1258)</f>
        <v>1.1796376666666666</v>
      </c>
      <c r="P1258" s="8">
        <f>IF(E1258=0, 0, E1258/L1258)</f>
        <v>98.030831024930734</v>
      </c>
      <c r="Q1258" t="str">
        <f>LEFT($N1258,SEARCH("/",$N1258)-1)</f>
        <v>music</v>
      </c>
      <c r="R1258" t="str">
        <f>RIGHT($N1258, LEN($N1258)-SEARCH("/",$N1258))</f>
        <v>rock</v>
      </c>
      <c r="S1258" s="12">
        <f>(((J1258/60)/60)/24)+DATE(1970,1,1)</f>
        <v>40921.919340277782</v>
      </c>
      <c r="T1258" s="12">
        <f>(((I1258/60)/60)/24)+DATE(1970,1,1)</f>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(E1259/D1259)</f>
        <v>2.9472727272727273</v>
      </c>
      <c r="P1259" s="8">
        <f>IF(E1259=0, 0, E1259/L1259)</f>
        <v>92.102272727272734</v>
      </c>
      <c r="Q1259" t="str">
        <f>LEFT($N1259,SEARCH("/",$N1259)-1)</f>
        <v>music</v>
      </c>
      <c r="R1259" t="str">
        <f>RIGHT($N1259, LEN($N1259)-SEARCH("/",$N1259))</f>
        <v>rock</v>
      </c>
      <c r="S1259" s="12">
        <f>(((J1259/60)/60)/24)+DATE(1970,1,1)</f>
        <v>40587.085532407407</v>
      </c>
      <c r="T1259" s="12">
        <f>(((I1259/60)/60)/24)+DATE(1970,1,1)</f>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(E1260/D1260)</f>
        <v>2.1314633333333335</v>
      </c>
      <c r="P1260" s="8">
        <f>IF(E1260=0, 0, E1260/L1260)</f>
        <v>38.175462686567165</v>
      </c>
      <c r="Q1260" t="str">
        <f>LEFT($N1260,SEARCH("/",$N1260)-1)</f>
        <v>music</v>
      </c>
      <c r="R1260" t="str">
        <f>RIGHT($N1260, LEN($N1260)-SEARCH("/",$N1260))</f>
        <v>rock</v>
      </c>
      <c r="S1260" s="12">
        <f>(((J1260/60)/60)/24)+DATE(1970,1,1)</f>
        <v>41487.611250000002</v>
      </c>
      <c r="T1260" s="12">
        <f>(((I1260/60)/60)/24)+DATE(1970,1,1)</f>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(E1261/D1261)</f>
        <v>1.0424</v>
      </c>
      <c r="P1261" s="8">
        <f>IF(E1261=0, 0, E1261/L1261)</f>
        <v>27.145833333333332</v>
      </c>
      <c r="Q1261" t="str">
        <f>LEFT($N1261,SEARCH("/",$N1261)-1)</f>
        <v>music</v>
      </c>
      <c r="R1261" t="str">
        <f>RIGHT($N1261, LEN($N1261)-SEARCH("/",$N1261))</f>
        <v>rock</v>
      </c>
      <c r="S1261" s="12">
        <f>(((J1261/60)/60)/24)+DATE(1970,1,1)</f>
        <v>41766.970648148148</v>
      </c>
      <c r="T1261" s="12">
        <f>(((I1261/60)/60)/24)+DATE(1970,1,1)</f>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(E1262/D1262)</f>
        <v>1.1366666666666667</v>
      </c>
      <c r="P1262" s="8">
        <f>IF(E1262=0, 0, E1262/L1262)</f>
        <v>50.689189189189186</v>
      </c>
      <c r="Q1262" t="str">
        <f>LEFT($N1262,SEARCH("/",$N1262)-1)</f>
        <v>music</v>
      </c>
      <c r="R1262" t="str">
        <f>RIGHT($N1262, LEN($N1262)-SEARCH("/",$N1262))</f>
        <v>rock</v>
      </c>
      <c r="S1262" s="12">
        <f>(((J1262/60)/60)/24)+DATE(1970,1,1)</f>
        <v>41666.842824074076</v>
      </c>
      <c r="T1262" s="12">
        <f>(((I1262/60)/60)/24)+DATE(1970,1,1)</f>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(E1263/D1263)</f>
        <v>1.0125</v>
      </c>
      <c r="P1263" s="8">
        <f>IF(E1263=0, 0, E1263/L1263)</f>
        <v>38.942307692307693</v>
      </c>
      <c r="Q1263" t="str">
        <f>LEFT($N1263,SEARCH("/",$N1263)-1)</f>
        <v>music</v>
      </c>
      <c r="R1263" t="str">
        <f>RIGHT($N1263, LEN($N1263)-SEARCH("/",$N1263))</f>
        <v>rock</v>
      </c>
      <c r="S1263" s="12">
        <f>(((J1263/60)/60)/24)+DATE(1970,1,1)</f>
        <v>41638.342905092592</v>
      </c>
      <c r="T1263" s="12">
        <f>(((I1263/60)/60)/24)+DATE(1970,1,1)</f>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(E1264/D1264)</f>
        <v>1.2541538461538462</v>
      </c>
      <c r="P1264" s="8">
        <f>IF(E1264=0, 0, E1264/L1264)</f>
        <v>77.638095238095232</v>
      </c>
      <c r="Q1264" t="str">
        <f>LEFT($N1264,SEARCH("/",$N1264)-1)</f>
        <v>music</v>
      </c>
      <c r="R1264" t="str">
        <f>RIGHT($N1264, LEN($N1264)-SEARCH("/",$N1264))</f>
        <v>rock</v>
      </c>
      <c r="S1264" s="12">
        <f>(((J1264/60)/60)/24)+DATE(1970,1,1)</f>
        <v>41656.762638888889</v>
      </c>
      <c r="T1264" s="12">
        <f>(((I1264/60)/60)/24)+DATE(1970,1,1)</f>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(E1265/D1265)</f>
        <v>1.19</v>
      </c>
      <c r="P1265" s="8">
        <f>IF(E1265=0, 0, E1265/L1265)</f>
        <v>43.536585365853661</v>
      </c>
      <c r="Q1265" t="str">
        <f>LEFT($N1265,SEARCH("/",$N1265)-1)</f>
        <v>music</v>
      </c>
      <c r="R1265" t="str">
        <f>RIGHT($N1265, LEN($N1265)-SEARCH("/",$N1265))</f>
        <v>rock</v>
      </c>
      <c r="S1265" s="12">
        <f>(((J1265/60)/60)/24)+DATE(1970,1,1)</f>
        <v>41692.084143518521</v>
      </c>
      <c r="T1265" s="12">
        <f>(((I1265/60)/60)/24)+DATE(1970,1,1)</f>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(E1266/D1266)</f>
        <v>1.6646153846153846</v>
      </c>
      <c r="P1266" s="8">
        <f>IF(E1266=0, 0, E1266/L1266)</f>
        <v>31.823529411764707</v>
      </c>
      <c r="Q1266" t="str">
        <f>LEFT($N1266,SEARCH("/",$N1266)-1)</f>
        <v>music</v>
      </c>
      <c r="R1266" t="str">
        <f>RIGHT($N1266, LEN($N1266)-SEARCH("/",$N1266))</f>
        <v>rock</v>
      </c>
      <c r="S1266" s="12">
        <f>(((J1266/60)/60)/24)+DATE(1970,1,1)</f>
        <v>41547.662997685184</v>
      </c>
      <c r="T1266" s="12">
        <f>(((I1266/60)/60)/24)+DATE(1970,1,1)</f>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(E1267/D1267)</f>
        <v>1.1914771428571429</v>
      </c>
      <c r="P1267" s="8">
        <f>IF(E1267=0, 0, E1267/L1267)</f>
        <v>63.184393939393942</v>
      </c>
      <c r="Q1267" t="str">
        <f>LEFT($N1267,SEARCH("/",$N1267)-1)</f>
        <v>music</v>
      </c>
      <c r="R1267" t="str">
        <f>RIGHT($N1267, LEN($N1267)-SEARCH("/",$N1267))</f>
        <v>rock</v>
      </c>
      <c r="S1267" s="12">
        <f>(((J1267/60)/60)/24)+DATE(1970,1,1)</f>
        <v>40465.655266203699</v>
      </c>
      <c r="T1267" s="12">
        <f>(((I1267/60)/60)/24)+DATE(1970,1,1)</f>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(E1268/D1268)</f>
        <v>1.0047368421052632</v>
      </c>
      <c r="P1268" s="8">
        <f>IF(E1268=0, 0, E1268/L1268)</f>
        <v>190.9</v>
      </c>
      <c r="Q1268" t="str">
        <f>LEFT($N1268,SEARCH("/",$N1268)-1)</f>
        <v>music</v>
      </c>
      <c r="R1268" t="str">
        <f>RIGHT($N1268, LEN($N1268)-SEARCH("/",$N1268))</f>
        <v>rock</v>
      </c>
      <c r="S1268" s="12">
        <f>(((J1268/60)/60)/24)+DATE(1970,1,1)</f>
        <v>41620.87667824074</v>
      </c>
      <c r="T1268" s="12">
        <f>(((I1268/60)/60)/24)+DATE(1970,1,1)</f>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(E1269/D1269)</f>
        <v>1.018</v>
      </c>
      <c r="P1269" s="8">
        <f>IF(E1269=0, 0, E1269/L1269)</f>
        <v>140.85534591194968</v>
      </c>
      <c r="Q1269" t="str">
        <f>LEFT($N1269,SEARCH("/",$N1269)-1)</f>
        <v>music</v>
      </c>
      <c r="R1269" t="str">
        <f>RIGHT($N1269, LEN($N1269)-SEARCH("/",$N1269))</f>
        <v>rock</v>
      </c>
      <c r="S1269" s="12">
        <f>(((J1269/60)/60)/24)+DATE(1970,1,1)</f>
        <v>41449.585162037038</v>
      </c>
      <c r="T1269" s="12">
        <f>(((I1269/60)/60)/24)+DATE(1970,1,1)</f>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(E1270/D1270)</f>
        <v>1.1666666666666667</v>
      </c>
      <c r="P1270" s="8">
        <f>IF(E1270=0, 0, E1270/L1270)</f>
        <v>76.92307692307692</v>
      </c>
      <c r="Q1270" t="str">
        <f>LEFT($N1270,SEARCH("/",$N1270)-1)</f>
        <v>music</v>
      </c>
      <c r="R1270" t="str">
        <f>RIGHT($N1270, LEN($N1270)-SEARCH("/",$N1270))</f>
        <v>rock</v>
      </c>
      <c r="S1270" s="12">
        <f>(((J1270/60)/60)/24)+DATE(1970,1,1)</f>
        <v>41507.845451388886</v>
      </c>
      <c r="T1270" s="12">
        <f>(((I1270/60)/60)/24)+DATE(1970,1,1)</f>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(E1271/D1271)</f>
        <v>1.0864893617021276</v>
      </c>
      <c r="P1271" s="8">
        <f>IF(E1271=0, 0, E1271/L1271)</f>
        <v>99.15533980582525</v>
      </c>
      <c r="Q1271" t="str">
        <f>LEFT($N1271,SEARCH("/",$N1271)-1)</f>
        <v>music</v>
      </c>
      <c r="R1271" t="str">
        <f>RIGHT($N1271, LEN($N1271)-SEARCH("/",$N1271))</f>
        <v>rock</v>
      </c>
      <c r="S1271" s="12">
        <f>(((J1271/60)/60)/24)+DATE(1970,1,1)</f>
        <v>42445.823055555549</v>
      </c>
      <c r="T1271" s="12">
        <f>(((I1271/60)/60)/24)+DATE(1970,1,1)</f>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(E1272/D1272)</f>
        <v>1.1472</v>
      </c>
      <c r="P1272" s="8">
        <f>IF(E1272=0, 0, E1272/L1272)</f>
        <v>67.881656804733723</v>
      </c>
      <c r="Q1272" t="str">
        <f>LEFT($N1272,SEARCH("/",$N1272)-1)</f>
        <v>music</v>
      </c>
      <c r="R1272" t="str">
        <f>RIGHT($N1272, LEN($N1272)-SEARCH("/",$N1272))</f>
        <v>rock</v>
      </c>
      <c r="S1272" s="12">
        <f>(((J1272/60)/60)/24)+DATE(1970,1,1)</f>
        <v>40933.856967592597</v>
      </c>
      <c r="T1272" s="12">
        <f>(((I1272/60)/60)/24)+DATE(1970,1,1)</f>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(E1273/D1273)</f>
        <v>1.018</v>
      </c>
      <c r="P1273" s="8">
        <f>IF(E1273=0, 0, E1273/L1273)</f>
        <v>246.29032258064515</v>
      </c>
      <c r="Q1273" t="str">
        <f>LEFT($N1273,SEARCH("/",$N1273)-1)</f>
        <v>music</v>
      </c>
      <c r="R1273" t="str">
        <f>RIGHT($N1273, LEN($N1273)-SEARCH("/",$N1273))</f>
        <v>rock</v>
      </c>
      <c r="S1273" s="12">
        <f>(((J1273/60)/60)/24)+DATE(1970,1,1)</f>
        <v>41561.683553240742</v>
      </c>
      <c r="T1273" s="12">
        <f>(((I1273/60)/60)/24)+DATE(1970,1,1)</f>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(E1274/D1274)</f>
        <v>1.06</v>
      </c>
      <c r="P1274" s="8">
        <f>IF(E1274=0, 0, E1274/L1274)</f>
        <v>189.28571428571428</v>
      </c>
      <c r="Q1274" t="str">
        <f>LEFT($N1274,SEARCH("/",$N1274)-1)</f>
        <v>music</v>
      </c>
      <c r="R1274" t="str">
        <f>RIGHT($N1274, LEN($N1274)-SEARCH("/",$N1274))</f>
        <v>rock</v>
      </c>
      <c r="S1274" s="12">
        <f>(((J1274/60)/60)/24)+DATE(1970,1,1)</f>
        <v>40274.745127314818</v>
      </c>
      <c r="T1274" s="12">
        <f>(((I1274/60)/60)/24)+DATE(1970,1,1)</f>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(E1275/D1275)</f>
        <v>1.0349999999999999</v>
      </c>
      <c r="P1275" s="8">
        <f>IF(E1275=0, 0, E1275/L1275)</f>
        <v>76.666666666666671</v>
      </c>
      <c r="Q1275" t="str">
        <f>LEFT($N1275,SEARCH("/",$N1275)-1)</f>
        <v>music</v>
      </c>
      <c r="R1275" t="str">
        <f>RIGHT($N1275, LEN($N1275)-SEARCH("/",$N1275))</f>
        <v>rock</v>
      </c>
      <c r="S1275" s="12">
        <f>(((J1275/60)/60)/24)+DATE(1970,1,1)</f>
        <v>41852.730219907404</v>
      </c>
      <c r="T1275" s="12">
        <f>(((I1275/60)/60)/24)+DATE(1970,1,1)</f>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(E1276/D1276)</f>
        <v>1.5497535999999998</v>
      </c>
      <c r="P1276" s="8">
        <f>IF(E1276=0, 0, E1276/L1276)</f>
        <v>82.963254817987149</v>
      </c>
      <c r="Q1276" t="str">
        <f>LEFT($N1276,SEARCH("/",$N1276)-1)</f>
        <v>music</v>
      </c>
      <c r="R1276" t="str">
        <f>RIGHT($N1276, LEN($N1276)-SEARCH("/",$N1276))</f>
        <v>rock</v>
      </c>
      <c r="S1276" s="12">
        <f>(((J1276/60)/60)/24)+DATE(1970,1,1)</f>
        <v>41116.690104166664</v>
      </c>
      <c r="T1276" s="12">
        <f>(((I1276/60)/60)/24)+DATE(1970,1,1)</f>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(E1277/D1277)</f>
        <v>1.6214066666666667</v>
      </c>
      <c r="P1277" s="8">
        <f>IF(E1277=0, 0, E1277/L1277)</f>
        <v>62.522107969151669</v>
      </c>
      <c r="Q1277" t="str">
        <f>LEFT($N1277,SEARCH("/",$N1277)-1)</f>
        <v>music</v>
      </c>
      <c r="R1277" t="str">
        <f>RIGHT($N1277, LEN($N1277)-SEARCH("/",$N1277))</f>
        <v>rock</v>
      </c>
      <c r="S1277" s="12">
        <f>(((J1277/60)/60)/24)+DATE(1970,1,1)</f>
        <v>41458.867905092593</v>
      </c>
      <c r="T1277" s="12">
        <f>(((I1277/60)/60)/24)+DATE(1970,1,1)</f>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(E1278/D1278)</f>
        <v>1.0442100000000001</v>
      </c>
      <c r="P1278" s="8">
        <f>IF(E1278=0, 0, E1278/L1278)</f>
        <v>46.06808823529412</v>
      </c>
      <c r="Q1278" t="str">
        <f>LEFT($N1278,SEARCH("/",$N1278)-1)</f>
        <v>music</v>
      </c>
      <c r="R1278" t="str">
        <f>RIGHT($N1278, LEN($N1278)-SEARCH("/",$N1278))</f>
        <v>rock</v>
      </c>
      <c r="S1278" s="12">
        <f>(((J1278/60)/60)/24)+DATE(1970,1,1)</f>
        <v>40007.704247685186</v>
      </c>
      <c r="T1278" s="12">
        <f>(((I1278/60)/60)/24)+DATE(1970,1,1)</f>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(E1279/D1279)</f>
        <v>1.0612433333333333</v>
      </c>
      <c r="P1279" s="8">
        <f>IF(E1279=0, 0, E1279/L1279)</f>
        <v>38.543946731234868</v>
      </c>
      <c r="Q1279" t="str">
        <f>LEFT($N1279,SEARCH("/",$N1279)-1)</f>
        <v>music</v>
      </c>
      <c r="R1279" t="str">
        <f>RIGHT($N1279, LEN($N1279)-SEARCH("/",$N1279))</f>
        <v>rock</v>
      </c>
      <c r="S1279" s="12">
        <f>(((J1279/60)/60)/24)+DATE(1970,1,1)</f>
        <v>41121.561886574076</v>
      </c>
      <c r="T1279" s="12">
        <f>(((I1279/60)/60)/24)+DATE(1970,1,1)</f>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(E1280/D1280)</f>
        <v>1.5493846153846154</v>
      </c>
      <c r="P1280" s="8">
        <f>IF(E1280=0, 0, E1280/L1280)</f>
        <v>53.005263157894738</v>
      </c>
      <c r="Q1280" t="str">
        <f>LEFT($N1280,SEARCH("/",$N1280)-1)</f>
        <v>music</v>
      </c>
      <c r="R1280" t="str">
        <f>RIGHT($N1280, LEN($N1280)-SEARCH("/",$N1280))</f>
        <v>rock</v>
      </c>
      <c r="S1280" s="12">
        <f>(((J1280/60)/60)/24)+DATE(1970,1,1)</f>
        <v>41786.555162037039</v>
      </c>
      <c r="T1280" s="12">
        <f>(((I1280/60)/60)/24)+DATE(1970,1,1)</f>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(E1281/D1281)</f>
        <v>1.1077157238734421</v>
      </c>
      <c r="P1281" s="8">
        <f>IF(E1281=0, 0, E1281/L1281)</f>
        <v>73.355396825396824</v>
      </c>
      <c r="Q1281" t="str">
        <f>LEFT($N1281,SEARCH("/",$N1281)-1)</f>
        <v>music</v>
      </c>
      <c r="R1281" t="str">
        <f>RIGHT($N1281, LEN($N1281)-SEARCH("/",$N1281))</f>
        <v>rock</v>
      </c>
      <c r="S1281" s="12">
        <f>(((J1281/60)/60)/24)+DATE(1970,1,1)</f>
        <v>41682.099189814813</v>
      </c>
      <c r="T1281" s="12">
        <f>(((I1281/60)/60)/24)+DATE(1970,1,1)</f>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(E1282/D1282)</f>
        <v>1.1091186666666666</v>
      </c>
      <c r="P1282" s="8">
        <f>IF(E1282=0, 0, E1282/L1282)</f>
        <v>127.97523076923076</v>
      </c>
      <c r="Q1282" t="str">
        <f>LEFT($N1282,SEARCH("/",$N1282)-1)</f>
        <v>music</v>
      </c>
      <c r="R1282" t="str">
        <f>RIGHT($N1282, LEN($N1282)-SEARCH("/",$N1282))</f>
        <v>rock</v>
      </c>
      <c r="S1282" s="12">
        <f>(((J1282/60)/60)/24)+DATE(1970,1,1)</f>
        <v>40513.757569444446</v>
      </c>
      <c r="T1282" s="12">
        <f>(((I1282/60)/60)/24)+DATE(1970,1,1)</f>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(E1283/D1283)</f>
        <v>1.1071428571428572</v>
      </c>
      <c r="P1283" s="8">
        <f>IF(E1283=0, 0, E1283/L1283)</f>
        <v>104.72972972972973</v>
      </c>
      <c r="Q1283" t="str">
        <f>LEFT($N1283,SEARCH("/",$N1283)-1)</f>
        <v>music</v>
      </c>
      <c r="R1283" t="str">
        <f>RIGHT($N1283, LEN($N1283)-SEARCH("/",$N1283))</f>
        <v>rock</v>
      </c>
      <c r="S1283" s="12">
        <f>(((J1283/60)/60)/24)+DATE(1970,1,1)</f>
        <v>41463.743472222224</v>
      </c>
      <c r="T1283" s="12">
        <f>(((I1283/60)/60)/24)+DATE(1970,1,1)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(E1284/D1284)</f>
        <v>1.2361333333333333</v>
      </c>
      <c r="P1284" s="8">
        <f>IF(E1284=0, 0, E1284/L1284)</f>
        <v>67.671532846715323</v>
      </c>
      <c r="Q1284" t="str">
        <f>LEFT($N1284,SEARCH("/",$N1284)-1)</f>
        <v>music</v>
      </c>
      <c r="R1284" t="str">
        <f>RIGHT($N1284, LEN($N1284)-SEARCH("/",$N1284))</f>
        <v>rock</v>
      </c>
      <c r="S1284" s="12">
        <f>(((J1284/60)/60)/24)+DATE(1970,1,1)</f>
        <v>41586.475173611114</v>
      </c>
      <c r="T1284" s="12">
        <f>(((I1284/60)/60)/24)+DATE(1970,1,1)</f>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(E1285/D1285)</f>
        <v>2.1105</v>
      </c>
      <c r="P1285" s="8">
        <f>IF(E1285=0, 0, E1285/L1285)</f>
        <v>95.931818181818187</v>
      </c>
      <c r="Q1285" t="str">
        <f>LEFT($N1285,SEARCH("/",$N1285)-1)</f>
        <v>music</v>
      </c>
      <c r="R1285" t="str">
        <f>RIGHT($N1285, LEN($N1285)-SEARCH("/",$N1285))</f>
        <v>rock</v>
      </c>
      <c r="S1285" s="12">
        <f>(((J1285/60)/60)/24)+DATE(1970,1,1)</f>
        <v>41320.717465277776</v>
      </c>
      <c r="T1285" s="12">
        <f>(((I1285/60)/60)/24)+DATE(1970,1,1)</f>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(E1286/D1286)</f>
        <v>1.01</v>
      </c>
      <c r="P1286" s="8">
        <f>IF(E1286=0, 0, E1286/L1286)</f>
        <v>65.161290322580641</v>
      </c>
      <c r="Q1286" t="str">
        <f>LEFT($N1286,SEARCH("/",$N1286)-1)</f>
        <v>theater</v>
      </c>
      <c r="R1286" t="str">
        <f>RIGHT($N1286, LEN($N1286)-SEARCH("/",$N1286))</f>
        <v>plays</v>
      </c>
      <c r="S1286" s="12">
        <f>(((J1286/60)/60)/24)+DATE(1970,1,1)</f>
        <v>42712.23474537037</v>
      </c>
      <c r="T1286" s="12">
        <f>(((I1286/60)/60)/24)+DATE(1970,1,1)</f>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(E1287/D1287)</f>
        <v>1.0165</v>
      </c>
      <c r="P1287" s="8">
        <f>IF(E1287=0, 0, E1287/L1287)</f>
        <v>32.269841269841272</v>
      </c>
      <c r="Q1287" t="str">
        <f>LEFT($N1287,SEARCH("/",$N1287)-1)</f>
        <v>theater</v>
      </c>
      <c r="R1287" t="str">
        <f>RIGHT($N1287, LEN($N1287)-SEARCH("/",$N1287))</f>
        <v>plays</v>
      </c>
      <c r="S1287" s="12">
        <f>(((J1287/60)/60)/24)+DATE(1970,1,1)</f>
        <v>42160.583043981482</v>
      </c>
      <c r="T1287" s="12">
        <f>(((I1287/60)/60)/24)+DATE(1970,1,1)</f>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(E1288/D1288)</f>
        <v>1.0833333333333333</v>
      </c>
      <c r="P1288" s="8">
        <f>IF(E1288=0, 0, E1288/L1288)</f>
        <v>81.25</v>
      </c>
      <c r="Q1288" t="str">
        <f>LEFT($N1288,SEARCH("/",$N1288)-1)</f>
        <v>theater</v>
      </c>
      <c r="R1288" t="str">
        <f>RIGHT($N1288, LEN($N1288)-SEARCH("/",$N1288))</f>
        <v>plays</v>
      </c>
      <c r="S1288" s="12">
        <f>(((J1288/60)/60)/24)+DATE(1970,1,1)</f>
        <v>42039.384571759263</v>
      </c>
      <c r="T1288" s="12">
        <f>(((I1288/60)/60)/24)+DATE(1970,1,1)</f>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(E1289/D1289)</f>
        <v>2.42</v>
      </c>
      <c r="P1289" s="8">
        <f>IF(E1289=0, 0, E1289/L1289)</f>
        <v>24.2</v>
      </c>
      <c r="Q1289" t="str">
        <f>LEFT($N1289,SEARCH("/",$N1289)-1)</f>
        <v>theater</v>
      </c>
      <c r="R1289" t="str">
        <f>RIGHT($N1289, LEN($N1289)-SEARCH("/",$N1289))</f>
        <v>plays</v>
      </c>
      <c r="S1289" s="12">
        <f>(((J1289/60)/60)/24)+DATE(1970,1,1)</f>
        <v>42107.621018518519</v>
      </c>
      <c r="T1289" s="12">
        <f>(((I1289/60)/60)/24)+DATE(1970,1,1)</f>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(E1290/D1290)</f>
        <v>1.0044999999999999</v>
      </c>
      <c r="P1290" s="8">
        <f>IF(E1290=0, 0, E1290/L1290)</f>
        <v>65.868852459016395</v>
      </c>
      <c r="Q1290" t="str">
        <f>LEFT($N1290,SEARCH("/",$N1290)-1)</f>
        <v>theater</v>
      </c>
      <c r="R1290" t="str">
        <f>RIGHT($N1290, LEN($N1290)-SEARCH("/",$N1290))</f>
        <v>plays</v>
      </c>
      <c r="S1290" s="12">
        <f>(((J1290/60)/60)/24)+DATE(1970,1,1)</f>
        <v>42561.154664351852</v>
      </c>
      <c r="T1290" s="12">
        <f>(((I1290/60)/60)/24)+DATE(1970,1,1)</f>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(E1291/D1291)</f>
        <v>1.2506666666666666</v>
      </c>
      <c r="P1291" s="8">
        <f>IF(E1291=0, 0, E1291/L1291)</f>
        <v>36.07692307692308</v>
      </c>
      <c r="Q1291" t="str">
        <f>LEFT($N1291,SEARCH("/",$N1291)-1)</f>
        <v>theater</v>
      </c>
      <c r="R1291" t="str">
        <f>RIGHT($N1291, LEN($N1291)-SEARCH("/",$N1291))</f>
        <v>plays</v>
      </c>
      <c r="S1291" s="12">
        <f>(((J1291/60)/60)/24)+DATE(1970,1,1)</f>
        <v>42709.134780092587</v>
      </c>
      <c r="T1291" s="12">
        <f>(((I1291/60)/60)/24)+DATE(1970,1,1)</f>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(E1292/D1292)</f>
        <v>1.0857142857142856</v>
      </c>
      <c r="P1292" s="8">
        <f>IF(E1292=0, 0, E1292/L1292)</f>
        <v>44.186046511627907</v>
      </c>
      <c r="Q1292" t="str">
        <f>LEFT($N1292,SEARCH("/",$N1292)-1)</f>
        <v>theater</v>
      </c>
      <c r="R1292" t="str">
        <f>RIGHT($N1292, LEN($N1292)-SEARCH("/",$N1292))</f>
        <v>plays</v>
      </c>
      <c r="S1292" s="12">
        <f>(((J1292/60)/60)/24)+DATE(1970,1,1)</f>
        <v>42086.614942129629</v>
      </c>
      <c r="T1292" s="12">
        <f>(((I1292/60)/60)/24)+DATE(1970,1,1)</f>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(E1293/D1293)</f>
        <v>1.4570000000000001</v>
      </c>
      <c r="P1293" s="8">
        <f>IF(E1293=0, 0, E1293/L1293)</f>
        <v>104.07142857142857</v>
      </c>
      <c r="Q1293" t="str">
        <f>LEFT($N1293,SEARCH("/",$N1293)-1)</f>
        <v>theater</v>
      </c>
      <c r="R1293" t="str">
        <f>RIGHT($N1293, LEN($N1293)-SEARCH("/",$N1293))</f>
        <v>plays</v>
      </c>
      <c r="S1293" s="12">
        <f>(((J1293/60)/60)/24)+DATE(1970,1,1)</f>
        <v>42064.652673611112</v>
      </c>
      <c r="T1293" s="12">
        <f>(((I1293/60)/60)/24)+DATE(1970,1,1)</f>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(E1294/D1294)</f>
        <v>1.1000000000000001</v>
      </c>
      <c r="P1294" s="8">
        <f>IF(E1294=0, 0, E1294/L1294)</f>
        <v>35.96153846153846</v>
      </c>
      <c r="Q1294" t="str">
        <f>LEFT($N1294,SEARCH("/",$N1294)-1)</f>
        <v>theater</v>
      </c>
      <c r="R1294" t="str">
        <f>RIGHT($N1294, LEN($N1294)-SEARCH("/",$N1294))</f>
        <v>plays</v>
      </c>
      <c r="S1294" s="12">
        <f>(((J1294/60)/60)/24)+DATE(1970,1,1)</f>
        <v>42256.764212962968</v>
      </c>
      <c r="T1294" s="12">
        <f>(((I1294/60)/60)/24)+DATE(1970,1,1)</f>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(E1295/D1295)</f>
        <v>1.0223333333333333</v>
      </c>
      <c r="P1295" s="8">
        <f>IF(E1295=0, 0, E1295/L1295)</f>
        <v>127.79166666666667</v>
      </c>
      <c r="Q1295" t="str">
        <f>LEFT($N1295,SEARCH("/",$N1295)-1)</f>
        <v>theater</v>
      </c>
      <c r="R1295" t="str">
        <f>RIGHT($N1295, LEN($N1295)-SEARCH("/",$N1295))</f>
        <v>plays</v>
      </c>
      <c r="S1295" s="12">
        <f>(((J1295/60)/60)/24)+DATE(1970,1,1)</f>
        <v>42292.701053240744</v>
      </c>
      <c r="T1295" s="12">
        <f>(((I1295/60)/60)/24)+DATE(1970,1,1)</f>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(E1296/D1296)</f>
        <v>1.22</v>
      </c>
      <c r="P1296" s="8">
        <f>IF(E1296=0, 0, E1296/L1296)</f>
        <v>27.727272727272727</v>
      </c>
      <c r="Q1296" t="str">
        <f>LEFT($N1296,SEARCH("/",$N1296)-1)</f>
        <v>theater</v>
      </c>
      <c r="R1296" t="str">
        <f>RIGHT($N1296, LEN($N1296)-SEARCH("/",$N1296))</f>
        <v>plays</v>
      </c>
      <c r="S1296" s="12">
        <f>(((J1296/60)/60)/24)+DATE(1970,1,1)</f>
        <v>42278.453668981485</v>
      </c>
      <c r="T1296" s="12">
        <f>(((I1296/60)/60)/24)+DATE(1970,1,1)</f>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(E1297/D1297)</f>
        <v>1.0196000000000001</v>
      </c>
      <c r="P1297" s="8">
        <f>IF(E1297=0, 0, E1297/L1297)</f>
        <v>39.828125</v>
      </c>
      <c r="Q1297" t="str">
        <f>LEFT($N1297,SEARCH("/",$N1297)-1)</f>
        <v>theater</v>
      </c>
      <c r="R1297" t="str">
        <f>RIGHT($N1297, LEN($N1297)-SEARCH("/",$N1297))</f>
        <v>plays</v>
      </c>
      <c r="S1297" s="12">
        <f>(((J1297/60)/60)/24)+DATE(1970,1,1)</f>
        <v>42184.572881944448</v>
      </c>
      <c r="T1297" s="12">
        <f>(((I1297/60)/60)/24)+DATE(1970,1,1)</f>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(E1298/D1298)</f>
        <v>1.411764705882353</v>
      </c>
      <c r="P1298" s="8">
        <f>IF(E1298=0, 0, E1298/L1298)</f>
        <v>52.173913043478258</v>
      </c>
      <c r="Q1298" t="str">
        <f>LEFT($N1298,SEARCH("/",$N1298)-1)</f>
        <v>theater</v>
      </c>
      <c r="R1298" t="str">
        <f>RIGHT($N1298, LEN($N1298)-SEARCH("/",$N1298))</f>
        <v>plays</v>
      </c>
      <c r="S1298" s="12">
        <f>(((J1298/60)/60)/24)+DATE(1970,1,1)</f>
        <v>42423.050613425927</v>
      </c>
      <c r="T1298" s="12">
        <f>(((I1298/60)/60)/24)+DATE(1970,1,1)</f>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(E1299/D1299)</f>
        <v>1.0952500000000001</v>
      </c>
      <c r="P1299" s="8">
        <f>IF(E1299=0, 0, E1299/L1299)</f>
        <v>92.037815126050418</v>
      </c>
      <c r="Q1299" t="str">
        <f>LEFT($N1299,SEARCH("/",$N1299)-1)</f>
        <v>theater</v>
      </c>
      <c r="R1299" t="str">
        <f>RIGHT($N1299, LEN($N1299)-SEARCH("/",$N1299))</f>
        <v>plays</v>
      </c>
      <c r="S1299" s="12">
        <f>(((J1299/60)/60)/24)+DATE(1970,1,1)</f>
        <v>42461.747199074074</v>
      </c>
      <c r="T1299" s="12">
        <f>(((I1299/60)/60)/24)+DATE(1970,1,1)</f>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(E1300/D1300)</f>
        <v>1.0465</v>
      </c>
      <c r="P1300" s="8">
        <f>IF(E1300=0, 0, E1300/L1300)</f>
        <v>63.424242424242422</v>
      </c>
      <c r="Q1300" t="str">
        <f>LEFT($N1300,SEARCH("/",$N1300)-1)</f>
        <v>theater</v>
      </c>
      <c r="R1300" t="str">
        <f>RIGHT($N1300, LEN($N1300)-SEARCH("/",$N1300))</f>
        <v>plays</v>
      </c>
      <c r="S1300" s="12">
        <f>(((J1300/60)/60)/24)+DATE(1970,1,1)</f>
        <v>42458.680925925932</v>
      </c>
      <c r="T1300" s="12">
        <f>(((I1300/60)/60)/24)+DATE(1970,1,1)</f>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(E1301/D1301)</f>
        <v>1.24</v>
      </c>
      <c r="P1301" s="8">
        <f>IF(E1301=0, 0, E1301/L1301)</f>
        <v>135.625</v>
      </c>
      <c r="Q1301" t="str">
        <f>LEFT($N1301,SEARCH("/",$N1301)-1)</f>
        <v>theater</v>
      </c>
      <c r="R1301" t="str">
        <f>RIGHT($N1301, LEN($N1301)-SEARCH("/",$N1301))</f>
        <v>plays</v>
      </c>
      <c r="S1301" s="12">
        <f>(((J1301/60)/60)/24)+DATE(1970,1,1)</f>
        <v>42169.814340277779</v>
      </c>
      <c r="T1301" s="12">
        <f>(((I1301/60)/60)/24)+DATE(1970,1,1)</f>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(E1302/D1302)</f>
        <v>1.35</v>
      </c>
      <c r="P1302" s="8">
        <f>IF(E1302=0, 0, E1302/L1302)</f>
        <v>168.75</v>
      </c>
      <c r="Q1302" t="str">
        <f>LEFT($N1302,SEARCH("/",$N1302)-1)</f>
        <v>theater</v>
      </c>
      <c r="R1302" t="str">
        <f>RIGHT($N1302, LEN($N1302)-SEARCH("/",$N1302))</f>
        <v>plays</v>
      </c>
      <c r="S1302" s="12">
        <f>(((J1302/60)/60)/24)+DATE(1970,1,1)</f>
        <v>42483.675208333334</v>
      </c>
      <c r="T1302" s="12">
        <f>(((I1302/60)/60)/24)+DATE(1970,1,1)</f>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(E1303/D1303)</f>
        <v>1.0275000000000001</v>
      </c>
      <c r="P1303" s="8">
        <f>IF(E1303=0, 0, E1303/L1303)</f>
        <v>70.862068965517238</v>
      </c>
      <c r="Q1303" t="str">
        <f>LEFT($N1303,SEARCH("/",$N1303)-1)</f>
        <v>theater</v>
      </c>
      <c r="R1303" t="str">
        <f>RIGHT($N1303, LEN($N1303)-SEARCH("/",$N1303))</f>
        <v>plays</v>
      </c>
      <c r="S1303" s="12">
        <f>(((J1303/60)/60)/24)+DATE(1970,1,1)</f>
        <v>42195.749745370369</v>
      </c>
      <c r="T1303" s="12">
        <f>(((I1303/60)/60)/24)+DATE(1970,1,1)</f>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(E1304/D1304)</f>
        <v>1</v>
      </c>
      <c r="P1304" s="8">
        <f>IF(E1304=0, 0, E1304/L1304)</f>
        <v>50</v>
      </c>
      <c r="Q1304" t="str">
        <f>LEFT($N1304,SEARCH("/",$N1304)-1)</f>
        <v>theater</v>
      </c>
      <c r="R1304" t="str">
        <f>RIGHT($N1304, LEN($N1304)-SEARCH("/",$N1304))</f>
        <v>plays</v>
      </c>
      <c r="S1304" s="12">
        <f>(((J1304/60)/60)/24)+DATE(1970,1,1)</f>
        <v>42675.057997685188</v>
      </c>
      <c r="T1304" s="12">
        <f>(((I1304/60)/60)/24)+DATE(1970,1,1)</f>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(E1305/D1305)</f>
        <v>1.3026085714285716</v>
      </c>
      <c r="P1305" s="8">
        <f>IF(E1305=0, 0, E1305/L1305)</f>
        <v>42.214166666666671</v>
      </c>
      <c r="Q1305" t="str">
        <f>LEFT($N1305,SEARCH("/",$N1305)-1)</f>
        <v>theater</v>
      </c>
      <c r="R1305" t="str">
        <f>RIGHT($N1305, LEN($N1305)-SEARCH("/",$N1305))</f>
        <v>plays</v>
      </c>
      <c r="S1305" s="12">
        <f>(((J1305/60)/60)/24)+DATE(1970,1,1)</f>
        <v>42566.441203703704</v>
      </c>
      <c r="T1305" s="12">
        <f>(((I1305/60)/60)/24)+DATE(1970,1,1)</f>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(E1306/D1306)</f>
        <v>0.39627499999999999</v>
      </c>
      <c r="P1306" s="8">
        <f>IF(E1306=0, 0, E1306/L1306)</f>
        <v>152.41346153846155</v>
      </c>
      <c r="Q1306" t="str">
        <f>LEFT($N1306,SEARCH("/",$N1306)-1)</f>
        <v>technology</v>
      </c>
      <c r="R1306" t="str">
        <f>RIGHT($N1306, LEN($N1306)-SEARCH("/",$N1306))</f>
        <v>wearables</v>
      </c>
      <c r="S1306" s="12">
        <f>(((J1306/60)/60)/24)+DATE(1970,1,1)</f>
        <v>42747.194502314815</v>
      </c>
      <c r="T1306" s="12">
        <f>(((I1306/60)/60)/24)+DATE(1970,1,1)</f>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(E1307/D1307)</f>
        <v>0.25976666666666665</v>
      </c>
      <c r="P1307" s="8">
        <f>IF(E1307=0, 0, E1307/L1307)</f>
        <v>90.616279069767444</v>
      </c>
      <c r="Q1307" t="str">
        <f>LEFT($N1307,SEARCH("/",$N1307)-1)</f>
        <v>technology</v>
      </c>
      <c r="R1307" t="str">
        <f>RIGHT($N1307, LEN($N1307)-SEARCH("/",$N1307))</f>
        <v>wearables</v>
      </c>
      <c r="S1307" s="12">
        <f>(((J1307/60)/60)/24)+DATE(1970,1,1)</f>
        <v>42543.665601851855</v>
      </c>
      <c r="T1307" s="12">
        <f>(((I1307/60)/60)/24)+DATE(1970,1,1)</f>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(E1308/D1308)</f>
        <v>0.65246363636363636</v>
      </c>
      <c r="P1308" s="8">
        <f>IF(E1308=0, 0, E1308/L1308)</f>
        <v>201.60393258426967</v>
      </c>
      <c r="Q1308" t="str">
        <f>LEFT($N1308,SEARCH("/",$N1308)-1)</f>
        <v>technology</v>
      </c>
      <c r="R1308" t="str">
        <f>RIGHT($N1308, LEN($N1308)-SEARCH("/",$N1308))</f>
        <v>wearables</v>
      </c>
      <c r="S1308" s="12">
        <f>(((J1308/60)/60)/24)+DATE(1970,1,1)</f>
        <v>41947.457569444443</v>
      </c>
      <c r="T1308" s="12">
        <f>(((I1308/60)/60)/24)+DATE(1970,1,1)</f>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(E1309/D1309)</f>
        <v>0.11514000000000001</v>
      </c>
      <c r="P1309" s="8">
        <f>IF(E1309=0, 0, E1309/L1309)</f>
        <v>127.93333333333334</v>
      </c>
      <c r="Q1309" t="str">
        <f>LEFT($N1309,SEARCH("/",$N1309)-1)</f>
        <v>technology</v>
      </c>
      <c r="R1309" t="str">
        <f>RIGHT($N1309, LEN($N1309)-SEARCH("/",$N1309))</f>
        <v>wearables</v>
      </c>
      <c r="S1309" s="12">
        <f>(((J1309/60)/60)/24)+DATE(1970,1,1)</f>
        <v>42387.503229166665</v>
      </c>
      <c r="T1309" s="12">
        <f>(((I1309/60)/60)/24)+DATE(1970,1,1)</f>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(E1310/D1310)</f>
        <v>0.11360000000000001</v>
      </c>
      <c r="P1310" s="8">
        <f>IF(E1310=0, 0, E1310/L1310)</f>
        <v>29.894736842105264</v>
      </c>
      <c r="Q1310" t="str">
        <f>LEFT($N1310,SEARCH("/",$N1310)-1)</f>
        <v>technology</v>
      </c>
      <c r="R1310" t="str">
        <f>RIGHT($N1310, LEN($N1310)-SEARCH("/",$N1310))</f>
        <v>wearables</v>
      </c>
      <c r="S1310" s="12">
        <f>(((J1310/60)/60)/24)+DATE(1970,1,1)</f>
        <v>42611.613564814819</v>
      </c>
      <c r="T1310" s="12">
        <f>(((I1310/60)/60)/24)+DATE(1970,1,1)</f>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(E1311/D1311)</f>
        <v>1.1199130434782609</v>
      </c>
      <c r="P1311" s="8">
        <f>IF(E1311=0, 0, E1311/L1311)</f>
        <v>367.97142857142859</v>
      </c>
      <c r="Q1311" t="str">
        <f>LEFT($N1311,SEARCH("/",$N1311)-1)</f>
        <v>technology</v>
      </c>
      <c r="R1311" t="str">
        <f>RIGHT($N1311, LEN($N1311)-SEARCH("/",$N1311))</f>
        <v>wearables</v>
      </c>
      <c r="S1311" s="12">
        <f>(((J1311/60)/60)/24)+DATE(1970,1,1)</f>
        <v>42257.882731481484</v>
      </c>
      <c r="T1311" s="12">
        <f>(((I1311/60)/60)/24)+DATE(1970,1,1)</f>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(E1312/D1312)</f>
        <v>0.155</v>
      </c>
      <c r="P1312" s="8">
        <f>IF(E1312=0, 0, E1312/L1312)</f>
        <v>129.16666666666666</v>
      </c>
      <c r="Q1312" t="str">
        <f>LEFT($N1312,SEARCH("/",$N1312)-1)</f>
        <v>technology</v>
      </c>
      <c r="R1312" t="str">
        <f>RIGHT($N1312, LEN($N1312)-SEARCH("/",$N1312))</f>
        <v>wearables</v>
      </c>
      <c r="S1312" s="12">
        <f>(((J1312/60)/60)/24)+DATE(1970,1,1)</f>
        <v>42556.667245370365</v>
      </c>
      <c r="T1312" s="12">
        <f>(((I1312/60)/60)/24)+DATE(1970,1,1)</f>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(E1313/D1313)</f>
        <v>0.32028000000000001</v>
      </c>
      <c r="P1313" s="8">
        <f>IF(E1313=0, 0, E1313/L1313)</f>
        <v>800.7</v>
      </c>
      <c r="Q1313" t="str">
        <f>LEFT($N1313,SEARCH("/",$N1313)-1)</f>
        <v>technology</v>
      </c>
      <c r="R1313" t="str">
        <f>RIGHT($N1313, LEN($N1313)-SEARCH("/",$N1313))</f>
        <v>wearables</v>
      </c>
      <c r="S1313" s="12">
        <f>(((J1313/60)/60)/24)+DATE(1970,1,1)</f>
        <v>42669.802303240736</v>
      </c>
      <c r="T1313" s="12">
        <f>(((I1313/60)/60)/24)+DATE(1970,1,1)</f>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(E1314/D1314)</f>
        <v>6.0869565217391303E-3</v>
      </c>
      <c r="P1314" s="8">
        <f>IF(E1314=0, 0, E1314/L1314)</f>
        <v>28</v>
      </c>
      <c r="Q1314" t="str">
        <f>LEFT($N1314,SEARCH("/",$N1314)-1)</f>
        <v>technology</v>
      </c>
      <c r="R1314" t="str">
        <f>RIGHT($N1314, LEN($N1314)-SEARCH("/",$N1314))</f>
        <v>wearables</v>
      </c>
      <c r="S1314" s="12">
        <f>(((J1314/60)/60)/24)+DATE(1970,1,1)</f>
        <v>42082.702800925923</v>
      </c>
      <c r="T1314" s="12">
        <f>(((I1314/60)/60)/24)+DATE(1970,1,1)</f>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(E1315/D1315)</f>
        <v>0.31114999999999998</v>
      </c>
      <c r="P1315" s="8">
        <f>IF(E1315=0, 0, E1315/L1315)</f>
        <v>102.01639344262296</v>
      </c>
      <c r="Q1315" t="str">
        <f>LEFT($N1315,SEARCH("/",$N1315)-1)</f>
        <v>technology</v>
      </c>
      <c r="R1315" t="str">
        <f>RIGHT($N1315, LEN($N1315)-SEARCH("/",$N1315))</f>
        <v>wearables</v>
      </c>
      <c r="S1315" s="12">
        <f>(((J1315/60)/60)/24)+DATE(1970,1,1)</f>
        <v>42402.709652777776</v>
      </c>
      <c r="T1315" s="12">
        <f>(((I1315/60)/60)/24)+DATE(1970,1,1)</f>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(E1316/D1316)</f>
        <v>1.1266666666666666E-2</v>
      </c>
      <c r="P1316" s="8">
        <f>IF(E1316=0, 0, E1316/L1316)</f>
        <v>184.36363636363637</v>
      </c>
      <c r="Q1316" t="str">
        <f>LEFT($N1316,SEARCH("/",$N1316)-1)</f>
        <v>technology</v>
      </c>
      <c r="R1316" t="str">
        <f>RIGHT($N1316, LEN($N1316)-SEARCH("/",$N1316))</f>
        <v>wearables</v>
      </c>
      <c r="S1316" s="12">
        <f>(((J1316/60)/60)/24)+DATE(1970,1,1)</f>
        <v>42604.669675925921</v>
      </c>
      <c r="T1316" s="12">
        <f>(((I1316/60)/60)/24)+DATE(1970,1,1)</f>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(E1317/D1317)</f>
        <v>0.40404000000000001</v>
      </c>
      <c r="P1317" s="8">
        <f>IF(E1317=0, 0, E1317/L1317)</f>
        <v>162.91935483870967</v>
      </c>
      <c r="Q1317" t="str">
        <f>LEFT($N1317,SEARCH("/",$N1317)-1)</f>
        <v>technology</v>
      </c>
      <c r="R1317" t="str">
        <f>RIGHT($N1317, LEN($N1317)-SEARCH("/",$N1317))</f>
        <v>wearables</v>
      </c>
      <c r="S1317" s="12">
        <f>(((J1317/60)/60)/24)+DATE(1970,1,1)</f>
        <v>42278.498240740737</v>
      </c>
      <c r="T1317" s="12">
        <f>(((I1317/60)/60)/24)+DATE(1970,1,1)</f>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(E1318/D1318)</f>
        <v>1.3333333333333333E-5</v>
      </c>
      <c r="P1318" s="8">
        <f>IF(E1318=0, 0, E1318/L1318)</f>
        <v>1</v>
      </c>
      <c r="Q1318" t="str">
        <f>LEFT($N1318,SEARCH("/",$N1318)-1)</f>
        <v>technology</v>
      </c>
      <c r="R1318" t="str">
        <f>RIGHT($N1318, LEN($N1318)-SEARCH("/",$N1318))</f>
        <v>wearables</v>
      </c>
      <c r="S1318" s="12">
        <f>(((J1318/60)/60)/24)+DATE(1970,1,1)</f>
        <v>42393.961909722217</v>
      </c>
      <c r="T1318" s="12">
        <f>(((I1318/60)/60)/24)+DATE(1970,1,1)</f>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(E1319/D1319)</f>
        <v>5.7334999999999997E-2</v>
      </c>
      <c r="P1319" s="8">
        <f>IF(E1319=0, 0, E1319/L1319)</f>
        <v>603.52631578947364</v>
      </c>
      <c r="Q1319" t="str">
        <f>LEFT($N1319,SEARCH("/",$N1319)-1)</f>
        <v>technology</v>
      </c>
      <c r="R1319" t="str">
        <f>RIGHT($N1319, LEN($N1319)-SEARCH("/",$N1319))</f>
        <v>wearables</v>
      </c>
      <c r="S1319" s="12">
        <f>(((J1319/60)/60)/24)+DATE(1970,1,1)</f>
        <v>42520.235486111109</v>
      </c>
      <c r="T1319" s="12">
        <f>(((I1319/60)/60)/24)+DATE(1970,1,1)</f>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(E1320/D1320)</f>
        <v>0.15325</v>
      </c>
      <c r="P1320" s="8">
        <f>IF(E1320=0, 0, E1320/L1320)</f>
        <v>45.407407407407405</v>
      </c>
      <c r="Q1320" t="str">
        <f>LEFT($N1320,SEARCH("/",$N1320)-1)</f>
        <v>technology</v>
      </c>
      <c r="R1320" t="str">
        <f>RIGHT($N1320, LEN($N1320)-SEARCH("/",$N1320))</f>
        <v>wearables</v>
      </c>
      <c r="S1320" s="12">
        <f>(((J1320/60)/60)/24)+DATE(1970,1,1)</f>
        <v>41985.043657407412</v>
      </c>
      <c r="T1320" s="12">
        <f>(((I1320/60)/60)/24)+DATE(1970,1,1)</f>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(E1321/D1321)</f>
        <v>0.15103448275862069</v>
      </c>
      <c r="P1321" s="8">
        <f>IF(E1321=0, 0, E1321/L1321)</f>
        <v>97.333333333333329</v>
      </c>
      <c r="Q1321" t="str">
        <f>LEFT($N1321,SEARCH("/",$N1321)-1)</f>
        <v>technology</v>
      </c>
      <c r="R1321" t="str">
        <f>RIGHT($N1321, LEN($N1321)-SEARCH("/",$N1321))</f>
        <v>wearables</v>
      </c>
      <c r="S1321" s="12">
        <f>(((J1321/60)/60)/24)+DATE(1970,1,1)</f>
        <v>41816.812094907407</v>
      </c>
      <c r="T1321" s="12">
        <f>(((I1321/60)/60)/24)+DATE(1970,1,1)</f>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(E1322/D1322)</f>
        <v>5.0299999999999997E-3</v>
      </c>
      <c r="P1322" s="8">
        <f>IF(E1322=0, 0, E1322/L1322)</f>
        <v>167.66666666666666</v>
      </c>
      <c r="Q1322" t="str">
        <f>LEFT($N1322,SEARCH("/",$N1322)-1)</f>
        <v>technology</v>
      </c>
      <c r="R1322" t="str">
        <f>RIGHT($N1322, LEN($N1322)-SEARCH("/",$N1322))</f>
        <v>wearables</v>
      </c>
      <c r="S1322" s="12">
        <f>(((J1322/60)/60)/24)+DATE(1970,1,1)</f>
        <v>42705.690347222218</v>
      </c>
      <c r="T1322" s="12">
        <f>(((I1322/60)/60)/24)+DATE(1970,1,1)</f>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(E1323/D1323)</f>
        <v>1.3028138528138528E-2</v>
      </c>
      <c r="P1323" s="8">
        <f>IF(E1323=0, 0, E1323/L1323)</f>
        <v>859.85714285714289</v>
      </c>
      <c r="Q1323" t="str">
        <f>LEFT($N1323,SEARCH("/",$N1323)-1)</f>
        <v>technology</v>
      </c>
      <c r="R1323" t="str">
        <f>RIGHT($N1323, LEN($N1323)-SEARCH("/",$N1323))</f>
        <v>wearables</v>
      </c>
      <c r="S1323" s="12">
        <f>(((J1323/60)/60)/24)+DATE(1970,1,1)</f>
        <v>42697.74927083333</v>
      </c>
      <c r="T1323" s="12">
        <f>(((I1323/60)/60)/24)+DATE(1970,1,1)</f>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(E1324/D1324)</f>
        <v>3.0285714285714286E-3</v>
      </c>
      <c r="P1324" s="8">
        <f>IF(E1324=0, 0, E1324/L1324)</f>
        <v>26.5</v>
      </c>
      <c r="Q1324" t="str">
        <f>LEFT($N1324,SEARCH("/",$N1324)-1)</f>
        <v>technology</v>
      </c>
      <c r="R1324" t="str">
        <f>RIGHT($N1324, LEN($N1324)-SEARCH("/",$N1324))</f>
        <v>wearables</v>
      </c>
      <c r="S1324" s="12">
        <f>(((J1324/60)/60)/24)+DATE(1970,1,1)</f>
        <v>42115.656539351854</v>
      </c>
      <c r="T1324" s="12">
        <f>(((I1324/60)/60)/24)+DATE(1970,1,1)</f>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(E1325/D1325)</f>
        <v>8.8800000000000004E-2</v>
      </c>
      <c r="P1325" s="8">
        <f>IF(E1325=0, 0, E1325/L1325)</f>
        <v>30.272727272727273</v>
      </c>
      <c r="Q1325" t="str">
        <f>LEFT($N1325,SEARCH("/",$N1325)-1)</f>
        <v>technology</v>
      </c>
      <c r="R1325" t="str">
        <f>RIGHT($N1325, LEN($N1325)-SEARCH("/",$N1325))</f>
        <v>wearables</v>
      </c>
      <c r="S1325" s="12">
        <f>(((J1325/60)/60)/24)+DATE(1970,1,1)</f>
        <v>42451.698449074072</v>
      </c>
      <c r="T1325" s="12">
        <f>(((I1325/60)/60)/24)+DATE(1970,1,1)</f>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(E1326/D1326)</f>
        <v>9.8400000000000001E-2</v>
      </c>
      <c r="P1326" s="8">
        <f>IF(E1326=0, 0, E1326/L1326)</f>
        <v>54.666666666666664</v>
      </c>
      <c r="Q1326" t="str">
        <f>LEFT($N1326,SEARCH("/",$N1326)-1)</f>
        <v>technology</v>
      </c>
      <c r="R1326" t="str">
        <f>RIGHT($N1326, LEN($N1326)-SEARCH("/",$N1326))</f>
        <v>wearables</v>
      </c>
      <c r="S1326" s="12">
        <f>(((J1326/60)/60)/24)+DATE(1970,1,1)</f>
        <v>42626.633703703701</v>
      </c>
      <c r="T1326" s="12">
        <f>(((I1326/60)/60)/24)+DATE(1970,1,1)</f>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(E1327/D1327)</f>
        <v>2.4299999999999999E-2</v>
      </c>
      <c r="P1327" s="8">
        <f>IF(E1327=0, 0, E1327/L1327)</f>
        <v>60.75</v>
      </c>
      <c r="Q1327" t="str">
        <f>LEFT($N1327,SEARCH("/",$N1327)-1)</f>
        <v>technology</v>
      </c>
      <c r="R1327" t="str">
        <f>RIGHT($N1327, LEN($N1327)-SEARCH("/",$N1327))</f>
        <v>wearables</v>
      </c>
      <c r="S1327" s="12">
        <f>(((J1327/60)/60)/24)+DATE(1970,1,1)</f>
        <v>42704.086053240739</v>
      </c>
      <c r="T1327" s="12">
        <f>(((I1327/60)/60)/24)+DATE(1970,1,1)</f>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(E1328/D1328)</f>
        <v>1.1299999999999999E-2</v>
      </c>
      <c r="P1328" s="8">
        <f>IF(E1328=0, 0, E1328/L1328)</f>
        <v>102.72727272727273</v>
      </c>
      <c r="Q1328" t="str">
        <f>LEFT($N1328,SEARCH("/",$N1328)-1)</f>
        <v>technology</v>
      </c>
      <c r="R1328" t="str">
        <f>RIGHT($N1328, LEN($N1328)-SEARCH("/",$N1328))</f>
        <v>wearables</v>
      </c>
      <c r="S1328" s="12">
        <f>(((J1328/60)/60)/24)+DATE(1970,1,1)</f>
        <v>41974.791990740734</v>
      </c>
      <c r="T1328" s="12">
        <f>(((I1328/60)/60)/24)+DATE(1970,1,1)</f>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(E1329/D1329)</f>
        <v>3.5520833333333335E-2</v>
      </c>
      <c r="P1329" s="8">
        <f>IF(E1329=0, 0, E1329/L1329)</f>
        <v>41.585365853658537</v>
      </c>
      <c r="Q1329" t="str">
        <f>LEFT($N1329,SEARCH("/",$N1329)-1)</f>
        <v>technology</v>
      </c>
      <c r="R1329" t="str">
        <f>RIGHT($N1329, LEN($N1329)-SEARCH("/",$N1329))</f>
        <v>wearables</v>
      </c>
      <c r="S1329" s="12">
        <f>(((J1329/60)/60)/24)+DATE(1970,1,1)</f>
        <v>42123.678645833337</v>
      </c>
      <c r="T1329" s="12">
        <f>(((I1329/60)/60)/24)+DATE(1970,1,1)</f>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(E1330/D1330)</f>
        <v>2.3306666666666667E-2</v>
      </c>
      <c r="P1330" s="8">
        <f>IF(E1330=0, 0, E1330/L1330)</f>
        <v>116.53333333333333</v>
      </c>
      <c r="Q1330" t="str">
        <f>LEFT($N1330,SEARCH("/",$N1330)-1)</f>
        <v>technology</v>
      </c>
      <c r="R1330" t="str">
        <f>RIGHT($N1330, LEN($N1330)-SEARCH("/",$N1330))</f>
        <v>wearables</v>
      </c>
      <c r="S1330" s="12">
        <f>(((J1330/60)/60)/24)+DATE(1970,1,1)</f>
        <v>42612.642754629633</v>
      </c>
      <c r="T1330" s="12">
        <f>(((I1330/60)/60)/24)+DATE(1970,1,1)</f>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(E1331/D1331)</f>
        <v>8.1600000000000006E-3</v>
      </c>
      <c r="P1331" s="8">
        <f>IF(E1331=0, 0, E1331/L1331)</f>
        <v>45.333333333333336</v>
      </c>
      <c r="Q1331" t="str">
        <f>LEFT($N1331,SEARCH("/",$N1331)-1)</f>
        <v>technology</v>
      </c>
      <c r="R1331" t="str">
        <f>RIGHT($N1331, LEN($N1331)-SEARCH("/",$N1331))</f>
        <v>wearables</v>
      </c>
      <c r="S1331" s="12">
        <f>(((J1331/60)/60)/24)+DATE(1970,1,1)</f>
        <v>41935.221585648149</v>
      </c>
      <c r="T1331" s="12">
        <f>(((I1331/60)/60)/24)+DATE(1970,1,1)</f>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(E1332/D1332)</f>
        <v>0.22494285714285714</v>
      </c>
      <c r="P1332" s="8">
        <f>IF(E1332=0, 0, E1332/L1332)</f>
        <v>157.46</v>
      </c>
      <c r="Q1332" t="str">
        <f>LEFT($N1332,SEARCH("/",$N1332)-1)</f>
        <v>technology</v>
      </c>
      <c r="R1332" t="str">
        <f>RIGHT($N1332, LEN($N1332)-SEARCH("/",$N1332))</f>
        <v>wearables</v>
      </c>
      <c r="S1332" s="12">
        <f>(((J1332/60)/60)/24)+DATE(1970,1,1)</f>
        <v>42522.276724537034</v>
      </c>
      <c r="T1332" s="12">
        <f>(((I1332/60)/60)/24)+DATE(1970,1,1)</f>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(E1333/D1333)</f>
        <v>1.3668E-2</v>
      </c>
      <c r="P1333" s="8">
        <f>IF(E1333=0, 0, E1333/L1333)</f>
        <v>100.5</v>
      </c>
      <c r="Q1333" t="str">
        <f>LEFT($N1333,SEARCH("/",$N1333)-1)</f>
        <v>technology</v>
      </c>
      <c r="R1333" t="str">
        <f>RIGHT($N1333, LEN($N1333)-SEARCH("/",$N1333))</f>
        <v>wearables</v>
      </c>
      <c r="S1333" s="12">
        <f>(((J1333/60)/60)/24)+DATE(1970,1,1)</f>
        <v>42569.50409722222</v>
      </c>
      <c r="T1333" s="12">
        <f>(((I1333/60)/60)/24)+DATE(1970,1,1)</f>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(E1334/D1334)</f>
        <v>0</v>
      </c>
      <c r="P1334" s="8">
        <f>IF(E1334=0, 0, E1334/L1334)</f>
        <v>0</v>
      </c>
      <c r="Q1334" t="str">
        <f>LEFT($N1334,SEARCH("/",$N1334)-1)</f>
        <v>technology</v>
      </c>
      <c r="R1334" t="str">
        <f>RIGHT($N1334, LEN($N1334)-SEARCH("/",$N1334))</f>
        <v>wearables</v>
      </c>
      <c r="S1334" s="12">
        <f>(((J1334/60)/60)/24)+DATE(1970,1,1)</f>
        <v>42732.060277777782</v>
      </c>
      <c r="T1334" s="12">
        <f>(((I1334/60)/60)/24)+DATE(1970,1,1)</f>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(E1335/D1335)</f>
        <v>0</v>
      </c>
      <c r="P1335" s="8">
        <f>IF(E1335=0, 0, E1335/L1335)</f>
        <v>0</v>
      </c>
      <c r="Q1335" t="str">
        <f>LEFT($N1335,SEARCH("/",$N1335)-1)</f>
        <v>technology</v>
      </c>
      <c r="R1335" t="str">
        <f>RIGHT($N1335, LEN($N1335)-SEARCH("/",$N1335))</f>
        <v>wearables</v>
      </c>
      <c r="S1335" s="12">
        <f>(((J1335/60)/60)/24)+DATE(1970,1,1)</f>
        <v>41806.106770833336</v>
      </c>
      <c r="T1335" s="12">
        <f>(((I1335/60)/60)/24)+DATE(1970,1,1)</f>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(E1336/D1336)</f>
        <v>0.10754135338345865</v>
      </c>
      <c r="P1336" s="8">
        <f>IF(E1336=0, 0, E1336/L1336)</f>
        <v>51.822463768115945</v>
      </c>
      <c r="Q1336" t="str">
        <f>LEFT($N1336,SEARCH("/",$N1336)-1)</f>
        <v>technology</v>
      </c>
      <c r="R1336" t="str">
        <f>RIGHT($N1336, LEN($N1336)-SEARCH("/",$N1336))</f>
        <v>wearables</v>
      </c>
      <c r="S1336" s="12">
        <f>(((J1336/60)/60)/24)+DATE(1970,1,1)</f>
        <v>42410.774155092593</v>
      </c>
      <c r="T1336" s="12">
        <f>(((I1336/60)/60)/24)+DATE(1970,1,1)</f>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(E1337/D1337)</f>
        <v>0.1976</v>
      </c>
      <c r="P1337" s="8">
        <f>IF(E1337=0, 0, E1337/L1337)</f>
        <v>308.75</v>
      </c>
      <c r="Q1337" t="str">
        <f>LEFT($N1337,SEARCH("/",$N1337)-1)</f>
        <v>technology</v>
      </c>
      <c r="R1337" t="str">
        <f>RIGHT($N1337, LEN($N1337)-SEARCH("/",$N1337))</f>
        <v>wearables</v>
      </c>
      <c r="S1337" s="12">
        <f>(((J1337/60)/60)/24)+DATE(1970,1,1)</f>
        <v>42313.936365740738</v>
      </c>
      <c r="T1337" s="12">
        <f>(((I1337/60)/60)/24)+DATE(1970,1,1)</f>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(E1338/D1338)</f>
        <v>0.84946999999999995</v>
      </c>
      <c r="P1338" s="8">
        <f>IF(E1338=0, 0, E1338/L1338)</f>
        <v>379.22767857142856</v>
      </c>
      <c r="Q1338" t="str">
        <f>LEFT($N1338,SEARCH("/",$N1338)-1)</f>
        <v>technology</v>
      </c>
      <c r="R1338" t="str">
        <f>RIGHT($N1338, LEN($N1338)-SEARCH("/",$N1338))</f>
        <v>wearables</v>
      </c>
      <c r="S1338" s="12">
        <f>(((J1338/60)/60)/24)+DATE(1970,1,1)</f>
        <v>41955.863750000004</v>
      </c>
      <c r="T1338" s="12">
        <f>(((I1338/60)/60)/24)+DATE(1970,1,1)</f>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(E1339/D1339)</f>
        <v>0.49381999999999998</v>
      </c>
      <c r="P1339" s="8">
        <f>IF(E1339=0, 0, E1339/L1339)</f>
        <v>176.36428571428573</v>
      </c>
      <c r="Q1339" t="str">
        <f>LEFT($N1339,SEARCH("/",$N1339)-1)</f>
        <v>technology</v>
      </c>
      <c r="R1339" t="str">
        <f>RIGHT($N1339, LEN($N1339)-SEARCH("/",$N1339))</f>
        <v>wearables</v>
      </c>
      <c r="S1339" s="12">
        <f>(((J1339/60)/60)/24)+DATE(1970,1,1)</f>
        <v>42767.577303240745</v>
      </c>
      <c r="T1339" s="12">
        <f>(((I1339/60)/60)/24)+DATE(1970,1,1)</f>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(E1340/D1340)</f>
        <v>3.3033333333333331E-2</v>
      </c>
      <c r="P1340" s="8">
        <f>IF(E1340=0, 0, E1340/L1340)</f>
        <v>66.066666666666663</v>
      </c>
      <c r="Q1340" t="str">
        <f>LEFT($N1340,SEARCH("/",$N1340)-1)</f>
        <v>technology</v>
      </c>
      <c r="R1340" t="str">
        <f>RIGHT($N1340, LEN($N1340)-SEARCH("/",$N1340))</f>
        <v>wearables</v>
      </c>
      <c r="S1340" s="12">
        <f>(((J1340/60)/60)/24)+DATE(1970,1,1)</f>
        <v>42188.803622685184</v>
      </c>
      <c r="T1340" s="12">
        <f>(((I1340/60)/60)/24)+DATE(1970,1,1)</f>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(E1341/D1341)</f>
        <v>6.6339999999999996E-2</v>
      </c>
      <c r="P1341" s="8">
        <f>IF(E1341=0, 0, E1341/L1341)</f>
        <v>89.648648648648646</v>
      </c>
      <c r="Q1341" t="str">
        <f>LEFT($N1341,SEARCH("/",$N1341)-1)</f>
        <v>technology</v>
      </c>
      <c r="R1341" t="str">
        <f>RIGHT($N1341, LEN($N1341)-SEARCH("/",$N1341))</f>
        <v>wearables</v>
      </c>
      <c r="S1341" s="12">
        <f>(((J1341/60)/60)/24)+DATE(1970,1,1)</f>
        <v>41936.647164351853</v>
      </c>
      <c r="T1341" s="12">
        <f>(((I1341/60)/60)/24)+DATE(1970,1,1)</f>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(E1342/D1342)</f>
        <v>0</v>
      </c>
      <c r="P1342" s="8">
        <f>IF(E1342=0, 0, E1342/L1342)</f>
        <v>0</v>
      </c>
      <c r="Q1342" t="str">
        <f>LEFT($N1342,SEARCH("/",$N1342)-1)</f>
        <v>technology</v>
      </c>
      <c r="R1342" t="str">
        <f>RIGHT($N1342, LEN($N1342)-SEARCH("/",$N1342))</f>
        <v>wearables</v>
      </c>
      <c r="S1342" s="12">
        <f>(((J1342/60)/60)/24)+DATE(1970,1,1)</f>
        <v>41836.595520833333</v>
      </c>
      <c r="T1342" s="12">
        <f>(((I1342/60)/60)/24)+DATE(1970,1,1)</f>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(E1343/D1343)</f>
        <v>0.7036</v>
      </c>
      <c r="P1343" s="8">
        <f>IF(E1343=0, 0, E1343/L1343)</f>
        <v>382.39130434782606</v>
      </c>
      <c r="Q1343" t="str">
        <f>LEFT($N1343,SEARCH("/",$N1343)-1)</f>
        <v>technology</v>
      </c>
      <c r="R1343" t="str">
        <f>RIGHT($N1343, LEN($N1343)-SEARCH("/",$N1343))</f>
        <v>wearables</v>
      </c>
      <c r="S1343" s="12">
        <f>(((J1343/60)/60)/24)+DATE(1970,1,1)</f>
        <v>42612.624039351853</v>
      </c>
      <c r="T1343" s="12">
        <f>(((I1343/60)/60)/24)+DATE(1970,1,1)</f>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(E1344/D1344)</f>
        <v>2E-3</v>
      </c>
      <c r="P1344" s="8">
        <f>IF(E1344=0, 0, E1344/L1344)</f>
        <v>100</v>
      </c>
      <c r="Q1344" t="str">
        <f>LEFT($N1344,SEARCH("/",$N1344)-1)</f>
        <v>technology</v>
      </c>
      <c r="R1344" t="str">
        <f>RIGHT($N1344, LEN($N1344)-SEARCH("/",$N1344))</f>
        <v>wearables</v>
      </c>
      <c r="S1344" s="12">
        <f>(((J1344/60)/60)/24)+DATE(1970,1,1)</f>
        <v>42172.816423611104</v>
      </c>
      <c r="T1344" s="12">
        <f>(((I1344/60)/60)/24)+DATE(1970,1,1)</f>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(E1345/D1345)</f>
        <v>1.02298</v>
      </c>
      <c r="P1345" s="8">
        <f>IF(E1345=0, 0, E1345/L1345)</f>
        <v>158.35603715170279</v>
      </c>
      <c r="Q1345" t="str">
        <f>LEFT($N1345,SEARCH("/",$N1345)-1)</f>
        <v>technology</v>
      </c>
      <c r="R1345" t="str">
        <f>RIGHT($N1345, LEN($N1345)-SEARCH("/",$N1345))</f>
        <v>wearables</v>
      </c>
      <c r="S1345" s="12">
        <f>(((J1345/60)/60)/24)+DATE(1970,1,1)</f>
        <v>42542.526423611111</v>
      </c>
      <c r="T1345" s="12">
        <f>(((I1345/60)/60)/24)+DATE(1970,1,1)</f>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(E1346/D1346)</f>
        <v>3.7773333333333334</v>
      </c>
      <c r="P1346" s="8">
        <f>IF(E1346=0, 0, E1346/L1346)</f>
        <v>40.762589928057551</v>
      </c>
      <c r="Q1346" t="str">
        <f>LEFT($N1346,SEARCH("/",$N1346)-1)</f>
        <v>publishing</v>
      </c>
      <c r="R1346" t="str">
        <f>RIGHT($N1346, LEN($N1346)-SEARCH("/",$N1346))</f>
        <v>nonfiction</v>
      </c>
      <c r="S1346" s="12">
        <f>(((J1346/60)/60)/24)+DATE(1970,1,1)</f>
        <v>42522.789803240739</v>
      </c>
      <c r="T1346" s="12">
        <f>(((I1346/60)/60)/24)+DATE(1970,1,1)</f>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(E1347/D1347)</f>
        <v>1.25</v>
      </c>
      <c r="P1347" s="8">
        <f>IF(E1347=0, 0, E1347/L1347)</f>
        <v>53.571428571428569</v>
      </c>
      <c r="Q1347" t="str">
        <f>LEFT($N1347,SEARCH("/",$N1347)-1)</f>
        <v>publishing</v>
      </c>
      <c r="R1347" t="str">
        <f>RIGHT($N1347, LEN($N1347)-SEARCH("/",$N1347))</f>
        <v>nonfiction</v>
      </c>
      <c r="S1347" s="12">
        <f>(((J1347/60)/60)/24)+DATE(1970,1,1)</f>
        <v>41799.814340277779</v>
      </c>
      <c r="T1347" s="12">
        <f>(((I1347/60)/60)/24)+DATE(1970,1,1)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(E1348/D1348)</f>
        <v>1.473265306122449</v>
      </c>
      <c r="P1348" s="8">
        <f>IF(E1348=0, 0, E1348/L1348)</f>
        <v>48.449664429530202</v>
      </c>
      <c r="Q1348" t="str">
        <f>LEFT($N1348,SEARCH("/",$N1348)-1)</f>
        <v>publishing</v>
      </c>
      <c r="R1348" t="str">
        <f>RIGHT($N1348, LEN($N1348)-SEARCH("/",$N1348))</f>
        <v>nonfiction</v>
      </c>
      <c r="S1348" s="12">
        <f>(((J1348/60)/60)/24)+DATE(1970,1,1)</f>
        <v>41422.075821759259</v>
      </c>
      <c r="T1348" s="12">
        <f>(((I1348/60)/60)/24)+DATE(1970,1,1)</f>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(E1349/D1349)</f>
        <v>1.022</v>
      </c>
      <c r="P1349" s="8">
        <f>IF(E1349=0, 0, E1349/L1349)</f>
        <v>82.41935483870968</v>
      </c>
      <c r="Q1349" t="str">
        <f>LEFT($N1349,SEARCH("/",$N1349)-1)</f>
        <v>publishing</v>
      </c>
      <c r="R1349" t="str">
        <f>RIGHT($N1349, LEN($N1349)-SEARCH("/",$N1349))</f>
        <v>nonfiction</v>
      </c>
      <c r="S1349" s="12">
        <f>(((J1349/60)/60)/24)+DATE(1970,1,1)</f>
        <v>42040.638020833328</v>
      </c>
      <c r="T1349" s="12">
        <f>(((I1349/60)/60)/24)+DATE(1970,1,1)</f>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(E1350/D1350)</f>
        <v>1.018723404255319</v>
      </c>
      <c r="P1350" s="8">
        <f>IF(E1350=0, 0, E1350/L1350)</f>
        <v>230.19230769230768</v>
      </c>
      <c r="Q1350" t="str">
        <f>LEFT($N1350,SEARCH("/",$N1350)-1)</f>
        <v>publishing</v>
      </c>
      <c r="R1350" t="str">
        <f>RIGHT($N1350, LEN($N1350)-SEARCH("/",$N1350))</f>
        <v>nonfiction</v>
      </c>
      <c r="S1350" s="12">
        <f>(((J1350/60)/60)/24)+DATE(1970,1,1)</f>
        <v>41963.506168981476</v>
      </c>
      <c r="T1350" s="12">
        <f>(((I1350/60)/60)/24)+DATE(1970,1,1)</f>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(E1351/D1351)</f>
        <v>2.0419999999999998</v>
      </c>
      <c r="P1351" s="8">
        <f>IF(E1351=0, 0, E1351/L1351)</f>
        <v>59.360465116279073</v>
      </c>
      <c r="Q1351" t="str">
        <f>LEFT($N1351,SEARCH("/",$N1351)-1)</f>
        <v>publishing</v>
      </c>
      <c r="R1351" t="str">
        <f>RIGHT($N1351, LEN($N1351)-SEARCH("/",$N1351))</f>
        <v>nonfiction</v>
      </c>
      <c r="S1351" s="12">
        <f>(((J1351/60)/60)/24)+DATE(1970,1,1)</f>
        <v>42317.33258101852</v>
      </c>
      <c r="T1351" s="12">
        <f>(((I1351/60)/60)/24)+DATE(1970,1,1)</f>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(E1352/D1352)</f>
        <v>1.0405</v>
      </c>
      <c r="P1352" s="8">
        <f>IF(E1352=0, 0, E1352/L1352)</f>
        <v>66.698717948717942</v>
      </c>
      <c r="Q1352" t="str">
        <f>LEFT($N1352,SEARCH("/",$N1352)-1)</f>
        <v>publishing</v>
      </c>
      <c r="R1352" t="str">
        <f>RIGHT($N1352, LEN($N1352)-SEARCH("/",$N1352))</f>
        <v>nonfiction</v>
      </c>
      <c r="S1352" s="12">
        <f>(((J1352/60)/60)/24)+DATE(1970,1,1)</f>
        <v>42334.013124999998</v>
      </c>
      <c r="T1352" s="12">
        <f>(((I1352/60)/60)/24)+DATE(1970,1,1)</f>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(E1353/D1353)</f>
        <v>1.0126500000000001</v>
      </c>
      <c r="P1353" s="8">
        <f>IF(E1353=0, 0, E1353/L1353)</f>
        <v>168.77500000000001</v>
      </c>
      <c r="Q1353" t="str">
        <f>LEFT($N1353,SEARCH("/",$N1353)-1)</f>
        <v>publishing</v>
      </c>
      <c r="R1353" t="str">
        <f>RIGHT($N1353, LEN($N1353)-SEARCH("/",$N1353))</f>
        <v>nonfiction</v>
      </c>
      <c r="S1353" s="12">
        <f>(((J1353/60)/60)/24)+DATE(1970,1,1)</f>
        <v>42382.74009259259</v>
      </c>
      <c r="T1353" s="12">
        <f>(((I1353/60)/60)/24)+DATE(1970,1,1)</f>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(E1354/D1354)</f>
        <v>1.3613999999999999</v>
      </c>
      <c r="P1354" s="8">
        <f>IF(E1354=0, 0, E1354/L1354)</f>
        <v>59.973568281938327</v>
      </c>
      <c r="Q1354" t="str">
        <f>LEFT($N1354,SEARCH("/",$N1354)-1)</f>
        <v>publishing</v>
      </c>
      <c r="R1354" t="str">
        <f>RIGHT($N1354, LEN($N1354)-SEARCH("/",$N1354))</f>
        <v>nonfiction</v>
      </c>
      <c r="S1354" s="12">
        <f>(((J1354/60)/60)/24)+DATE(1970,1,1)</f>
        <v>42200.578310185185</v>
      </c>
      <c r="T1354" s="12">
        <f>(((I1354/60)/60)/24)+DATE(1970,1,1)</f>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(E1355/D1355)</f>
        <v>1.3360000000000001</v>
      </c>
      <c r="P1355" s="8">
        <f>IF(E1355=0, 0, E1355/L1355)</f>
        <v>31.80952380952381</v>
      </c>
      <c r="Q1355" t="str">
        <f>LEFT($N1355,SEARCH("/",$N1355)-1)</f>
        <v>publishing</v>
      </c>
      <c r="R1355" t="str">
        <f>RIGHT($N1355, LEN($N1355)-SEARCH("/",$N1355))</f>
        <v>nonfiction</v>
      </c>
      <c r="S1355" s="12">
        <f>(((J1355/60)/60)/24)+DATE(1970,1,1)</f>
        <v>41309.11791666667</v>
      </c>
      <c r="T1355" s="12">
        <f>(((I1355/60)/60)/24)+DATE(1970,1,1)</f>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(E1356/D1356)</f>
        <v>1.3025</v>
      </c>
      <c r="P1356" s="8">
        <f>IF(E1356=0, 0, E1356/L1356)</f>
        <v>24.421875</v>
      </c>
      <c r="Q1356" t="str">
        <f>LEFT($N1356,SEARCH("/",$N1356)-1)</f>
        <v>publishing</v>
      </c>
      <c r="R1356" t="str">
        <f>RIGHT($N1356, LEN($N1356)-SEARCH("/",$N1356))</f>
        <v>nonfiction</v>
      </c>
      <c r="S1356" s="12">
        <f>(((J1356/60)/60)/24)+DATE(1970,1,1)</f>
        <v>42502.807627314818</v>
      </c>
      <c r="T1356" s="12">
        <f>(((I1356/60)/60)/24)+DATE(1970,1,1)</f>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(E1357/D1357)</f>
        <v>1.2267999999999999</v>
      </c>
      <c r="P1357" s="8">
        <f>IF(E1357=0, 0, E1357/L1357)</f>
        <v>25.347107438016529</v>
      </c>
      <c r="Q1357" t="str">
        <f>LEFT($N1357,SEARCH("/",$N1357)-1)</f>
        <v>publishing</v>
      </c>
      <c r="R1357" t="str">
        <f>RIGHT($N1357, LEN($N1357)-SEARCH("/",$N1357))</f>
        <v>nonfiction</v>
      </c>
      <c r="S1357" s="12">
        <f>(((J1357/60)/60)/24)+DATE(1970,1,1)</f>
        <v>41213.254687499997</v>
      </c>
      <c r="T1357" s="12">
        <f>(((I1357/60)/60)/24)+DATE(1970,1,1)</f>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(E1358/D1358)</f>
        <v>1.8281058823529412</v>
      </c>
      <c r="P1358" s="8">
        <f>IF(E1358=0, 0, E1358/L1358)</f>
        <v>71.443218390804603</v>
      </c>
      <c r="Q1358" t="str">
        <f>LEFT($N1358,SEARCH("/",$N1358)-1)</f>
        <v>publishing</v>
      </c>
      <c r="R1358" t="str">
        <f>RIGHT($N1358, LEN($N1358)-SEARCH("/",$N1358))</f>
        <v>nonfiction</v>
      </c>
      <c r="S1358" s="12">
        <f>(((J1358/60)/60)/24)+DATE(1970,1,1)</f>
        <v>41430.038888888892</v>
      </c>
      <c r="T1358" s="12">
        <f>(((I1358/60)/60)/24)+DATE(1970,1,1)</f>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(E1359/D1359)</f>
        <v>1.2529999999999999</v>
      </c>
      <c r="P1359" s="8">
        <f>IF(E1359=0, 0, E1359/L1359)</f>
        <v>38.553846153846152</v>
      </c>
      <c r="Q1359" t="str">
        <f>LEFT($N1359,SEARCH("/",$N1359)-1)</f>
        <v>publishing</v>
      </c>
      <c r="R1359" t="str">
        <f>RIGHT($N1359, LEN($N1359)-SEARCH("/",$N1359))</f>
        <v>nonfiction</v>
      </c>
      <c r="S1359" s="12">
        <f>(((J1359/60)/60)/24)+DATE(1970,1,1)</f>
        <v>41304.962233796294</v>
      </c>
      <c r="T1359" s="12">
        <f>(((I1359/60)/60)/24)+DATE(1970,1,1)</f>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(E1360/D1360)</f>
        <v>1.1166666666666667</v>
      </c>
      <c r="P1360" s="8">
        <f>IF(E1360=0, 0, E1360/L1360)</f>
        <v>68.367346938775512</v>
      </c>
      <c r="Q1360" t="str">
        <f>LEFT($N1360,SEARCH("/",$N1360)-1)</f>
        <v>publishing</v>
      </c>
      <c r="R1360" t="str">
        <f>RIGHT($N1360, LEN($N1360)-SEARCH("/",$N1360))</f>
        <v>nonfiction</v>
      </c>
      <c r="S1360" s="12">
        <f>(((J1360/60)/60)/24)+DATE(1970,1,1)</f>
        <v>40689.570868055554</v>
      </c>
      <c r="T1360" s="12">
        <f>(((I1360/60)/60)/24)+DATE(1970,1,1)</f>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(E1361/D1361)</f>
        <v>1.1575757575757575</v>
      </c>
      <c r="P1361" s="8">
        <f>IF(E1361=0, 0, E1361/L1361)</f>
        <v>40.210526315789473</v>
      </c>
      <c r="Q1361" t="str">
        <f>LEFT($N1361,SEARCH("/",$N1361)-1)</f>
        <v>publishing</v>
      </c>
      <c r="R1361" t="str">
        <f>RIGHT($N1361, LEN($N1361)-SEARCH("/",$N1361))</f>
        <v>nonfiction</v>
      </c>
      <c r="S1361" s="12">
        <f>(((J1361/60)/60)/24)+DATE(1970,1,1)</f>
        <v>40668.814699074072</v>
      </c>
      <c r="T1361" s="12">
        <f>(((I1361/60)/60)/24)+DATE(1970,1,1)</f>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(E1362/D1362)</f>
        <v>1.732</v>
      </c>
      <c r="P1362" s="8">
        <f>IF(E1362=0, 0, E1362/L1362)</f>
        <v>32.074074074074076</v>
      </c>
      <c r="Q1362" t="str">
        <f>LEFT($N1362,SEARCH("/",$N1362)-1)</f>
        <v>publishing</v>
      </c>
      <c r="R1362" t="str">
        <f>RIGHT($N1362, LEN($N1362)-SEARCH("/",$N1362))</f>
        <v>nonfiction</v>
      </c>
      <c r="S1362" s="12">
        <f>(((J1362/60)/60)/24)+DATE(1970,1,1)</f>
        <v>41095.900694444441</v>
      </c>
      <c r="T1362" s="12">
        <f>(((I1362/60)/60)/24)+DATE(1970,1,1)</f>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(E1363/D1363)</f>
        <v>1.2598333333333334</v>
      </c>
      <c r="P1363" s="8">
        <f>IF(E1363=0, 0, E1363/L1363)</f>
        <v>28.632575757575758</v>
      </c>
      <c r="Q1363" t="str">
        <f>LEFT($N1363,SEARCH("/",$N1363)-1)</f>
        <v>publishing</v>
      </c>
      <c r="R1363" t="str">
        <f>RIGHT($N1363, LEN($N1363)-SEARCH("/",$N1363))</f>
        <v>nonfiction</v>
      </c>
      <c r="S1363" s="12">
        <f>(((J1363/60)/60)/24)+DATE(1970,1,1)</f>
        <v>41781.717268518521</v>
      </c>
      <c r="T1363" s="12">
        <f>(((I1363/60)/60)/24)+DATE(1970,1,1)</f>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(E1364/D1364)</f>
        <v>1.091</v>
      </c>
      <c r="P1364" s="8">
        <f>IF(E1364=0, 0, E1364/L1364)</f>
        <v>43.64</v>
      </c>
      <c r="Q1364" t="str">
        <f>LEFT($N1364,SEARCH("/",$N1364)-1)</f>
        <v>publishing</v>
      </c>
      <c r="R1364" t="str">
        <f>RIGHT($N1364, LEN($N1364)-SEARCH("/",$N1364))</f>
        <v>nonfiction</v>
      </c>
      <c r="S1364" s="12">
        <f>(((J1364/60)/60)/24)+DATE(1970,1,1)</f>
        <v>41464.934386574074</v>
      </c>
      <c r="T1364" s="12">
        <f>(((I1364/60)/60)/24)+DATE(1970,1,1)</f>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(E1365/D1365)</f>
        <v>1</v>
      </c>
      <c r="P1365" s="8">
        <f>IF(E1365=0, 0, E1365/L1365)</f>
        <v>40</v>
      </c>
      <c r="Q1365" t="str">
        <f>LEFT($N1365,SEARCH("/",$N1365)-1)</f>
        <v>publishing</v>
      </c>
      <c r="R1365" t="str">
        <f>RIGHT($N1365, LEN($N1365)-SEARCH("/",$N1365))</f>
        <v>nonfiction</v>
      </c>
      <c r="S1365" s="12">
        <f>(((J1365/60)/60)/24)+DATE(1970,1,1)</f>
        <v>42396.8440625</v>
      </c>
      <c r="T1365" s="12">
        <f>(((I1365/60)/60)/24)+DATE(1970,1,1)</f>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(E1366/D1366)</f>
        <v>1.1864285714285714</v>
      </c>
      <c r="P1366" s="8">
        <f>IF(E1366=0, 0, E1366/L1366)</f>
        <v>346.04166666666669</v>
      </c>
      <c r="Q1366" t="str">
        <f>LEFT($N1366,SEARCH("/",$N1366)-1)</f>
        <v>music</v>
      </c>
      <c r="R1366" t="str">
        <f>RIGHT($N1366, LEN($N1366)-SEARCH("/",$N1366))</f>
        <v>rock</v>
      </c>
      <c r="S1366" s="12">
        <f>(((J1366/60)/60)/24)+DATE(1970,1,1)</f>
        <v>41951.695671296293</v>
      </c>
      <c r="T1366" s="12">
        <f>(((I1366/60)/60)/24)+DATE(1970,1,1)</f>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(E1367/D1367)</f>
        <v>1.0026666666666666</v>
      </c>
      <c r="P1367" s="8">
        <f>IF(E1367=0, 0, E1367/L1367)</f>
        <v>81.739130434782609</v>
      </c>
      <c r="Q1367" t="str">
        <f>LEFT($N1367,SEARCH("/",$N1367)-1)</f>
        <v>music</v>
      </c>
      <c r="R1367" t="str">
        <f>RIGHT($N1367, LEN($N1367)-SEARCH("/",$N1367))</f>
        <v>rock</v>
      </c>
      <c r="S1367" s="12">
        <f>(((J1367/60)/60)/24)+DATE(1970,1,1)</f>
        <v>42049.733240740738</v>
      </c>
      <c r="T1367" s="12">
        <f>(((I1367/60)/60)/24)+DATE(1970,1,1)</f>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(E1368/D1368)</f>
        <v>1.2648920000000001</v>
      </c>
      <c r="P1368" s="8">
        <f>IF(E1368=0, 0, E1368/L1368)</f>
        <v>64.535306122448986</v>
      </c>
      <c r="Q1368" t="str">
        <f>LEFT($N1368,SEARCH("/",$N1368)-1)</f>
        <v>music</v>
      </c>
      <c r="R1368" t="str">
        <f>RIGHT($N1368, LEN($N1368)-SEARCH("/",$N1368))</f>
        <v>rock</v>
      </c>
      <c r="S1368" s="12">
        <f>(((J1368/60)/60)/24)+DATE(1970,1,1)</f>
        <v>41924.996099537035</v>
      </c>
      <c r="T1368" s="12">
        <f>(((I1368/60)/60)/24)+DATE(1970,1,1)</f>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(E1369/D1369)</f>
        <v>1.1426000000000001</v>
      </c>
      <c r="P1369" s="8">
        <f>IF(E1369=0, 0, E1369/L1369)</f>
        <v>63.477777777777774</v>
      </c>
      <c r="Q1369" t="str">
        <f>LEFT($N1369,SEARCH("/",$N1369)-1)</f>
        <v>music</v>
      </c>
      <c r="R1369" t="str">
        <f>RIGHT($N1369, LEN($N1369)-SEARCH("/",$N1369))</f>
        <v>rock</v>
      </c>
      <c r="S1369" s="12">
        <f>(((J1369/60)/60)/24)+DATE(1970,1,1)</f>
        <v>42292.002893518518</v>
      </c>
      <c r="T1369" s="12">
        <f>(((I1369/60)/60)/24)+DATE(1970,1,1)</f>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(E1370/D1370)</f>
        <v>1.107</v>
      </c>
      <c r="P1370" s="8">
        <f>IF(E1370=0, 0, E1370/L1370)</f>
        <v>63.620689655172413</v>
      </c>
      <c r="Q1370" t="str">
        <f>LEFT($N1370,SEARCH("/",$N1370)-1)</f>
        <v>music</v>
      </c>
      <c r="R1370" t="str">
        <f>RIGHT($N1370, LEN($N1370)-SEARCH("/",$N1370))</f>
        <v>rock</v>
      </c>
      <c r="S1370" s="12">
        <f>(((J1370/60)/60)/24)+DATE(1970,1,1)</f>
        <v>42146.190902777773</v>
      </c>
      <c r="T1370" s="12">
        <f>(((I1370/60)/60)/24)+DATE(1970,1,1)</f>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(E1371/D1371)</f>
        <v>1.0534805315203954</v>
      </c>
      <c r="P1371" s="8">
        <f>IF(E1371=0, 0, E1371/L1371)</f>
        <v>83.967068965517228</v>
      </c>
      <c r="Q1371" t="str">
        <f>LEFT($N1371,SEARCH("/",$N1371)-1)</f>
        <v>music</v>
      </c>
      <c r="R1371" t="str">
        <f>RIGHT($N1371, LEN($N1371)-SEARCH("/",$N1371))</f>
        <v>rock</v>
      </c>
      <c r="S1371" s="12">
        <f>(((J1371/60)/60)/24)+DATE(1970,1,1)</f>
        <v>41710.594282407408</v>
      </c>
      <c r="T1371" s="12">
        <f>(((I1371/60)/60)/24)+DATE(1970,1,1)</f>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(E1372/D1372)</f>
        <v>1.0366666666666666</v>
      </c>
      <c r="P1372" s="8">
        <f>IF(E1372=0, 0, E1372/L1372)</f>
        <v>77.75</v>
      </c>
      <c r="Q1372" t="str">
        <f>LEFT($N1372,SEARCH("/",$N1372)-1)</f>
        <v>music</v>
      </c>
      <c r="R1372" t="str">
        <f>RIGHT($N1372, LEN($N1372)-SEARCH("/",$N1372))</f>
        <v>rock</v>
      </c>
      <c r="S1372" s="12">
        <f>(((J1372/60)/60)/24)+DATE(1970,1,1)</f>
        <v>41548.00335648148</v>
      </c>
      <c r="T1372" s="12">
        <f>(((I1372/60)/60)/24)+DATE(1970,1,1)</f>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(E1373/D1373)</f>
        <v>1.0708672667523933</v>
      </c>
      <c r="P1373" s="8">
        <f>IF(E1373=0, 0, E1373/L1373)</f>
        <v>107.07142857142857</v>
      </c>
      <c r="Q1373" t="str">
        <f>LEFT($N1373,SEARCH("/",$N1373)-1)</f>
        <v>music</v>
      </c>
      <c r="R1373" t="str">
        <f>RIGHT($N1373, LEN($N1373)-SEARCH("/",$N1373))</f>
        <v>rock</v>
      </c>
      <c r="S1373" s="12">
        <f>(((J1373/60)/60)/24)+DATE(1970,1,1)</f>
        <v>42101.758587962962</v>
      </c>
      <c r="T1373" s="12">
        <f>(((I1373/60)/60)/24)+DATE(1970,1,1)</f>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(E1374/D1374)</f>
        <v>1.24</v>
      </c>
      <c r="P1374" s="8">
        <f>IF(E1374=0, 0, E1374/L1374)</f>
        <v>38.75</v>
      </c>
      <c r="Q1374" t="str">
        <f>LEFT($N1374,SEARCH("/",$N1374)-1)</f>
        <v>music</v>
      </c>
      <c r="R1374" t="str">
        <f>RIGHT($N1374, LEN($N1374)-SEARCH("/",$N1374))</f>
        <v>rock</v>
      </c>
      <c r="S1374" s="12">
        <f>(((J1374/60)/60)/24)+DATE(1970,1,1)</f>
        <v>41072.739953703705</v>
      </c>
      <c r="T1374" s="12">
        <f>(((I1374/60)/60)/24)+DATE(1970,1,1)</f>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(E1375/D1375)</f>
        <v>1.0501</v>
      </c>
      <c r="P1375" s="8">
        <f>IF(E1375=0, 0, E1375/L1375)</f>
        <v>201.94230769230768</v>
      </c>
      <c r="Q1375" t="str">
        <f>LEFT($N1375,SEARCH("/",$N1375)-1)</f>
        <v>music</v>
      </c>
      <c r="R1375" t="str">
        <f>RIGHT($N1375, LEN($N1375)-SEARCH("/",$N1375))</f>
        <v>rock</v>
      </c>
      <c r="S1375" s="12">
        <f>(((J1375/60)/60)/24)+DATE(1970,1,1)</f>
        <v>42704.95177083333</v>
      </c>
      <c r="T1375" s="12">
        <f>(((I1375/60)/60)/24)+DATE(1970,1,1)</f>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(E1376/D1376)</f>
        <v>1.8946666666666667</v>
      </c>
      <c r="P1376" s="8">
        <f>IF(E1376=0, 0, E1376/L1376)</f>
        <v>43.060606060606062</v>
      </c>
      <c r="Q1376" t="str">
        <f>LEFT($N1376,SEARCH("/",$N1376)-1)</f>
        <v>music</v>
      </c>
      <c r="R1376" t="str">
        <f>RIGHT($N1376, LEN($N1376)-SEARCH("/",$N1376))</f>
        <v>rock</v>
      </c>
      <c r="S1376" s="12">
        <f>(((J1376/60)/60)/24)+DATE(1970,1,1)</f>
        <v>42424.161898148144</v>
      </c>
      <c r="T1376" s="12">
        <f>(((I1376/60)/60)/24)+DATE(1970,1,1)</f>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(E1377/D1377)</f>
        <v>1.7132499999999999</v>
      </c>
      <c r="P1377" s="8">
        <f>IF(E1377=0, 0, E1377/L1377)</f>
        <v>62.871559633027523</v>
      </c>
      <c r="Q1377" t="str">
        <f>LEFT($N1377,SEARCH("/",$N1377)-1)</f>
        <v>music</v>
      </c>
      <c r="R1377" t="str">
        <f>RIGHT($N1377, LEN($N1377)-SEARCH("/",$N1377))</f>
        <v>rock</v>
      </c>
      <c r="S1377" s="12">
        <f>(((J1377/60)/60)/24)+DATE(1970,1,1)</f>
        <v>42720.066192129627</v>
      </c>
      <c r="T1377" s="12">
        <f>(((I1377/60)/60)/24)+DATE(1970,1,1)</f>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(E1378/D1378)</f>
        <v>2.5248648648648651</v>
      </c>
      <c r="P1378" s="8">
        <f>IF(E1378=0, 0, E1378/L1378)</f>
        <v>55.607142857142854</v>
      </c>
      <c r="Q1378" t="str">
        <f>LEFT($N1378,SEARCH("/",$N1378)-1)</f>
        <v>music</v>
      </c>
      <c r="R1378" t="str">
        <f>RIGHT($N1378, LEN($N1378)-SEARCH("/",$N1378))</f>
        <v>rock</v>
      </c>
      <c r="S1378" s="12">
        <f>(((J1378/60)/60)/24)+DATE(1970,1,1)</f>
        <v>42677.669050925921</v>
      </c>
      <c r="T1378" s="12">
        <f>(((I1378/60)/60)/24)+DATE(1970,1,1)</f>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(E1379/D1379)</f>
        <v>1.1615384615384616</v>
      </c>
      <c r="P1379" s="8">
        <f>IF(E1379=0, 0, E1379/L1379)</f>
        <v>48.70967741935484</v>
      </c>
      <c r="Q1379" t="str">
        <f>LEFT($N1379,SEARCH("/",$N1379)-1)</f>
        <v>music</v>
      </c>
      <c r="R1379" t="str">
        <f>RIGHT($N1379, LEN($N1379)-SEARCH("/",$N1379))</f>
        <v>rock</v>
      </c>
      <c r="S1379" s="12">
        <f>(((J1379/60)/60)/24)+DATE(1970,1,1)</f>
        <v>42747.219560185185</v>
      </c>
      <c r="T1379" s="12">
        <f>(((I1379/60)/60)/24)+DATE(1970,1,1)</f>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(E1380/D1380)</f>
        <v>2.0335000000000001</v>
      </c>
      <c r="P1380" s="8">
        <f>IF(E1380=0, 0, E1380/L1380)</f>
        <v>30.578947368421051</v>
      </c>
      <c r="Q1380" t="str">
        <f>LEFT($N1380,SEARCH("/",$N1380)-1)</f>
        <v>music</v>
      </c>
      <c r="R1380" t="str">
        <f>RIGHT($N1380, LEN($N1380)-SEARCH("/",$N1380))</f>
        <v>rock</v>
      </c>
      <c r="S1380" s="12">
        <f>(((J1380/60)/60)/24)+DATE(1970,1,1)</f>
        <v>42568.759374999994</v>
      </c>
      <c r="T1380" s="12">
        <f>(((I1380/60)/60)/24)+DATE(1970,1,1)</f>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(E1381/D1381)</f>
        <v>1.1160000000000001</v>
      </c>
      <c r="P1381" s="8">
        <f>IF(E1381=0, 0, E1381/L1381)</f>
        <v>73.907284768211923</v>
      </c>
      <c r="Q1381" t="str">
        <f>LEFT($N1381,SEARCH("/",$N1381)-1)</f>
        <v>music</v>
      </c>
      <c r="R1381" t="str">
        <f>RIGHT($N1381, LEN($N1381)-SEARCH("/",$N1381))</f>
        <v>rock</v>
      </c>
      <c r="S1381" s="12">
        <f>(((J1381/60)/60)/24)+DATE(1970,1,1)</f>
        <v>42130.491620370376</v>
      </c>
      <c r="T1381" s="12">
        <f>(((I1381/60)/60)/24)+DATE(1970,1,1)</f>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(E1382/D1382)</f>
        <v>4.24</v>
      </c>
      <c r="P1382" s="8">
        <f>IF(E1382=0, 0, E1382/L1382)</f>
        <v>21.2</v>
      </c>
      <c r="Q1382" t="str">
        <f>LEFT($N1382,SEARCH("/",$N1382)-1)</f>
        <v>music</v>
      </c>
      <c r="R1382" t="str">
        <f>RIGHT($N1382, LEN($N1382)-SEARCH("/",$N1382))</f>
        <v>rock</v>
      </c>
      <c r="S1382" s="12">
        <f>(((J1382/60)/60)/24)+DATE(1970,1,1)</f>
        <v>42141.762800925921</v>
      </c>
      <c r="T1382" s="12">
        <f>(((I1382/60)/60)/24)+DATE(1970,1,1)</f>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(E1383/D1383)</f>
        <v>1.071</v>
      </c>
      <c r="P1383" s="8">
        <f>IF(E1383=0, 0, E1383/L1383)</f>
        <v>73.356164383561648</v>
      </c>
      <c r="Q1383" t="str">
        <f>LEFT($N1383,SEARCH("/",$N1383)-1)</f>
        <v>music</v>
      </c>
      <c r="R1383" t="str">
        <f>RIGHT($N1383, LEN($N1383)-SEARCH("/",$N1383))</f>
        <v>rock</v>
      </c>
      <c r="S1383" s="12">
        <f>(((J1383/60)/60)/24)+DATE(1970,1,1)</f>
        <v>42703.214409722219</v>
      </c>
      <c r="T1383" s="12">
        <f>(((I1383/60)/60)/24)+DATE(1970,1,1)</f>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(E1384/D1384)</f>
        <v>1.043625</v>
      </c>
      <c r="P1384" s="8">
        <f>IF(E1384=0, 0, E1384/L1384)</f>
        <v>56.412162162162161</v>
      </c>
      <c r="Q1384" t="str">
        <f>LEFT($N1384,SEARCH("/",$N1384)-1)</f>
        <v>music</v>
      </c>
      <c r="R1384" t="str">
        <f>RIGHT($N1384, LEN($N1384)-SEARCH("/",$N1384))</f>
        <v>rock</v>
      </c>
      <c r="S1384" s="12">
        <f>(((J1384/60)/60)/24)+DATE(1970,1,1)</f>
        <v>41370.800185185188</v>
      </c>
      <c r="T1384" s="12">
        <f>(((I1384/60)/60)/24)+DATE(1970,1,1)</f>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(E1385/D1385)</f>
        <v>2.124090909090909</v>
      </c>
      <c r="P1385" s="8">
        <f>IF(E1385=0, 0, E1385/L1385)</f>
        <v>50.247311827956992</v>
      </c>
      <c r="Q1385" t="str">
        <f>LEFT($N1385,SEARCH("/",$N1385)-1)</f>
        <v>music</v>
      </c>
      <c r="R1385" t="str">
        <f>RIGHT($N1385, LEN($N1385)-SEARCH("/",$N1385))</f>
        <v>rock</v>
      </c>
      <c r="S1385" s="12">
        <f>(((J1385/60)/60)/24)+DATE(1970,1,1)</f>
        <v>42707.074976851851</v>
      </c>
      <c r="T1385" s="12">
        <f>(((I1385/60)/60)/24)+DATE(1970,1,1)</f>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(E1386/D1386)</f>
        <v>1.2408571428571429</v>
      </c>
      <c r="P1386" s="8">
        <f>IF(E1386=0, 0, E1386/L1386)</f>
        <v>68.936507936507937</v>
      </c>
      <c r="Q1386" t="str">
        <f>LEFT($N1386,SEARCH("/",$N1386)-1)</f>
        <v>music</v>
      </c>
      <c r="R1386" t="str">
        <f>RIGHT($N1386, LEN($N1386)-SEARCH("/",$N1386))</f>
        <v>rock</v>
      </c>
      <c r="S1386" s="12">
        <f>(((J1386/60)/60)/24)+DATE(1970,1,1)</f>
        <v>42160.735208333332</v>
      </c>
      <c r="T1386" s="12">
        <f>(((I1386/60)/60)/24)+DATE(1970,1,1)</f>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(E1387/D1387)</f>
        <v>1.10406125</v>
      </c>
      <c r="P1387" s="8">
        <f>IF(E1387=0, 0, E1387/L1387)</f>
        <v>65.914104477611943</v>
      </c>
      <c r="Q1387" t="str">
        <f>LEFT($N1387,SEARCH("/",$N1387)-1)</f>
        <v>music</v>
      </c>
      <c r="R1387" t="str">
        <f>RIGHT($N1387, LEN($N1387)-SEARCH("/",$N1387))</f>
        <v>rock</v>
      </c>
      <c r="S1387" s="12">
        <f>(((J1387/60)/60)/24)+DATE(1970,1,1)</f>
        <v>42433.688900462963</v>
      </c>
      <c r="T1387" s="12">
        <f>(((I1387/60)/60)/24)+DATE(1970,1,1)</f>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(E1388/D1388)</f>
        <v>2.1875</v>
      </c>
      <c r="P1388" s="8">
        <f>IF(E1388=0, 0, E1388/L1388)</f>
        <v>62.5</v>
      </c>
      <c r="Q1388" t="str">
        <f>LEFT($N1388,SEARCH("/",$N1388)-1)</f>
        <v>music</v>
      </c>
      <c r="R1388" t="str">
        <f>RIGHT($N1388, LEN($N1388)-SEARCH("/",$N1388))</f>
        <v>rock</v>
      </c>
      <c r="S1388" s="12">
        <f>(((J1388/60)/60)/24)+DATE(1970,1,1)</f>
        <v>42184.646863425922</v>
      </c>
      <c r="T1388" s="12">
        <f>(((I1388/60)/60)/24)+DATE(1970,1,1)</f>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(E1389/D1389)</f>
        <v>1.36625</v>
      </c>
      <c r="P1389" s="8">
        <f>IF(E1389=0, 0, E1389/L1389)</f>
        <v>70.064102564102569</v>
      </c>
      <c r="Q1389" t="str">
        <f>LEFT($N1389,SEARCH("/",$N1389)-1)</f>
        <v>music</v>
      </c>
      <c r="R1389" t="str">
        <f>RIGHT($N1389, LEN($N1389)-SEARCH("/",$N1389))</f>
        <v>rock</v>
      </c>
      <c r="S1389" s="12">
        <f>(((J1389/60)/60)/24)+DATE(1970,1,1)</f>
        <v>42126.92123842593</v>
      </c>
      <c r="T1389" s="12">
        <f>(((I1389/60)/60)/24)+DATE(1970,1,1)</f>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(E1390/D1390)</f>
        <v>1.348074</v>
      </c>
      <c r="P1390" s="8">
        <f>IF(E1390=0, 0, E1390/L1390)</f>
        <v>60.181874999999998</v>
      </c>
      <c r="Q1390" t="str">
        <f>LEFT($N1390,SEARCH("/",$N1390)-1)</f>
        <v>music</v>
      </c>
      <c r="R1390" t="str">
        <f>RIGHT($N1390, LEN($N1390)-SEARCH("/",$N1390))</f>
        <v>rock</v>
      </c>
      <c r="S1390" s="12">
        <f>(((J1390/60)/60)/24)+DATE(1970,1,1)</f>
        <v>42634.614780092597</v>
      </c>
      <c r="T1390" s="12">
        <f>(((I1390/60)/60)/24)+DATE(1970,1,1)</f>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(E1391/D1391)</f>
        <v>1.454</v>
      </c>
      <c r="P1391" s="8">
        <f>IF(E1391=0, 0, E1391/L1391)</f>
        <v>21.382352941176471</v>
      </c>
      <c r="Q1391" t="str">
        <f>LEFT($N1391,SEARCH("/",$N1391)-1)</f>
        <v>music</v>
      </c>
      <c r="R1391" t="str">
        <f>RIGHT($N1391, LEN($N1391)-SEARCH("/",$N1391))</f>
        <v>rock</v>
      </c>
      <c r="S1391" s="12">
        <f>(((J1391/60)/60)/24)+DATE(1970,1,1)</f>
        <v>42565.480983796297</v>
      </c>
      <c r="T1391" s="12">
        <f>(((I1391/60)/60)/24)+DATE(1970,1,1)</f>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(E1392/D1392)</f>
        <v>1.0910714285714285</v>
      </c>
      <c r="P1392" s="8">
        <f>IF(E1392=0, 0, E1392/L1392)</f>
        <v>160.78947368421052</v>
      </c>
      <c r="Q1392" t="str">
        <f>LEFT($N1392,SEARCH("/",$N1392)-1)</f>
        <v>music</v>
      </c>
      <c r="R1392" t="str">
        <f>RIGHT($N1392, LEN($N1392)-SEARCH("/",$N1392))</f>
        <v>rock</v>
      </c>
      <c r="S1392" s="12">
        <f>(((J1392/60)/60)/24)+DATE(1970,1,1)</f>
        <v>42087.803310185183</v>
      </c>
      <c r="T1392" s="12">
        <f>(((I1392/60)/60)/24)+DATE(1970,1,1)</f>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(E1393/D1393)</f>
        <v>1.1020000000000001</v>
      </c>
      <c r="P1393" s="8">
        <f>IF(E1393=0, 0, E1393/L1393)</f>
        <v>42.384615384615387</v>
      </c>
      <c r="Q1393" t="str">
        <f>LEFT($N1393,SEARCH("/",$N1393)-1)</f>
        <v>music</v>
      </c>
      <c r="R1393" t="str">
        <f>RIGHT($N1393, LEN($N1393)-SEARCH("/",$N1393))</f>
        <v>rock</v>
      </c>
      <c r="S1393" s="12">
        <f>(((J1393/60)/60)/24)+DATE(1970,1,1)</f>
        <v>42193.650671296295</v>
      </c>
      <c r="T1393" s="12">
        <f>(((I1393/60)/60)/24)+DATE(1970,1,1)</f>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(E1394/D1394)</f>
        <v>1.1364000000000001</v>
      </c>
      <c r="P1394" s="8">
        <f>IF(E1394=0, 0, E1394/L1394)</f>
        <v>27.317307692307693</v>
      </c>
      <c r="Q1394" t="str">
        <f>LEFT($N1394,SEARCH("/",$N1394)-1)</f>
        <v>music</v>
      </c>
      <c r="R1394" t="str">
        <f>RIGHT($N1394, LEN($N1394)-SEARCH("/",$N1394))</f>
        <v>rock</v>
      </c>
      <c r="S1394" s="12">
        <f>(((J1394/60)/60)/24)+DATE(1970,1,1)</f>
        <v>42401.154930555553</v>
      </c>
      <c r="T1394" s="12">
        <f>(((I1394/60)/60)/24)+DATE(1970,1,1)</f>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(E1395/D1395)</f>
        <v>1.0235000000000001</v>
      </c>
      <c r="P1395" s="8">
        <f>IF(E1395=0, 0, E1395/L1395)</f>
        <v>196.82692307692307</v>
      </c>
      <c r="Q1395" t="str">
        <f>LEFT($N1395,SEARCH("/",$N1395)-1)</f>
        <v>music</v>
      </c>
      <c r="R1395" t="str">
        <f>RIGHT($N1395, LEN($N1395)-SEARCH("/",$N1395))</f>
        <v>rock</v>
      </c>
      <c r="S1395" s="12">
        <f>(((J1395/60)/60)/24)+DATE(1970,1,1)</f>
        <v>42553.681979166664</v>
      </c>
      <c r="T1395" s="12">
        <f>(((I1395/60)/60)/24)+DATE(1970,1,1)</f>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(E1396/D1396)</f>
        <v>1.2213333333333334</v>
      </c>
      <c r="P1396" s="8">
        <f>IF(E1396=0, 0, E1396/L1396)</f>
        <v>53.882352941176471</v>
      </c>
      <c r="Q1396" t="str">
        <f>LEFT($N1396,SEARCH("/",$N1396)-1)</f>
        <v>music</v>
      </c>
      <c r="R1396" t="str">
        <f>RIGHT($N1396, LEN($N1396)-SEARCH("/",$N1396))</f>
        <v>rock</v>
      </c>
      <c r="S1396" s="12">
        <f>(((J1396/60)/60)/24)+DATE(1970,1,1)</f>
        <v>42752.144976851851</v>
      </c>
      <c r="T1396" s="12">
        <f>(((I1396/60)/60)/24)+DATE(1970,1,1)</f>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(E1397/D1397)</f>
        <v>1.1188571428571428</v>
      </c>
      <c r="P1397" s="8">
        <f>IF(E1397=0, 0, E1397/L1397)</f>
        <v>47.756097560975611</v>
      </c>
      <c r="Q1397" t="str">
        <f>LEFT($N1397,SEARCH("/",$N1397)-1)</f>
        <v>music</v>
      </c>
      <c r="R1397" t="str">
        <f>RIGHT($N1397, LEN($N1397)-SEARCH("/",$N1397))</f>
        <v>rock</v>
      </c>
      <c r="S1397" s="12">
        <f>(((J1397/60)/60)/24)+DATE(1970,1,1)</f>
        <v>42719.90834490741</v>
      </c>
      <c r="T1397" s="12">
        <f>(((I1397/60)/60)/24)+DATE(1970,1,1)</f>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(E1398/D1398)</f>
        <v>1.073</v>
      </c>
      <c r="P1398" s="8">
        <f>IF(E1398=0, 0, E1398/L1398)</f>
        <v>88.191780821917803</v>
      </c>
      <c r="Q1398" t="str">
        <f>LEFT($N1398,SEARCH("/",$N1398)-1)</f>
        <v>music</v>
      </c>
      <c r="R1398" t="str">
        <f>RIGHT($N1398, LEN($N1398)-SEARCH("/",$N1398))</f>
        <v>rock</v>
      </c>
      <c r="S1398" s="12">
        <f>(((J1398/60)/60)/24)+DATE(1970,1,1)</f>
        <v>42018.99863425926</v>
      </c>
      <c r="T1398" s="12">
        <f>(((I1398/60)/60)/24)+DATE(1970,1,1)</f>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(E1399/D1399)</f>
        <v>1.1385000000000001</v>
      </c>
      <c r="P1399" s="8">
        <f>IF(E1399=0, 0, E1399/L1399)</f>
        <v>72.056962025316452</v>
      </c>
      <c r="Q1399" t="str">
        <f>LEFT($N1399,SEARCH("/",$N1399)-1)</f>
        <v>music</v>
      </c>
      <c r="R1399" t="str">
        <f>RIGHT($N1399, LEN($N1399)-SEARCH("/",$N1399))</f>
        <v>rock</v>
      </c>
      <c r="S1399" s="12">
        <f>(((J1399/60)/60)/24)+DATE(1970,1,1)</f>
        <v>42640.917939814812</v>
      </c>
      <c r="T1399" s="12">
        <f>(((I1399/60)/60)/24)+DATE(1970,1,1)</f>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(E1400/D1400)</f>
        <v>1.0968181818181819</v>
      </c>
      <c r="P1400" s="8">
        <f>IF(E1400=0, 0, E1400/L1400)</f>
        <v>74.246153846153845</v>
      </c>
      <c r="Q1400" t="str">
        <f>LEFT($N1400,SEARCH("/",$N1400)-1)</f>
        <v>music</v>
      </c>
      <c r="R1400" t="str">
        <f>RIGHT($N1400, LEN($N1400)-SEARCH("/",$N1400))</f>
        <v>rock</v>
      </c>
      <c r="S1400" s="12">
        <f>(((J1400/60)/60)/24)+DATE(1970,1,1)</f>
        <v>42526.874236111107</v>
      </c>
      <c r="T1400" s="12">
        <f>(((I1400/60)/60)/24)+DATE(1970,1,1)</f>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(E1401/D1401)</f>
        <v>1.2614444444444444</v>
      </c>
      <c r="P1401" s="8">
        <f>IF(E1401=0, 0, E1401/L1401)</f>
        <v>61.701086956521742</v>
      </c>
      <c r="Q1401" t="str">
        <f>LEFT($N1401,SEARCH("/",$N1401)-1)</f>
        <v>music</v>
      </c>
      <c r="R1401" t="str">
        <f>RIGHT($N1401, LEN($N1401)-SEARCH("/",$N1401))</f>
        <v>rock</v>
      </c>
      <c r="S1401" s="12">
        <f>(((J1401/60)/60)/24)+DATE(1970,1,1)</f>
        <v>41889.004317129627</v>
      </c>
      <c r="T1401" s="12">
        <f>(((I1401/60)/60)/24)+DATE(1970,1,1)</f>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(E1402/D1402)</f>
        <v>1.6742857142857144</v>
      </c>
      <c r="P1402" s="8">
        <f>IF(E1402=0, 0, E1402/L1402)</f>
        <v>17.235294117647058</v>
      </c>
      <c r="Q1402" t="str">
        <f>LEFT($N1402,SEARCH("/",$N1402)-1)</f>
        <v>music</v>
      </c>
      <c r="R1402" t="str">
        <f>RIGHT($N1402, LEN($N1402)-SEARCH("/",$N1402))</f>
        <v>rock</v>
      </c>
      <c r="S1402" s="12">
        <f>(((J1402/60)/60)/24)+DATE(1970,1,1)</f>
        <v>42498.341122685189</v>
      </c>
      <c r="T1402" s="12">
        <f>(((I1402/60)/60)/24)+DATE(1970,1,1)</f>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(E1403/D1403)</f>
        <v>4.9652000000000003</v>
      </c>
      <c r="P1403" s="8">
        <f>IF(E1403=0, 0, E1403/L1403)</f>
        <v>51.720833333333331</v>
      </c>
      <c r="Q1403" t="str">
        <f>LEFT($N1403,SEARCH("/",$N1403)-1)</f>
        <v>music</v>
      </c>
      <c r="R1403" t="str">
        <f>RIGHT($N1403, LEN($N1403)-SEARCH("/",$N1403))</f>
        <v>rock</v>
      </c>
      <c r="S1403" s="12">
        <f>(((J1403/60)/60)/24)+DATE(1970,1,1)</f>
        <v>41399.99622685185</v>
      </c>
      <c r="T1403" s="12">
        <f>(((I1403/60)/60)/24)+DATE(1970,1,1)</f>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(E1404/D1404)</f>
        <v>1.0915999999999999</v>
      </c>
      <c r="P1404" s="8">
        <f>IF(E1404=0, 0, E1404/L1404)</f>
        <v>24.150442477876105</v>
      </c>
      <c r="Q1404" t="str">
        <f>LEFT($N1404,SEARCH("/",$N1404)-1)</f>
        <v>music</v>
      </c>
      <c r="R1404" t="str">
        <f>RIGHT($N1404, LEN($N1404)-SEARCH("/",$N1404))</f>
        <v>rock</v>
      </c>
      <c r="S1404" s="12">
        <f>(((J1404/60)/60)/24)+DATE(1970,1,1)</f>
        <v>42065.053368055553</v>
      </c>
      <c r="T1404" s="12">
        <f>(((I1404/60)/60)/24)+DATE(1970,1,1)</f>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(E1405/D1405)</f>
        <v>1.0257499999999999</v>
      </c>
      <c r="P1405" s="8">
        <f>IF(E1405=0, 0, E1405/L1405)</f>
        <v>62.166666666666664</v>
      </c>
      <c r="Q1405" t="str">
        <f>LEFT($N1405,SEARCH("/",$N1405)-1)</f>
        <v>music</v>
      </c>
      <c r="R1405" t="str">
        <f>RIGHT($N1405, LEN($N1405)-SEARCH("/",$N1405))</f>
        <v>rock</v>
      </c>
      <c r="S1405" s="12">
        <f>(((J1405/60)/60)/24)+DATE(1970,1,1)</f>
        <v>41451.062905092593</v>
      </c>
      <c r="T1405" s="12">
        <f>(((I1405/60)/60)/24)+DATE(1970,1,1)</f>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(E1406/D1406)</f>
        <v>1.6620689655172414E-2</v>
      </c>
      <c r="P1406" s="8">
        <f>IF(E1406=0, 0, E1406/L1406)</f>
        <v>48.2</v>
      </c>
      <c r="Q1406" t="str">
        <f>LEFT($N1406,SEARCH("/",$N1406)-1)</f>
        <v>publishing</v>
      </c>
      <c r="R1406" t="str">
        <f>RIGHT($N1406, LEN($N1406)-SEARCH("/",$N1406))</f>
        <v>translations</v>
      </c>
      <c r="S1406" s="12">
        <f>(((J1406/60)/60)/24)+DATE(1970,1,1)</f>
        <v>42032.510243055556</v>
      </c>
      <c r="T1406" s="12">
        <f>(((I1406/60)/60)/24)+DATE(1970,1,1)</f>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(E1407/D1407)</f>
        <v>4.1999999999999997E-3</v>
      </c>
      <c r="P1407" s="8">
        <f>IF(E1407=0, 0, E1407/L1407)</f>
        <v>6.1764705882352944</v>
      </c>
      <c r="Q1407" t="str">
        <f>LEFT($N1407,SEARCH("/",$N1407)-1)</f>
        <v>publishing</v>
      </c>
      <c r="R1407" t="str">
        <f>RIGHT($N1407, LEN($N1407)-SEARCH("/",$N1407))</f>
        <v>translations</v>
      </c>
      <c r="S1407" s="12">
        <f>(((J1407/60)/60)/24)+DATE(1970,1,1)</f>
        <v>41941.680567129632</v>
      </c>
      <c r="T1407" s="12">
        <f>(((I1407/60)/60)/24)+DATE(1970,1,1)</f>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(E1408/D1408)</f>
        <v>1.25E-3</v>
      </c>
      <c r="P1408" s="8">
        <f>IF(E1408=0, 0, E1408/L1408)</f>
        <v>5</v>
      </c>
      <c r="Q1408" t="str">
        <f>LEFT($N1408,SEARCH("/",$N1408)-1)</f>
        <v>publishing</v>
      </c>
      <c r="R1408" t="str">
        <f>RIGHT($N1408, LEN($N1408)-SEARCH("/",$N1408))</f>
        <v>translations</v>
      </c>
      <c r="S1408" s="12">
        <f>(((J1408/60)/60)/24)+DATE(1970,1,1)</f>
        <v>42297.432951388888</v>
      </c>
      <c r="T1408" s="12">
        <f>(((I1408/60)/60)/24)+DATE(1970,1,1)</f>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(E1409/D1409)</f>
        <v>5.0000000000000001E-3</v>
      </c>
      <c r="P1409" s="8">
        <f>IF(E1409=0, 0, E1409/L1409)</f>
        <v>7.5</v>
      </c>
      <c r="Q1409" t="str">
        <f>LEFT($N1409,SEARCH("/",$N1409)-1)</f>
        <v>publishing</v>
      </c>
      <c r="R1409" t="str">
        <f>RIGHT($N1409, LEN($N1409)-SEARCH("/",$N1409))</f>
        <v>translations</v>
      </c>
      <c r="S1409" s="12">
        <f>(((J1409/60)/60)/24)+DATE(1970,1,1)</f>
        <v>41838.536782407406</v>
      </c>
      <c r="T1409" s="12">
        <f>(((I1409/60)/60)/24)+DATE(1970,1,1)</f>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(E1410/D1410)</f>
        <v>7.1999999999999995E-2</v>
      </c>
      <c r="P1410" s="8">
        <f>IF(E1410=0, 0, E1410/L1410)</f>
        <v>12</v>
      </c>
      <c r="Q1410" t="str">
        <f>LEFT($N1410,SEARCH("/",$N1410)-1)</f>
        <v>publishing</v>
      </c>
      <c r="R1410" t="str">
        <f>RIGHT($N1410, LEN($N1410)-SEARCH("/",$N1410))</f>
        <v>translations</v>
      </c>
      <c r="S1410" s="12">
        <f>(((J1410/60)/60)/24)+DATE(1970,1,1)</f>
        <v>42291.872175925921</v>
      </c>
      <c r="T1410" s="12">
        <f>(((I1410/60)/60)/24)+DATE(1970,1,1)</f>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(E1411/D1411)</f>
        <v>0</v>
      </c>
      <c r="P1411" s="8">
        <f>IF(E1411=0, 0, E1411/L1411)</f>
        <v>0</v>
      </c>
      <c r="Q1411" t="str">
        <f>LEFT($N1411,SEARCH("/",$N1411)-1)</f>
        <v>publishing</v>
      </c>
      <c r="R1411" t="str">
        <f>RIGHT($N1411, LEN($N1411)-SEARCH("/",$N1411))</f>
        <v>translations</v>
      </c>
      <c r="S1411" s="12">
        <f>(((J1411/60)/60)/24)+DATE(1970,1,1)</f>
        <v>41945.133506944447</v>
      </c>
      <c r="T1411" s="12">
        <f>(((I1411/60)/60)/24)+DATE(1970,1,1)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(E1412/D1412)</f>
        <v>1.6666666666666666E-4</v>
      </c>
      <c r="P1412" s="8">
        <f>IF(E1412=0, 0, E1412/L1412)</f>
        <v>1</v>
      </c>
      <c r="Q1412" t="str">
        <f>LEFT($N1412,SEARCH("/",$N1412)-1)</f>
        <v>publishing</v>
      </c>
      <c r="R1412" t="str">
        <f>RIGHT($N1412, LEN($N1412)-SEARCH("/",$N1412))</f>
        <v>translations</v>
      </c>
      <c r="S1412" s="12">
        <f>(((J1412/60)/60)/24)+DATE(1970,1,1)</f>
        <v>42479.318518518514</v>
      </c>
      <c r="T1412" s="12">
        <f>(((I1412/60)/60)/24)+DATE(1970,1,1)</f>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(E1413/D1413)</f>
        <v>2.3333333333333335E-3</v>
      </c>
      <c r="P1413" s="8">
        <f>IF(E1413=0, 0, E1413/L1413)</f>
        <v>2.3333333333333335</v>
      </c>
      <c r="Q1413" t="str">
        <f>LEFT($N1413,SEARCH("/",$N1413)-1)</f>
        <v>publishing</v>
      </c>
      <c r="R1413" t="str">
        <f>RIGHT($N1413, LEN($N1413)-SEARCH("/",$N1413))</f>
        <v>translations</v>
      </c>
      <c r="S1413" s="12">
        <f>(((J1413/60)/60)/24)+DATE(1970,1,1)</f>
        <v>42013.059027777781</v>
      </c>
      <c r="T1413" s="12">
        <f>(((I1413/60)/60)/24)+DATE(1970,1,1)</f>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(E1414/D1414)</f>
        <v>4.5714285714285714E-2</v>
      </c>
      <c r="P1414" s="8">
        <f>IF(E1414=0, 0, E1414/L1414)</f>
        <v>24.615384615384617</v>
      </c>
      <c r="Q1414" t="str">
        <f>LEFT($N1414,SEARCH("/",$N1414)-1)</f>
        <v>publishing</v>
      </c>
      <c r="R1414" t="str">
        <f>RIGHT($N1414, LEN($N1414)-SEARCH("/",$N1414))</f>
        <v>translations</v>
      </c>
      <c r="S1414" s="12">
        <f>(((J1414/60)/60)/24)+DATE(1970,1,1)</f>
        <v>41947.063645833332</v>
      </c>
      <c r="T1414" s="12">
        <f>(((I1414/60)/60)/24)+DATE(1970,1,1)</f>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(E1415/D1415)</f>
        <v>0.05</v>
      </c>
      <c r="P1415" s="8">
        <f>IF(E1415=0, 0, E1415/L1415)</f>
        <v>100</v>
      </c>
      <c r="Q1415" t="str">
        <f>LEFT($N1415,SEARCH("/",$N1415)-1)</f>
        <v>publishing</v>
      </c>
      <c r="R1415" t="str">
        <f>RIGHT($N1415, LEN($N1415)-SEARCH("/",$N1415))</f>
        <v>translations</v>
      </c>
      <c r="S1415" s="12">
        <f>(((J1415/60)/60)/24)+DATE(1970,1,1)</f>
        <v>42360.437152777777</v>
      </c>
      <c r="T1415" s="12">
        <f>(((I1415/60)/60)/24)+DATE(1970,1,1)</f>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(E1416/D1416)</f>
        <v>2E-3</v>
      </c>
      <c r="P1416" s="8">
        <f>IF(E1416=0, 0, E1416/L1416)</f>
        <v>1</v>
      </c>
      <c r="Q1416" t="str">
        <f>LEFT($N1416,SEARCH("/",$N1416)-1)</f>
        <v>publishing</v>
      </c>
      <c r="R1416" t="str">
        <f>RIGHT($N1416, LEN($N1416)-SEARCH("/",$N1416))</f>
        <v>translations</v>
      </c>
      <c r="S1416" s="12">
        <f>(((J1416/60)/60)/24)+DATE(1970,1,1)</f>
        <v>42708.25309027778</v>
      </c>
      <c r="T1416" s="12">
        <f>(((I1416/60)/60)/24)+DATE(1970,1,1)</f>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(E1417/D1417)</f>
        <v>0.18181818181818182</v>
      </c>
      <c r="P1417" s="8">
        <f>IF(E1417=0, 0, E1417/L1417)</f>
        <v>88.888888888888886</v>
      </c>
      <c r="Q1417" t="str">
        <f>LEFT($N1417,SEARCH("/",$N1417)-1)</f>
        <v>publishing</v>
      </c>
      <c r="R1417" t="str">
        <f>RIGHT($N1417, LEN($N1417)-SEARCH("/",$N1417))</f>
        <v>translations</v>
      </c>
      <c r="S1417" s="12">
        <f>(((J1417/60)/60)/24)+DATE(1970,1,1)</f>
        <v>42192.675821759258</v>
      </c>
      <c r="T1417" s="12">
        <f>(((I1417/60)/60)/24)+DATE(1970,1,1)</f>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(E1418/D1418)</f>
        <v>0</v>
      </c>
      <c r="P1418" s="8">
        <f>IF(E1418=0, 0, E1418/L1418)</f>
        <v>0</v>
      </c>
      <c r="Q1418" t="str">
        <f>LEFT($N1418,SEARCH("/",$N1418)-1)</f>
        <v>publishing</v>
      </c>
      <c r="R1418" t="str">
        <f>RIGHT($N1418, LEN($N1418)-SEARCH("/",$N1418))</f>
        <v>translations</v>
      </c>
      <c r="S1418" s="12">
        <f>(((J1418/60)/60)/24)+DATE(1970,1,1)</f>
        <v>42299.926145833335</v>
      </c>
      <c r="T1418" s="12">
        <f>(((I1418/60)/60)/24)+DATE(1970,1,1)</f>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(E1419/D1419)</f>
        <v>1.2222222222222223E-2</v>
      </c>
      <c r="P1419" s="8">
        <f>IF(E1419=0, 0, E1419/L1419)</f>
        <v>27.5</v>
      </c>
      <c r="Q1419" t="str">
        <f>LEFT($N1419,SEARCH("/",$N1419)-1)</f>
        <v>publishing</v>
      </c>
      <c r="R1419" t="str">
        <f>RIGHT($N1419, LEN($N1419)-SEARCH("/",$N1419))</f>
        <v>translations</v>
      </c>
      <c r="S1419" s="12">
        <f>(((J1419/60)/60)/24)+DATE(1970,1,1)</f>
        <v>42232.15016203704</v>
      </c>
      <c r="T1419" s="12">
        <f>(((I1419/60)/60)/24)+DATE(1970,1,1)</f>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(E1420/D1420)</f>
        <v>2E-3</v>
      </c>
      <c r="P1420" s="8">
        <f>IF(E1420=0, 0, E1420/L1420)</f>
        <v>6</v>
      </c>
      <c r="Q1420" t="str">
        <f>LEFT($N1420,SEARCH("/",$N1420)-1)</f>
        <v>publishing</v>
      </c>
      <c r="R1420" t="str">
        <f>RIGHT($N1420, LEN($N1420)-SEARCH("/",$N1420))</f>
        <v>translations</v>
      </c>
      <c r="S1420" s="12">
        <f>(((J1420/60)/60)/24)+DATE(1970,1,1)</f>
        <v>42395.456412037034</v>
      </c>
      <c r="T1420" s="12">
        <f>(((I1420/60)/60)/24)+DATE(1970,1,1)</f>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(E1421/D1421)</f>
        <v>7.0634920634920634E-2</v>
      </c>
      <c r="P1421" s="8">
        <f>IF(E1421=0, 0, E1421/L1421)</f>
        <v>44.5</v>
      </c>
      <c r="Q1421" t="str">
        <f>LEFT($N1421,SEARCH("/",$N1421)-1)</f>
        <v>publishing</v>
      </c>
      <c r="R1421" t="str">
        <f>RIGHT($N1421, LEN($N1421)-SEARCH("/",$N1421))</f>
        <v>translations</v>
      </c>
      <c r="S1421" s="12">
        <f>(((J1421/60)/60)/24)+DATE(1970,1,1)</f>
        <v>42622.456238425926</v>
      </c>
      <c r="T1421" s="12">
        <f>(((I1421/60)/60)/24)+DATE(1970,1,1)</f>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(E1422/D1422)</f>
        <v>2.7272727272727271E-2</v>
      </c>
      <c r="P1422" s="8">
        <f>IF(E1422=0, 0, E1422/L1422)</f>
        <v>1</v>
      </c>
      <c r="Q1422" t="str">
        <f>LEFT($N1422,SEARCH("/",$N1422)-1)</f>
        <v>publishing</v>
      </c>
      <c r="R1422" t="str">
        <f>RIGHT($N1422, LEN($N1422)-SEARCH("/",$N1422))</f>
        <v>translations</v>
      </c>
      <c r="S1422" s="12">
        <f>(((J1422/60)/60)/24)+DATE(1970,1,1)</f>
        <v>42524.667662037042</v>
      </c>
      <c r="T1422" s="12">
        <f>(((I1422/60)/60)/24)+DATE(1970,1,1)</f>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(E1423/D1423)</f>
        <v>1E-3</v>
      </c>
      <c r="P1423" s="8">
        <f>IF(E1423=0, 0, E1423/L1423)</f>
        <v>100</v>
      </c>
      <c r="Q1423" t="str">
        <f>LEFT($N1423,SEARCH("/",$N1423)-1)</f>
        <v>publishing</v>
      </c>
      <c r="R1423" t="str">
        <f>RIGHT($N1423, LEN($N1423)-SEARCH("/",$N1423))</f>
        <v>translations</v>
      </c>
      <c r="S1423" s="12">
        <f>(((J1423/60)/60)/24)+DATE(1970,1,1)</f>
        <v>42013.915613425925</v>
      </c>
      <c r="T1423" s="12">
        <f>(((I1423/60)/60)/24)+DATE(1970,1,1)</f>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(E1424/D1424)</f>
        <v>1.0399999999999999E-3</v>
      </c>
      <c r="P1424" s="8">
        <f>IF(E1424=0, 0, E1424/L1424)</f>
        <v>13</v>
      </c>
      <c r="Q1424" t="str">
        <f>LEFT($N1424,SEARCH("/",$N1424)-1)</f>
        <v>publishing</v>
      </c>
      <c r="R1424" t="str">
        <f>RIGHT($N1424, LEN($N1424)-SEARCH("/",$N1424))</f>
        <v>translations</v>
      </c>
      <c r="S1424" s="12">
        <f>(((J1424/60)/60)/24)+DATE(1970,1,1)</f>
        <v>42604.239629629628</v>
      </c>
      <c r="T1424" s="12">
        <f>(((I1424/60)/60)/24)+DATE(1970,1,1)</f>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(E1425/D1425)</f>
        <v>3.3333333333333335E-3</v>
      </c>
      <c r="P1425" s="8">
        <f>IF(E1425=0, 0, E1425/L1425)</f>
        <v>100</v>
      </c>
      <c r="Q1425" t="str">
        <f>LEFT($N1425,SEARCH("/",$N1425)-1)</f>
        <v>publishing</v>
      </c>
      <c r="R1425" t="str">
        <f>RIGHT($N1425, LEN($N1425)-SEARCH("/",$N1425))</f>
        <v>translations</v>
      </c>
      <c r="S1425" s="12">
        <f>(((J1425/60)/60)/24)+DATE(1970,1,1)</f>
        <v>42340.360312500001</v>
      </c>
      <c r="T1425" s="12">
        <f>(((I1425/60)/60)/24)+DATE(1970,1,1)</f>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(E1426/D1426)</f>
        <v>0.2036</v>
      </c>
      <c r="P1426" s="8">
        <f>IF(E1426=0, 0, E1426/L1426)</f>
        <v>109.07142857142857</v>
      </c>
      <c r="Q1426" t="str">
        <f>LEFT($N1426,SEARCH("/",$N1426)-1)</f>
        <v>publishing</v>
      </c>
      <c r="R1426" t="str">
        <f>RIGHT($N1426, LEN($N1426)-SEARCH("/",$N1426))</f>
        <v>translations</v>
      </c>
      <c r="S1426" s="12">
        <f>(((J1426/60)/60)/24)+DATE(1970,1,1)</f>
        <v>42676.717615740738</v>
      </c>
      <c r="T1426" s="12">
        <f>(((I1426/60)/60)/24)+DATE(1970,1,1)</f>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(E1427/D1427)</f>
        <v>0</v>
      </c>
      <c r="P1427" s="8">
        <f>IF(E1427=0, 0, E1427/L1427)</f>
        <v>0</v>
      </c>
      <c r="Q1427" t="str">
        <f>LEFT($N1427,SEARCH("/",$N1427)-1)</f>
        <v>publishing</v>
      </c>
      <c r="R1427" t="str">
        <f>RIGHT($N1427, LEN($N1427)-SEARCH("/",$N1427))</f>
        <v>translations</v>
      </c>
      <c r="S1427" s="12">
        <f>(((J1427/60)/60)/24)+DATE(1970,1,1)</f>
        <v>42093.131469907406</v>
      </c>
      <c r="T1427" s="12">
        <f>(((I1427/60)/60)/24)+DATE(1970,1,1)</f>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(E1428/D1428)</f>
        <v>0</v>
      </c>
      <c r="P1428" s="8">
        <f>IF(E1428=0, 0, E1428/L1428)</f>
        <v>0</v>
      </c>
      <c r="Q1428" t="str">
        <f>LEFT($N1428,SEARCH("/",$N1428)-1)</f>
        <v>publishing</v>
      </c>
      <c r="R1428" t="str">
        <f>RIGHT($N1428, LEN($N1428)-SEARCH("/",$N1428))</f>
        <v>translations</v>
      </c>
      <c r="S1428" s="12">
        <f>(((J1428/60)/60)/24)+DATE(1970,1,1)</f>
        <v>42180.390277777777</v>
      </c>
      <c r="T1428" s="12">
        <f>(((I1428/60)/60)/24)+DATE(1970,1,1)</f>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(E1429/D1429)</f>
        <v>8.3799999999999999E-2</v>
      </c>
      <c r="P1429" s="8">
        <f>IF(E1429=0, 0, E1429/L1429)</f>
        <v>104.75</v>
      </c>
      <c r="Q1429" t="str">
        <f>LEFT($N1429,SEARCH("/",$N1429)-1)</f>
        <v>publishing</v>
      </c>
      <c r="R1429" t="str">
        <f>RIGHT($N1429, LEN($N1429)-SEARCH("/",$N1429))</f>
        <v>translations</v>
      </c>
      <c r="S1429" s="12">
        <f>(((J1429/60)/60)/24)+DATE(1970,1,1)</f>
        <v>42601.851678240739</v>
      </c>
      <c r="T1429" s="12">
        <f>(((I1429/60)/60)/24)+DATE(1970,1,1)</f>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(E1430/D1430)</f>
        <v>4.4999999999999998E-2</v>
      </c>
      <c r="P1430" s="8">
        <f>IF(E1430=0, 0, E1430/L1430)</f>
        <v>15</v>
      </c>
      <c r="Q1430" t="str">
        <f>LEFT($N1430,SEARCH("/",$N1430)-1)</f>
        <v>publishing</v>
      </c>
      <c r="R1430" t="str">
        <f>RIGHT($N1430, LEN($N1430)-SEARCH("/",$N1430))</f>
        <v>translations</v>
      </c>
      <c r="S1430" s="12">
        <f>(((J1430/60)/60)/24)+DATE(1970,1,1)</f>
        <v>42432.379826388889</v>
      </c>
      <c r="T1430" s="12">
        <f>(((I1430/60)/60)/24)+DATE(1970,1,1)</f>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(E1431/D1431)</f>
        <v>0</v>
      </c>
      <c r="P1431" s="8">
        <f>IF(E1431=0, 0, E1431/L1431)</f>
        <v>0</v>
      </c>
      <c r="Q1431" t="str">
        <f>LEFT($N1431,SEARCH("/",$N1431)-1)</f>
        <v>publishing</v>
      </c>
      <c r="R1431" t="str">
        <f>RIGHT($N1431, LEN($N1431)-SEARCH("/",$N1431))</f>
        <v>translations</v>
      </c>
      <c r="S1431" s="12">
        <f>(((J1431/60)/60)/24)+DATE(1970,1,1)</f>
        <v>42074.060671296291</v>
      </c>
      <c r="T1431" s="12">
        <f>(((I1431/60)/60)/24)+DATE(1970,1,1)</f>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(E1432/D1432)</f>
        <v>8.0600000000000005E-2</v>
      </c>
      <c r="P1432" s="8">
        <f>IF(E1432=0, 0, E1432/L1432)</f>
        <v>80.599999999999994</v>
      </c>
      <c r="Q1432" t="str">
        <f>LEFT($N1432,SEARCH("/",$N1432)-1)</f>
        <v>publishing</v>
      </c>
      <c r="R1432" t="str">
        <f>RIGHT($N1432, LEN($N1432)-SEARCH("/",$N1432))</f>
        <v>translations</v>
      </c>
      <c r="S1432" s="12">
        <f>(((J1432/60)/60)/24)+DATE(1970,1,1)</f>
        <v>41961.813518518517</v>
      </c>
      <c r="T1432" s="12">
        <f>(((I1432/60)/60)/24)+DATE(1970,1,1)</f>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(E1433/D1433)</f>
        <v>0.31947058823529412</v>
      </c>
      <c r="P1433" s="8">
        <f>IF(E1433=0, 0, E1433/L1433)</f>
        <v>115.55319148936171</v>
      </c>
      <c r="Q1433" t="str">
        <f>LEFT($N1433,SEARCH("/",$N1433)-1)</f>
        <v>publishing</v>
      </c>
      <c r="R1433" t="str">
        <f>RIGHT($N1433, LEN($N1433)-SEARCH("/",$N1433))</f>
        <v>translations</v>
      </c>
      <c r="S1433" s="12">
        <f>(((J1433/60)/60)/24)+DATE(1970,1,1)</f>
        <v>42304.210833333331</v>
      </c>
      <c r="T1433" s="12">
        <f>(((I1433/60)/60)/24)+DATE(1970,1,1)</f>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(E1434/D1434)</f>
        <v>0</v>
      </c>
      <c r="P1434" s="8">
        <f>IF(E1434=0, 0, E1434/L1434)</f>
        <v>0</v>
      </c>
      <c r="Q1434" t="str">
        <f>LEFT($N1434,SEARCH("/",$N1434)-1)</f>
        <v>publishing</v>
      </c>
      <c r="R1434" t="str">
        <f>RIGHT($N1434, LEN($N1434)-SEARCH("/",$N1434))</f>
        <v>translations</v>
      </c>
      <c r="S1434" s="12">
        <f>(((J1434/60)/60)/24)+DATE(1970,1,1)</f>
        <v>42175.780416666668</v>
      </c>
      <c r="T1434" s="12">
        <f>(((I1434/60)/60)/24)+DATE(1970,1,1)</f>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(E1435/D1435)</f>
        <v>6.7083333333333328E-2</v>
      </c>
      <c r="P1435" s="8">
        <f>IF(E1435=0, 0, E1435/L1435)</f>
        <v>80.5</v>
      </c>
      <c r="Q1435" t="str">
        <f>LEFT($N1435,SEARCH("/",$N1435)-1)</f>
        <v>publishing</v>
      </c>
      <c r="R1435" t="str">
        <f>RIGHT($N1435, LEN($N1435)-SEARCH("/",$N1435))</f>
        <v>translations</v>
      </c>
      <c r="S1435" s="12">
        <f>(((J1435/60)/60)/24)+DATE(1970,1,1)</f>
        <v>42673.625868055555</v>
      </c>
      <c r="T1435" s="12">
        <f>(((I1435/60)/60)/24)+DATE(1970,1,1)</f>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(E1436/D1436)</f>
        <v>9.987804878048781E-2</v>
      </c>
      <c r="P1436" s="8">
        <f>IF(E1436=0, 0, E1436/L1436)</f>
        <v>744.5454545454545</v>
      </c>
      <c r="Q1436" t="str">
        <f>LEFT($N1436,SEARCH("/",$N1436)-1)</f>
        <v>publishing</v>
      </c>
      <c r="R1436" t="str">
        <f>RIGHT($N1436, LEN($N1436)-SEARCH("/",$N1436))</f>
        <v>translations</v>
      </c>
      <c r="S1436" s="12">
        <f>(((J1436/60)/60)/24)+DATE(1970,1,1)</f>
        <v>42142.767106481479</v>
      </c>
      <c r="T1436" s="12">
        <f>(((I1436/60)/60)/24)+DATE(1970,1,1)</f>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(E1437/D1437)</f>
        <v>1E-3</v>
      </c>
      <c r="P1437" s="8">
        <f>IF(E1437=0, 0, E1437/L1437)</f>
        <v>7.5</v>
      </c>
      <c r="Q1437" t="str">
        <f>LEFT($N1437,SEARCH("/",$N1437)-1)</f>
        <v>publishing</v>
      </c>
      <c r="R1437" t="str">
        <f>RIGHT($N1437, LEN($N1437)-SEARCH("/",$N1437))</f>
        <v>translations</v>
      </c>
      <c r="S1437" s="12">
        <f>(((J1437/60)/60)/24)+DATE(1970,1,1)</f>
        <v>42258.780324074076</v>
      </c>
      <c r="T1437" s="12">
        <f>(((I1437/60)/60)/24)+DATE(1970,1,1)</f>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(E1438/D1438)</f>
        <v>7.7000000000000002E-3</v>
      </c>
      <c r="P1438" s="8">
        <f>IF(E1438=0, 0, E1438/L1438)</f>
        <v>38.5</v>
      </c>
      <c r="Q1438" t="str">
        <f>LEFT($N1438,SEARCH("/",$N1438)-1)</f>
        <v>publishing</v>
      </c>
      <c r="R1438" t="str">
        <f>RIGHT($N1438, LEN($N1438)-SEARCH("/",$N1438))</f>
        <v>translations</v>
      </c>
      <c r="S1438" s="12">
        <f>(((J1438/60)/60)/24)+DATE(1970,1,1)</f>
        <v>42391.35019675926</v>
      </c>
      <c r="T1438" s="12">
        <f>(((I1438/60)/60)/24)+DATE(1970,1,1)</f>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(E1439/D1439)</f>
        <v>0.26900000000000002</v>
      </c>
      <c r="P1439" s="8">
        <f>IF(E1439=0, 0, E1439/L1439)</f>
        <v>36.68181818181818</v>
      </c>
      <c r="Q1439" t="str">
        <f>LEFT($N1439,SEARCH("/",$N1439)-1)</f>
        <v>publishing</v>
      </c>
      <c r="R1439" t="str">
        <f>RIGHT($N1439, LEN($N1439)-SEARCH("/",$N1439))</f>
        <v>translations</v>
      </c>
      <c r="S1439" s="12">
        <f>(((J1439/60)/60)/24)+DATE(1970,1,1)</f>
        <v>41796.531701388885</v>
      </c>
      <c r="T1439" s="12">
        <f>(((I1439/60)/60)/24)+DATE(1970,1,1)</f>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(E1440/D1440)</f>
        <v>0.03</v>
      </c>
      <c r="P1440" s="8">
        <f>IF(E1440=0, 0, E1440/L1440)</f>
        <v>75</v>
      </c>
      <c r="Q1440" t="str">
        <f>LEFT($N1440,SEARCH("/",$N1440)-1)</f>
        <v>publishing</v>
      </c>
      <c r="R1440" t="str">
        <f>RIGHT($N1440, LEN($N1440)-SEARCH("/",$N1440))</f>
        <v>translations</v>
      </c>
      <c r="S1440" s="12">
        <f>(((J1440/60)/60)/24)+DATE(1970,1,1)</f>
        <v>42457.871516203704</v>
      </c>
      <c r="T1440" s="12">
        <f>(((I1440/60)/60)/24)+DATE(1970,1,1)</f>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(E1441/D1441)</f>
        <v>6.6055045871559637E-2</v>
      </c>
      <c r="P1441" s="8">
        <f>IF(E1441=0, 0, E1441/L1441)</f>
        <v>30</v>
      </c>
      <c r="Q1441" t="str">
        <f>LEFT($N1441,SEARCH("/",$N1441)-1)</f>
        <v>publishing</v>
      </c>
      <c r="R1441" t="str">
        <f>RIGHT($N1441, LEN($N1441)-SEARCH("/",$N1441))</f>
        <v>translations</v>
      </c>
      <c r="S1441" s="12">
        <f>(((J1441/60)/60)/24)+DATE(1970,1,1)</f>
        <v>42040.829872685179</v>
      </c>
      <c r="T1441" s="12">
        <f>(((I1441/60)/60)/24)+DATE(1970,1,1)</f>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(E1442/D1442)</f>
        <v>7.6923076923076926E-5</v>
      </c>
      <c r="P1442" s="8">
        <f>IF(E1442=0, 0, E1442/L1442)</f>
        <v>1</v>
      </c>
      <c r="Q1442" t="str">
        <f>LEFT($N1442,SEARCH("/",$N1442)-1)</f>
        <v>publishing</v>
      </c>
      <c r="R1442" t="str">
        <f>RIGHT($N1442, LEN($N1442)-SEARCH("/",$N1442))</f>
        <v>translations</v>
      </c>
      <c r="S1442" s="12">
        <f>(((J1442/60)/60)/24)+DATE(1970,1,1)</f>
        <v>42486.748414351852</v>
      </c>
      <c r="T1442" s="12">
        <f>(((I1442/60)/60)/24)+DATE(1970,1,1)</f>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(E1443/D1443)</f>
        <v>1.1222222222222222E-2</v>
      </c>
      <c r="P1443" s="8">
        <f>IF(E1443=0, 0, E1443/L1443)</f>
        <v>673.33333333333337</v>
      </c>
      <c r="Q1443" t="str">
        <f>LEFT($N1443,SEARCH("/",$N1443)-1)</f>
        <v>publishing</v>
      </c>
      <c r="R1443" t="str">
        <f>RIGHT($N1443, LEN($N1443)-SEARCH("/",$N1443))</f>
        <v>translations</v>
      </c>
      <c r="S1443" s="12">
        <f>(((J1443/60)/60)/24)+DATE(1970,1,1)</f>
        <v>42198.765844907408</v>
      </c>
      <c r="T1443" s="12">
        <f>(((I1443/60)/60)/24)+DATE(1970,1,1)</f>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(E1444/D1444)</f>
        <v>0</v>
      </c>
      <c r="P1444" s="8">
        <f>IF(E1444=0, 0, E1444/L1444)</f>
        <v>0</v>
      </c>
      <c r="Q1444" t="str">
        <f>LEFT($N1444,SEARCH("/",$N1444)-1)</f>
        <v>publishing</v>
      </c>
      <c r="R1444" t="str">
        <f>RIGHT($N1444, LEN($N1444)-SEARCH("/",$N1444))</f>
        <v>translations</v>
      </c>
      <c r="S1444" s="12">
        <f>(((J1444/60)/60)/24)+DATE(1970,1,1)</f>
        <v>42485.64534722222</v>
      </c>
      <c r="T1444" s="12">
        <f>(((I1444/60)/60)/24)+DATE(1970,1,1)</f>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(E1445/D1445)</f>
        <v>0</v>
      </c>
      <c r="P1445" s="8">
        <f>IF(E1445=0, 0, E1445/L1445)</f>
        <v>0</v>
      </c>
      <c r="Q1445" t="str">
        <f>LEFT($N1445,SEARCH("/",$N1445)-1)</f>
        <v>publishing</v>
      </c>
      <c r="R1445" t="str">
        <f>RIGHT($N1445, LEN($N1445)-SEARCH("/",$N1445))</f>
        <v>translations</v>
      </c>
      <c r="S1445" s="12">
        <f>(((J1445/60)/60)/24)+DATE(1970,1,1)</f>
        <v>42707.926030092596</v>
      </c>
      <c r="T1445" s="12">
        <f>(((I1445/60)/60)/24)+DATE(1970,1,1)</f>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(E1446/D1446)</f>
        <v>0</v>
      </c>
      <c r="P1446" s="8">
        <f>IF(E1446=0, 0, E1446/L1446)</f>
        <v>0</v>
      </c>
      <c r="Q1446" t="str">
        <f>LEFT($N1446,SEARCH("/",$N1446)-1)</f>
        <v>publishing</v>
      </c>
      <c r="R1446" t="str">
        <f>RIGHT($N1446, LEN($N1446)-SEARCH("/",$N1446))</f>
        <v>translations</v>
      </c>
      <c r="S1446" s="12">
        <f>(((J1446/60)/60)/24)+DATE(1970,1,1)</f>
        <v>42199.873402777783</v>
      </c>
      <c r="T1446" s="12">
        <f>(((I1446/60)/60)/24)+DATE(1970,1,1)</f>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(E1447/D1447)</f>
        <v>0</v>
      </c>
      <c r="P1447" s="8">
        <f>IF(E1447=0, 0, E1447/L1447)</f>
        <v>0</v>
      </c>
      <c r="Q1447" t="str">
        <f>LEFT($N1447,SEARCH("/",$N1447)-1)</f>
        <v>publishing</v>
      </c>
      <c r="R1447" t="str">
        <f>RIGHT($N1447, LEN($N1447)-SEARCH("/",$N1447))</f>
        <v>translations</v>
      </c>
      <c r="S1447" s="12">
        <f>(((J1447/60)/60)/24)+DATE(1970,1,1)</f>
        <v>42139.542303240742</v>
      </c>
      <c r="T1447" s="12">
        <f>(((I1447/60)/60)/24)+DATE(1970,1,1)</f>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(E1448/D1448)</f>
        <v>0</v>
      </c>
      <c r="P1448" s="8">
        <f>IF(E1448=0, 0, E1448/L1448)</f>
        <v>0</v>
      </c>
      <c r="Q1448" t="str">
        <f>LEFT($N1448,SEARCH("/",$N1448)-1)</f>
        <v>publishing</v>
      </c>
      <c r="R1448" t="str">
        <f>RIGHT($N1448, LEN($N1448)-SEARCH("/",$N1448))</f>
        <v>translations</v>
      </c>
      <c r="S1448" s="12">
        <f>(((J1448/60)/60)/24)+DATE(1970,1,1)</f>
        <v>42461.447662037041</v>
      </c>
      <c r="T1448" s="12">
        <f>(((I1448/60)/60)/24)+DATE(1970,1,1)</f>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(E1449/D1449)</f>
        <v>1.4999999999999999E-4</v>
      </c>
      <c r="P1449" s="8">
        <f>IF(E1449=0, 0, E1449/L1449)</f>
        <v>25</v>
      </c>
      <c r="Q1449" t="str">
        <f>LEFT($N1449,SEARCH("/",$N1449)-1)</f>
        <v>publishing</v>
      </c>
      <c r="R1449" t="str">
        <f>RIGHT($N1449, LEN($N1449)-SEARCH("/",$N1449))</f>
        <v>translations</v>
      </c>
      <c r="S1449" s="12">
        <f>(((J1449/60)/60)/24)+DATE(1970,1,1)</f>
        <v>42529.730717592596</v>
      </c>
      <c r="T1449" s="12">
        <f>(((I1449/60)/60)/24)+DATE(1970,1,1)</f>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(E1450/D1450)</f>
        <v>0</v>
      </c>
      <c r="P1450" s="8">
        <f>IF(E1450=0, 0, E1450/L1450)</f>
        <v>0</v>
      </c>
      <c r="Q1450" t="str">
        <f>LEFT($N1450,SEARCH("/",$N1450)-1)</f>
        <v>publishing</v>
      </c>
      <c r="R1450" t="str">
        <f>RIGHT($N1450, LEN($N1450)-SEARCH("/",$N1450))</f>
        <v>translations</v>
      </c>
      <c r="S1450" s="12">
        <f>(((J1450/60)/60)/24)+DATE(1970,1,1)</f>
        <v>42115.936550925922</v>
      </c>
      <c r="T1450" s="12">
        <f>(((I1450/60)/60)/24)+DATE(1970,1,1)</f>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(E1451/D1451)</f>
        <v>0</v>
      </c>
      <c r="P1451" s="8">
        <f>IF(E1451=0, 0, E1451/L1451)</f>
        <v>0</v>
      </c>
      <c r="Q1451" t="str">
        <f>LEFT($N1451,SEARCH("/",$N1451)-1)</f>
        <v>publishing</v>
      </c>
      <c r="R1451" t="str">
        <f>RIGHT($N1451, LEN($N1451)-SEARCH("/",$N1451))</f>
        <v>translations</v>
      </c>
      <c r="S1451" s="12">
        <f>(((J1451/60)/60)/24)+DATE(1970,1,1)</f>
        <v>42086.811400462961</v>
      </c>
      <c r="T1451" s="12">
        <f>(((I1451/60)/60)/24)+DATE(1970,1,1)</f>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(E1452/D1452)</f>
        <v>1.0000000000000001E-5</v>
      </c>
      <c r="P1452" s="8">
        <f>IF(E1452=0, 0, E1452/L1452)</f>
        <v>1</v>
      </c>
      <c r="Q1452" t="str">
        <f>LEFT($N1452,SEARCH("/",$N1452)-1)</f>
        <v>publishing</v>
      </c>
      <c r="R1452" t="str">
        <f>RIGHT($N1452, LEN($N1452)-SEARCH("/",$N1452))</f>
        <v>translations</v>
      </c>
      <c r="S1452" s="12">
        <f>(((J1452/60)/60)/24)+DATE(1970,1,1)</f>
        <v>42390.171261574069</v>
      </c>
      <c r="T1452" s="12">
        <f>(((I1452/60)/60)/24)+DATE(1970,1,1)</f>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(E1453/D1453)</f>
        <v>1.0554089709762533E-4</v>
      </c>
      <c r="P1453" s="8">
        <f>IF(E1453=0, 0, E1453/L1453)</f>
        <v>1</v>
      </c>
      <c r="Q1453" t="str">
        <f>LEFT($N1453,SEARCH("/",$N1453)-1)</f>
        <v>publishing</v>
      </c>
      <c r="R1453" t="str">
        <f>RIGHT($N1453, LEN($N1453)-SEARCH("/",$N1453))</f>
        <v>translations</v>
      </c>
      <c r="S1453" s="12">
        <f>(((J1453/60)/60)/24)+DATE(1970,1,1)</f>
        <v>41931.959016203706</v>
      </c>
      <c r="T1453" s="12">
        <f>(((I1453/60)/60)/24)+DATE(1970,1,1)</f>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(E1454/D1454)</f>
        <v>0</v>
      </c>
      <c r="P1454" s="8">
        <f>IF(E1454=0, 0, E1454/L1454)</f>
        <v>0</v>
      </c>
      <c r="Q1454" t="str">
        <f>LEFT($N1454,SEARCH("/",$N1454)-1)</f>
        <v>publishing</v>
      </c>
      <c r="R1454" t="str">
        <f>RIGHT($N1454, LEN($N1454)-SEARCH("/",$N1454))</f>
        <v>translations</v>
      </c>
      <c r="S1454" s="12">
        <f>(((J1454/60)/60)/24)+DATE(1970,1,1)</f>
        <v>41818.703275462962</v>
      </c>
      <c r="T1454" s="12">
        <f>(((I1454/60)/60)/24)+DATE(1970,1,1)</f>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(E1455/D1455)</f>
        <v>0</v>
      </c>
      <c r="P1455" s="8">
        <f>IF(E1455=0, 0, E1455/L1455)</f>
        <v>0</v>
      </c>
      <c r="Q1455" t="str">
        <f>LEFT($N1455,SEARCH("/",$N1455)-1)</f>
        <v>publishing</v>
      </c>
      <c r="R1455" t="str">
        <f>RIGHT($N1455, LEN($N1455)-SEARCH("/",$N1455))</f>
        <v>translations</v>
      </c>
      <c r="S1455" s="12">
        <f>(((J1455/60)/60)/24)+DATE(1970,1,1)</f>
        <v>42795.696145833332</v>
      </c>
      <c r="T1455" s="12">
        <f>(((I1455/60)/60)/24)+DATE(1970,1,1)</f>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(E1456/D1456)</f>
        <v>8.5714285714285719E-3</v>
      </c>
      <c r="P1456" s="8">
        <f>IF(E1456=0, 0, E1456/L1456)</f>
        <v>15</v>
      </c>
      <c r="Q1456" t="str">
        <f>LEFT($N1456,SEARCH("/",$N1456)-1)</f>
        <v>publishing</v>
      </c>
      <c r="R1456" t="str">
        <f>RIGHT($N1456, LEN($N1456)-SEARCH("/",$N1456))</f>
        <v>translations</v>
      </c>
      <c r="S1456" s="12">
        <f>(((J1456/60)/60)/24)+DATE(1970,1,1)</f>
        <v>42463.866666666669</v>
      </c>
      <c r="T1456" s="12">
        <f>(((I1456/60)/60)/24)+DATE(1970,1,1)</f>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(E1457/D1457)</f>
        <v>0.105</v>
      </c>
      <c r="P1457" s="8">
        <f>IF(E1457=0, 0, E1457/L1457)</f>
        <v>225</v>
      </c>
      <c r="Q1457" t="str">
        <f>LEFT($N1457,SEARCH("/",$N1457)-1)</f>
        <v>publishing</v>
      </c>
      <c r="R1457" t="str">
        <f>RIGHT($N1457, LEN($N1457)-SEARCH("/",$N1457))</f>
        <v>translations</v>
      </c>
      <c r="S1457" s="12">
        <f>(((J1457/60)/60)/24)+DATE(1970,1,1)</f>
        <v>41832.672685185185</v>
      </c>
      <c r="T1457" s="12">
        <f>(((I1457/60)/60)/24)+DATE(1970,1,1)</f>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(E1458/D1458)</f>
        <v>2.9000000000000001E-2</v>
      </c>
      <c r="P1458" s="8">
        <f>IF(E1458=0, 0, E1458/L1458)</f>
        <v>48.333333333333336</v>
      </c>
      <c r="Q1458" t="str">
        <f>LEFT($N1458,SEARCH("/",$N1458)-1)</f>
        <v>publishing</v>
      </c>
      <c r="R1458" t="str">
        <f>RIGHT($N1458, LEN($N1458)-SEARCH("/",$N1458))</f>
        <v>translations</v>
      </c>
      <c r="S1458" s="12">
        <f>(((J1458/60)/60)/24)+DATE(1970,1,1)</f>
        <v>42708.668576388889</v>
      </c>
      <c r="T1458" s="12">
        <f>(((I1458/60)/60)/24)+DATE(1970,1,1)</f>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(E1459/D1459)</f>
        <v>0</v>
      </c>
      <c r="P1459" s="8">
        <f>IF(E1459=0, 0, E1459/L1459)</f>
        <v>0</v>
      </c>
      <c r="Q1459" t="str">
        <f>LEFT($N1459,SEARCH("/",$N1459)-1)</f>
        <v>publishing</v>
      </c>
      <c r="R1459" t="str">
        <f>RIGHT($N1459, LEN($N1459)-SEARCH("/",$N1459))</f>
        <v>translations</v>
      </c>
      <c r="S1459" s="12">
        <f>(((J1459/60)/60)/24)+DATE(1970,1,1)</f>
        <v>42289.89634259259</v>
      </c>
      <c r="T1459" s="12">
        <f>(((I1459/60)/60)/24)+DATE(1970,1,1)</f>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(E1460/D1460)</f>
        <v>0</v>
      </c>
      <c r="P1460" s="8">
        <f>IF(E1460=0, 0, E1460/L1460)</f>
        <v>0</v>
      </c>
      <c r="Q1460" t="str">
        <f>LEFT($N1460,SEARCH("/",$N1460)-1)</f>
        <v>publishing</v>
      </c>
      <c r="R1460" t="str">
        <f>RIGHT($N1460, LEN($N1460)-SEARCH("/",$N1460))</f>
        <v>translations</v>
      </c>
      <c r="S1460" s="12">
        <f>(((J1460/60)/60)/24)+DATE(1970,1,1)</f>
        <v>41831.705555555556</v>
      </c>
      <c r="T1460" s="12">
        <f>(((I1460/60)/60)/24)+DATE(1970,1,1)</f>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(E1461/D1461)</f>
        <v>0</v>
      </c>
      <c r="P1461" s="8">
        <f>IF(E1461=0, 0, E1461/L1461)</f>
        <v>0</v>
      </c>
      <c r="Q1461" t="str">
        <f>LEFT($N1461,SEARCH("/",$N1461)-1)</f>
        <v>publishing</v>
      </c>
      <c r="R1461" t="str">
        <f>RIGHT($N1461, LEN($N1461)-SEARCH("/",$N1461))</f>
        <v>translations</v>
      </c>
      <c r="S1461" s="12">
        <f>(((J1461/60)/60)/24)+DATE(1970,1,1)</f>
        <v>42312.204814814817</v>
      </c>
      <c r="T1461" s="12">
        <f>(((I1461/60)/60)/24)+DATE(1970,1,1)</f>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(E1462/D1462)</f>
        <v>0</v>
      </c>
      <c r="P1462" s="8">
        <f>IF(E1462=0, 0, E1462/L1462)</f>
        <v>0</v>
      </c>
      <c r="Q1462" t="str">
        <f>LEFT($N1462,SEARCH("/",$N1462)-1)</f>
        <v>publishing</v>
      </c>
      <c r="R1462" t="str">
        <f>RIGHT($N1462, LEN($N1462)-SEARCH("/",$N1462))</f>
        <v>translations</v>
      </c>
      <c r="S1462" s="12">
        <f>(((J1462/60)/60)/24)+DATE(1970,1,1)</f>
        <v>41915.896967592591</v>
      </c>
      <c r="T1462" s="12">
        <f>(((I1462/60)/60)/24)+DATE(1970,1,1)</f>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(E1463/D1463)</f>
        <v>1.012446</v>
      </c>
      <c r="P1463" s="8">
        <f>IF(E1463=0, 0, E1463/L1463)</f>
        <v>44.66673529411765</v>
      </c>
      <c r="Q1463" t="str">
        <f>LEFT($N1463,SEARCH("/",$N1463)-1)</f>
        <v>publishing</v>
      </c>
      <c r="R1463" t="str">
        <f>RIGHT($N1463, LEN($N1463)-SEARCH("/",$N1463))</f>
        <v>radio &amp; podcasts</v>
      </c>
      <c r="S1463" s="12">
        <f>(((J1463/60)/60)/24)+DATE(1970,1,1)</f>
        <v>41899.645300925928</v>
      </c>
      <c r="T1463" s="12">
        <f>(((I1463/60)/60)/24)+DATE(1970,1,1)</f>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(E1464/D1464)</f>
        <v>1.085175</v>
      </c>
      <c r="P1464" s="8">
        <f>IF(E1464=0, 0, E1464/L1464)</f>
        <v>28.937999999999999</v>
      </c>
      <c r="Q1464" t="str">
        <f>LEFT($N1464,SEARCH("/",$N1464)-1)</f>
        <v>publishing</v>
      </c>
      <c r="R1464" t="str">
        <f>RIGHT($N1464, LEN($N1464)-SEARCH("/",$N1464))</f>
        <v>radio &amp; podcasts</v>
      </c>
      <c r="S1464" s="12">
        <f>(((J1464/60)/60)/24)+DATE(1970,1,1)</f>
        <v>41344.662858796299</v>
      </c>
      <c r="T1464" s="12">
        <f>(((I1464/60)/60)/24)+DATE(1970,1,1)</f>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(E1465/D1465)</f>
        <v>1.4766666666666666</v>
      </c>
      <c r="P1465" s="8">
        <f>IF(E1465=0, 0, E1465/L1465)</f>
        <v>35.44</v>
      </c>
      <c r="Q1465" t="str">
        <f>LEFT($N1465,SEARCH("/",$N1465)-1)</f>
        <v>publishing</v>
      </c>
      <c r="R1465" t="str">
        <f>RIGHT($N1465, LEN($N1465)-SEARCH("/",$N1465))</f>
        <v>radio &amp; podcasts</v>
      </c>
      <c r="S1465" s="12">
        <f>(((J1465/60)/60)/24)+DATE(1970,1,1)</f>
        <v>41326.911319444444</v>
      </c>
      <c r="T1465" s="12">
        <f>(((I1465/60)/60)/24)+DATE(1970,1,1)</f>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(E1466/D1466)</f>
        <v>1.6319999999999999</v>
      </c>
      <c r="P1466" s="8">
        <f>IF(E1466=0, 0, E1466/L1466)</f>
        <v>34.871794871794869</v>
      </c>
      <c r="Q1466" t="str">
        <f>LEFT($N1466,SEARCH("/",$N1466)-1)</f>
        <v>publishing</v>
      </c>
      <c r="R1466" t="str">
        <f>RIGHT($N1466, LEN($N1466)-SEARCH("/",$N1466))</f>
        <v>radio &amp; podcasts</v>
      </c>
      <c r="S1466" s="12">
        <f>(((J1466/60)/60)/24)+DATE(1970,1,1)</f>
        <v>41291.661550925928</v>
      </c>
      <c r="T1466" s="12">
        <f>(((I1466/60)/60)/24)+DATE(1970,1,1)</f>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(E1467/D1467)</f>
        <v>4.5641449999999999</v>
      </c>
      <c r="P1467" s="8">
        <f>IF(E1467=0, 0, E1467/L1467)</f>
        <v>52.622732513451197</v>
      </c>
      <c r="Q1467" t="str">
        <f>LEFT($N1467,SEARCH("/",$N1467)-1)</f>
        <v>publishing</v>
      </c>
      <c r="R1467" t="str">
        <f>RIGHT($N1467, LEN($N1467)-SEARCH("/",$N1467))</f>
        <v>radio &amp; podcasts</v>
      </c>
      <c r="S1467" s="12">
        <f>(((J1467/60)/60)/24)+DATE(1970,1,1)</f>
        <v>40959.734398148146</v>
      </c>
      <c r="T1467" s="12">
        <f>(((I1467/60)/60)/24)+DATE(1970,1,1)</f>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(E1468/D1468)</f>
        <v>1.0787731249999999</v>
      </c>
      <c r="P1468" s="8">
        <f>IF(E1468=0, 0, E1468/L1468)</f>
        <v>69.598266129032254</v>
      </c>
      <c r="Q1468" t="str">
        <f>LEFT($N1468,SEARCH("/",$N1468)-1)</f>
        <v>publishing</v>
      </c>
      <c r="R1468" t="str">
        <f>RIGHT($N1468, LEN($N1468)-SEARCH("/",$N1468))</f>
        <v>radio &amp; podcasts</v>
      </c>
      <c r="S1468" s="12">
        <f>(((J1468/60)/60)/24)+DATE(1970,1,1)</f>
        <v>42340.172060185185</v>
      </c>
      <c r="T1468" s="12">
        <f>(((I1468/60)/60)/24)+DATE(1970,1,1)</f>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(E1469/D1469)</f>
        <v>1.1508</v>
      </c>
      <c r="P1469" s="8">
        <f>IF(E1469=0, 0, E1469/L1469)</f>
        <v>76.72</v>
      </c>
      <c r="Q1469" t="str">
        <f>LEFT($N1469,SEARCH("/",$N1469)-1)</f>
        <v>publishing</v>
      </c>
      <c r="R1469" t="str">
        <f>RIGHT($N1469, LEN($N1469)-SEARCH("/",$N1469))</f>
        <v>radio &amp; podcasts</v>
      </c>
      <c r="S1469" s="12">
        <f>(((J1469/60)/60)/24)+DATE(1970,1,1)</f>
        <v>40933.80190972222</v>
      </c>
      <c r="T1469" s="12">
        <f>(((I1469/60)/60)/24)+DATE(1970,1,1)</f>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(E1470/D1470)</f>
        <v>1.0236842105263158</v>
      </c>
      <c r="P1470" s="8">
        <f>IF(E1470=0, 0, E1470/L1470)</f>
        <v>33.191126279863482</v>
      </c>
      <c r="Q1470" t="str">
        <f>LEFT($N1470,SEARCH("/",$N1470)-1)</f>
        <v>publishing</v>
      </c>
      <c r="R1470" t="str">
        <f>RIGHT($N1470, LEN($N1470)-SEARCH("/",$N1470))</f>
        <v>radio &amp; podcasts</v>
      </c>
      <c r="S1470" s="12">
        <f>(((J1470/60)/60)/24)+DATE(1970,1,1)</f>
        <v>40646.014456018522</v>
      </c>
      <c r="T1470" s="12">
        <f>(((I1470/60)/60)/24)+DATE(1970,1,1)</f>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(E1471/D1471)</f>
        <v>1.0842485875706214</v>
      </c>
      <c r="P1471" s="8">
        <f>IF(E1471=0, 0, E1471/L1471)</f>
        <v>149.46417445482865</v>
      </c>
      <c r="Q1471" t="str">
        <f>LEFT($N1471,SEARCH("/",$N1471)-1)</f>
        <v>publishing</v>
      </c>
      <c r="R1471" t="str">
        <f>RIGHT($N1471, LEN($N1471)-SEARCH("/",$N1471))</f>
        <v>radio &amp; podcasts</v>
      </c>
      <c r="S1471" s="12">
        <f>(((J1471/60)/60)/24)+DATE(1970,1,1)</f>
        <v>41290.598483796297</v>
      </c>
      <c r="T1471" s="12">
        <f>(((I1471/60)/60)/24)+DATE(1970,1,1)</f>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(E1472/D1472)</f>
        <v>1.2513333333333334</v>
      </c>
      <c r="P1472" s="8">
        <f>IF(E1472=0, 0, E1472/L1472)</f>
        <v>23.172839506172838</v>
      </c>
      <c r="Q1472" t="str">
        <f>LEFT($N1472,SEARCH("/",$N1472)-1)</f>
        <v>publishing</v>
      </c>
      <c r="R1472" t="str">
        <f>RIGHT($N1472, LEN($N1472)-SEARCH("/",$N1472))</f>
        <v>radio &amp; podcasts</v>
      </c>
      <c r="S1472" s="12">
        <f>(((J1472/60)/60)/24)+DATE(1970,1,1)</f>
        <v>41250.827118055553</v>
      </c>
      <c r="T1472" s="12">
        <f>(((I1472/60)/60)/24)+DATE(1970,1,1)</f>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(E1473/D1473)</f>
        <v>1.03840625</v>
      </c>
      <c r="P1473" s="8">
        <f>IF(E1473=0, 0, E1473/L1473)</f>
        <v>96.877551020408163</v>
      </c>
      <c r="Q1473" t="str">
        <f>LEFT($N1473,SEARCH("/",$N1473)-1)</f>
        <v>publishing</v>
      </c>
      <c r="R1473" t="str">
        <f>RIGHT($N1473, LEN($N1473)-SEARCH("/",$N1473))</f>
        <v>radio &amp; podcasts</v>
      </c>
      <c r="S1473" s="12">
        <f>(((J1473/60)/60)/24)+DATE(1970,1,1)</f>
        <v>42073.957569444443</v>
      </c>
      <c r="T1473" s="12">
        <f>(((I1473/60)/60)/24)+DATE(1970,1,1)</f>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(E1474/D1474)</f>
        <v>1.3870400000000001</v>
      </c>
      <c r="P1474" s="8">
        <f>IF(E1474=0, 0, E1474/L1474)</f>
        <v>103.20238095238095</v>
      </c>
      <c r="Q1474" t="str">
        <f>LEFT($N1474,SEARCH("/",$N1474)-1)</f>
        <v>publishing</v>
      </c>
      <c r="R1474" t="str">
        <f>RIGHT($N1474, LEN($N1474)-SEARCH("/",$N1474))</f>
        <v>radio &amp; podcasts</v>
      </c>
      <c r="S1474" s="12">
        <f>(((J1474/60)/60)/24)+DATE(1970,1,1)</f>
        <v>41533.542858796296</v>
      </c>
      <c r="T1474" s="12">
        <f>(((I1474/60)/60)/24)+DATE(1970,1,1)</f>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(E1475/D1475)</f>
        <v>1.20516</v>
      </c>
      <c r="P1475" s="8">
        <f>IF(E1475=0, 0, E1475/L1475)</f>
        <v>38.462553191489363</v>
      </c>
      <c r="Q1475" t="str">
        <f>LEFT($N1475,SEARCH("/",$N1475)-1)</f>
        <v>publishing</v>
      </c>
      <c r="R1475" t="str">
        <f>RIGHT($N1475, LEN($N1475)-SEARCH("/",$N1475))</f>
        <v>radio &amp; podcasts</v>
      </c>
      <c r="S1475" s="12">
        <f>(((J1475/60)/60)/24)+DATE(1970,1,1)</f>
        <v>40939.979618055557</v>
      </c>
      <c r="T1475" s="12">
        <f>(((I1475/60)/60)/24)+DATE(1970,1,1)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(E1476/D1476)</f>
        <v>1.1226666666666667</v>
      </c>
      <c r="P1476" s="8">
        <f>IF(E1476=0, 0, E1476/L1476)</f>
        <v>44.315789473684212</v>
      </c>
      <c r="Q1476" t="str">
        <f>LEFT($N1476,SEARCH("/",$N1476)-1)</f>
        <v>publishing</v>
      </c>
      <c r="R1476" t="str">
        <f>RIGHT($N1476, LEN($N1476)-SEARCH("/",$N1476))</f>
        <v>radio &amp; podcasts</v>
      </c>
      <c r="S1476" s="12">
        <f>(((J1476/60)/60)/24)+DATE(1970,1,1)</f>
        <v>41500.727916666663</v>
      </c>
      <c r="T1476" s="12">
        <f>(((I1476/60)/60)/24)+DATE(1970,1,1)</f>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(E1477/D1477)</f>
        <v>1.8866966666666667</v>
      </c>
      <c r="P1477" s="8">
        <f>IF(E1477=0, 0, E1477/L1477)</f>
        <v>64.173356009070289</v>
      </c>
      <c r="Q1477" t="str">
        <f>LEFT($N1477,SEARCH("/",$N1477)-1)</f>
        <v>publishing</v>
      </c>
      <c r="R1477" t="str">
        <f>RIGHT($N1477, LEN($N1477)-SEARCH("/",$N1477))</f>
        <v>radio &amp; podcasts</v>
      </c>
      <c r="S1477" s="12">
        <f>(((J1477/60)/60)/24)+DATE(1970,1,1)</f>
        <v>41960.722951388889</v>
      </c>
      <c r="T1477" s="12">
        <f>(((I1477/60)/60)/24)+DATE(1970,1,1)</f>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(E1478/D1478)</f>
        <v>6.6155466666666669</v>
      </c>
      <c r="P1478" s="8">
        <f>IF(E1478=0, 0, E1478/L1478)</f>
        <v>43.333275109170302</v>
      </c>
      <c r="Q1478" t="str">
        <f>LEFT($N1478,SEARCH("/",$N1478)-1)</f>
        <v>publishing</v>
      </c>
      <c r="R1478" t="str">
        <f>RIGHT($N1478, LEN($N1478)-SEARCH("/",$N1478))</f>
        <v>radio &amp; podcasts</v>
      </c>
      <c r="S1478" s="12">
        <f>(((J1478/60)/60)/24)+DATE(1970,1,1)</f>
        <v>40766.041921296295</v>
      </c>
      <c r="T1478" s="12">
        <f>(((I1478/60)/60)/24)+DATE(1970,1,1)</f>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(E1479/D1479)</f>
        <v>1.1131</v>
      </c>
      <c r="P1479" s="8">
        <f>IF(E1479=0, 0, E1479/L1479)</f>
        <v>90.495934959349597</v>
      </c>
      <c r="Q1479" t="str">
        <f>LEFT($N1479,SEARCH("/",$N1479)-1)</f>
        <v>publishing</v>
      </c>
      <c r="R1479" t="str">
        <f>RIGHT($N1479, LEN($N1479)-SEARCH("/",$N1479))</f>
        <v>radio &amp; podcasts</v>
      </c>
      <c r="S1479" s="12">
        <f>(((J1479/60)/60)/24)+DATE(1970,1,1)</f>
        <v>40840.615787037037</v>
      </c>
      <c r="T1479" s="12">
        <f>(((I1479/60)/60)/24)+DATE(1970,1,1)</f>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(E1480/D1480)</f>
        <v>11.8161422</v>
      </c>
      <c r="P1480" s="8">
        <f>IF(E1480=0, 0, E1480/L1480)</f>
        <v>29.187190495010373</v>
      </c>
      <c r="Q1480" t="str">
        <f>LEFT($N1480,SEARCH("/",$N1480)-1)</f>
        <v>publishing</v>
      </c>
      <c r="R1480" t="str">
        <f>RIGHT($N1480, LEN($N1480)-SEARCH("/",$N1480))</f>
        <v>radio &amp; podcasts</v>
      </c>
      <c r="S1480" s="12">
        <f>(((J1480/60)/60)/24)+DATE(1970,1,1)</f>
        <v>41394.871678240743</v>
      </c>
      <c r="T1480" s="12">
        <f>(((I1480/60)/60)/24)+DATE(1970,1,1)</f>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(E1481/D1481)</f>
        <v>1.37375</v>
      </c>
      <c r="P1481" s="8">
        <f>IF(E1481=0, 0, E1481/L1481)</f>
        <v>30.95774647887324</v>
      </c>
      <c r="Q1481" t="str">
        <f>LEFT($N1481,SEARCH("/",$N1481)-1)</f>
        <v>publishing</v>
      </c>
      <c r="R1481" t="str">
        <f>RIGHT($N1481, LEN($N1481)-SEARCH("/",$N1481))</f>
        <v>radio &amp; podcasts</v>
      </c>
      <c r="S1481" s="12">
        <f>(((J1481/60)/60)/24)+DATE(1970,1,1)</f>
        <v>41754.745243055557</v>
      </c>
      <c r="T1481" s="12">
        <f>(((I1481/60)/60)/24)+DATE(1970,1,1)</f>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(E1482/D1482)</f>
        <v>1.170404</v>
      </c>
      <c r="P1482" s="8">
        <f>IF(E1482=0, 0, E1482/L1482)</f>
        <v>92.157795275590544</v>
      </c>
      <c r="Q1482" t="str">
        <f>LEFT($N1482,SEARCH("/",$N1482)-1)</f>
        <v>publishing</v>
      </c>
      <c r="R1482" t="str">
        <f>RIGHT($N1482, LEN($N1482)-SEARCH("/",$N1482))</f>
        <v>radio &amp; podcasts</v>
      </c>
      <c r="S1482" s="12">
        <f>(((J1482/60)/60)/24)+DATE(1970,1,1)</f>
        <v>41464.934016203704</v>
      </c>
      <c r="T1482" s="12">
        <f>(((I1482/60)/60)/24)+DATE(1970,1,1)</f>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(E1483/D1483)</f>
        <v>2.1000000000000001E-2</v>
      </c>
      <c r="P1483" s="8">
        <f>IF(E1483=0, 0, E1483/L1483)</f>
        <v>17.5</v>
      </c>
      <c r="Q1483" t="str">
        <f>LEFT($N1483,SEARCH("/",$N1483)-1)</f>
        <v>publishing</v>
      </c>
      <c r="R1483" t="str">
        <f>RIGHT($N1483, LEN($N1483)-SEARCH("/",$N1483))</f>
        <v>fiction</v>
      </c>
      <c r="S1483" s="12">
        <f>(((J1483/60)/60)/24)+DATE(1970,1,1)</f>
        <v>41550.922974537039</v>
      </c>
      <c r="T1483" s="12">
        <f>(((I1483/60)/60)/24)+DATE(1970,1,1)</f>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(E1484/D1484)</f>
        <v>1E-3</v>
      </c>
      <c r="P1484" s="8">
        <f>IF(E1484=0, 0, E1484/L1484)</f>
        <v>5</v>
      </c>
      <c r="Q1484" t="str">
        <f>LEFT($N1484,SEARCH("/",$N1484)-1)</f>
        <v>publishing</v>
      </c>
      <c r="R1484" t="str">
        <f>RIGHT($N1484, LEN($N1484)-SEARCH("/",$N1484))</f>
        <v>fiction</v>
      </c>
      <c r="S1484" s="12">
        <f>(((J1484/60)/60)/24)+DATE(1970,1,1)</f>
        <v>41136.85805555556</v>
      </c>
      <c r="T1484" s="12">
        <f>(((I1484/60)/60)/24)+DATE(1970,1,1)</f>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(E1485/D1485)</f>
        <v>7.1428571428571426E-3</v>
      </c>
      <c r="P1485" s="8">
        <f>IF(E1485=0, 0, E1485/L1485)</f>
        <v>25</v>
      </c>
      <c r="Q1485" t="str">
        <f>LEFT($N1485,SEARCH("/",$N1485)-1)</f>
        <v>publishing</v>
      </c>
      <c r="R1485" t="str">
        <f>RIGHT($N1485, LEN($N1485)-SEARCH("/",$N1485))</f>
        <v>fiction</v>
      </c>
      <c r="S1485" s="12">
        <f>(((J1485/60)/60)/24)+DATE(1970,1,1)</f>
        <v>42548.192997685182</v>
      </c>
      <c r="T1485" s="12">
        <f>(((I1485/60)/60)/24)+DATE(1970,1,1)</f>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(E1486/D1486)</f>
        <v>0</v>
      </c>
      <c r="P1486" s="8">
        <f>IF(E1486=0, 0, E1486/L1486)</f>
        <v>0</v>
      </c>
      <c r="Q1486" t="str">
        <f>LEFT($N1486,SEARCH("/",$N1486)-1)</f>
        <v>publishing</v>
      </c>
      <c r="R1486" t="str">
        <f>RIGHT($N1486, LEN($N1486)-SEARCH("/",$N1486))</f>
        <v>fiction</v>
      </c>
      <c r="S1486" s="12">
        <f>(((J1486/60)/60)/24)+DATE(1970,1,1)</f>
        <v>41053.200960648144</v>
      </c>
      <c r="T1486" s="12">
        <f>(((I1486/60)/60)/24)+DATE(1970,1,1)</f>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(E1487/D1487)</f>
        <v>2.2388059701492536E-2</v>
      </c>
      <c r="P1487" s="8">
        <f>IF(E1487=0, 0, E1487/L1487)</f>
        <v>50</v>
      </c>
      <c r="Q1487" t="str">
        <f>LEFT($N1487,SEARCH("/",$N1487)-1)</f>
        <v>publishing</v>
      </c>
      <c r="R1487" t="str">
        <f>RIGHT($N1487, LEN($N1487)-SEARCH("/",$N1487))</f>
        <v>fiction</v>
      </c>
      <c r="S1487" s="12">
        <f>(((J1487/60)/60)/24)+DATE(1970,1,1)</f>
        <v>42130.795983796299</v>
      </c>
      <c r="T1487" s="12">
        <f>(((I1487/60)/60)/24)+DATE(1970,1,1)</f>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(E1488/D1488)</f>
        <v>2.3999999999999998E-3</v>
      </c>
      <c r="P1488" s="8">
        <f>IF(E1488=0, 0, E1488/L1488)</f>
        <v>16</v>
      </c>
      <c r="Q1488" t="str">
        <f>LEFT($N1488,SEARCH("/",$N1488)-1)</f>
        <v>publishing</v>
      </c>
      <c r="R1488" t="str">
        <f>RIGHT($N1488, LEN($N1488)-SEARCH("/",$N1488))</f>
        <v>fiction</v>
      </c>
      <c r="S1488" s="12">
        <f>(((J1488/60)/60)/24)+DATE(1970,1,1)</f>
        <v>42032.168530092589</v>
      </c>
      <c r="T1488" s="12">
        <f>(((I1488/60)/60)/24)+DATE(1970,1,1)</f>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(E1489/D1489)</f>
        <v>0</v>
      </c>
      <c r="P1489" s="8">
        <f>IF(E1489=0, 0, E1489/L1489)</f>
        <v>0</v>
      </c>
      <c r="Q1489" t="str">
        <f>LEFT($N1489,SEARCH("/",$N1489)-1)</f>
        <v>publishing</v>
      </c>
      <c r="R1489" t="str">
        <f>RIGHT($N1489, LEN($N1489)-SEARCH("/",$N1489))</f>
        <v>fiction</v>
      </c>
      <c r="S1489" s="12">
        <f>(((J1489/60)/60)/24)+DATE(1970,1,1)</f>
        <v>42554.917488425926</v>
      </c>
      <c r="T1489" s="12">
        <f>(((I1489/60)/60)/24)+DATE(1970,1,1)</f>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(E1490/D1490)</f>
        <v>2.4E-2</v>
      </c>
      <c r="P1490" s="8">
        <f>IF(E1490=0, 0, E1490/L1490)</f>
        <v>60</v>
      </c>
      <c r="Q1490" t="str">
        <f>LEFT($N1490,SEARCH("/",$N1490)-1)</f>
        <v>publishing</v>
      </c>
      <c r="R1490" t="str">
        <f>RIGHT($N1490, LEN($N1490)-SEARCH("/",$N1490))</f>
        <v>fiction</v>
      </c>
      <c r="S1490" s="12">
        <f>(((J1490/60)/60)/24)+DATE(1970,1,1)</f>
        <v>41614.563194444447</v>
      </c>
      <c r="T1490" s="12">
        <f>(((I1490/60)/60)/24)+DATE(1970,1,1)</f>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(E1491/D1491)</f>
        <v>0</v>
      </c>
      <c r="P1491" s="8">
        <f>IF(E1491=0, 0, E1491/L1491)</f>
        <v>0</v>
      </c>
      <c r="Q1491" t="str">
        <f>LEFT($N1491,SEARCH("/",$N1491)-1)</f>
        <v>publishing</v>
      </c>
      <c r="R1491" t="str">
        <f>RIGHT($N1491, LEN($N1491)-SEARCH("/",$N1491))</f>
        <v>fiction</v>
      </c>
      <c r="S1491" s="12">
        <f>(((J1491/60)/60)/24)+DATE(1970,1,1)</f>
        <v>41198.611712962964</v>
      </c>
      <c r="T1491" s="12">
        <f>(((I1491/60)/60)/24)+DATE(1970,1,1)</f>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(E1492/D1492)</f>
        <v>0.30862068965517242</v>
      </c>
      <c r="P1492" s="8">
        <f>IF(E1492=0, 0, E1492/L1492)</f>
        <v>47.10526315789474</v>
      </c>
      <c r="Q1492" t="str">
        <f>LEFT($N1492,SEARCH("/",$N1492)-1)</f>
        <v>publishing</v>
      </c>
      <c r="R1492" t="str">
        <f>RIGHT($N1492, LEN($N1492)-SEARCH("/",$N1492))</f>
        <v>fiction</v>
      </c>
      <c r="S1492" s="12">
        <f>(((J1492/60)/60)/24)+DATE(1970,1,1)</f>
        <v>41520.561041666668</v>
      </c>
      <c r="T1492" s="12">
        <f>(((I1492/60)/60)/24)+DATE(1970,1,1)</f>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(E1493/D1493)</f>
        <v>8.3333333333333329E-2</v>
      </c>
      <c r="P1493" s="8">
        <f>IF(E1493=0, 0, E1493/L1493)</f>
        <v>100</v>
      </c>
      <c r="Q1493" t="str">
        <f>LEFT($N1493,SEARCH("/",$N1493)-1)</f>
        <v>publishing</v>
      </c>
      <c r="R1493" t="str">
        <f>RIGHT($N1493, LEN($N1493)-SEARCH("/",$N1493))</f>
        <v>fiction</v>
      </c>
      <c r="S1493" s="12">
        <f>(((J1493/60)/60)/24)+DATE(1970,1,1)</f>
        <v>41991.713460648149</v>
      </c>
      <c r="T1493" s="12">
        <f>(((I1493/60)/60)/24)+DATE(1970,1,1)</f>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(E1494/D1494)</f>
        <v>7.4999999999999997E-3</v>
      </c>
      <c r="P1494" s="8">
        <f>IF(E1494=0, 0, E1494/L1494)</f>
        <v>15</v>
      </c>
      <c r="Q1494" t="str">
        <f>LEFT($N1494,SEARCH("/",$N1494)-1)</f>
        <v>publishing</v>
      </c>
      <c r="R1494" t="str">
        <f>RIGHT($N1494, LEN($N1494)-SEARCH("/",$N1494))</f>
        <v>fiction</v>
      </c>
      <c r="S1494" s="12">
        <f>(((J1494/60)/60)/24)+DATE(1970,1,1)</f>
        <v>40682.884791666671</v>
      </c>
      <c r="T1494" s="12">
        <f>(((I1494/60)/60)/24)+DATE(1970,1,1)</f>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(E1495/D1495)</f>
        <v>0</v>
      </c>
      <c r="P1495" s="8">
        <f>IF(E1495=0, 0, E1495/L1495)</f>
        <v>0</v>
      </c>
      <c r="Q1495" t="str">
        <f>LEFT($N1495,SEARCH("/",$N1495)-1)</f>
        <v>publishing</v>
      </c>
      <c r="R1495" t="str">
        <f>RIGHT($N1495, LEN($N1495)-SEARCH("/",$N1495))</f>
        <v>fiction</v>
      </c>
      <c r="S1495" s="12">
        <f>(((J1495/60)/60)/24)+DATE(1970,1,1)</f>
        <v>41411.866608796299</v>
      </c>
      <c r="T1495" s="12">
        <f>(((I1495/60)/60)/24)+DATE(1970,1,1)</f>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(E1496/D1496)</f>
        <v>8.8999999999999996E-2</v>
      </c>
      <c r="P1496" s="8">
        <f>IF(E1496=0, 0, E1496/L1496)</f>
        <v>40.454545454545453</v>
      </c>
      <c r="Q1496" t="str">
        <f>LEFT($N1496,SEARCH("/",$N1496)-1)</f>
        <v>publishing</v>
      </c>
      <c r="R1496" t="str">
        <f>RIGHT($N1496, LEN($N1496)-SEARCH("/",$N1496))</f>
        <v>fiction</v>
      </c>
      <c r="S1496" s="12">
        <f>(((J1496/60)/60)/24)+DATE(1970,1,1)</f>
        <v>42067.722372685181</v>
      </c>
      <c r="T1496" s="12">
        <f>(((I1496/60)/60)/24)+DATE(1970,1,1)</f>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(E1497/D1497)</f>
        <v>0</v>
      </c>
      <c r="P1497" s="8">
        <f>IF(E1497=0, 0, E1497/L1497)</f>
        <v>0</v>
      </c>
      <c r="Q1497" t="str">
        <f>LEFT($N1497,SEARCH("/",$N1497)-1)</f>
        <v>publishing</v>
      </c>
      <c r="R1497" t="str">
        <f>RIGHT($N1497, LEN($N1497)-SEARCH("/",$N1497))</f>
        <v>fiction</v>
      </c>
      <c r="S1497" s="12">
        <f>(((J1497/60)/60)/24)+DATE(1970,1,1)</f>
        <v>40752.789710648147</v>
      </c>
      <c r="T1497" s="12">
        <f>(((I1497/60)/60)/24)+DATE(1970,1,1)</f>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(E1498/D1498)</f>
        <v>0</v>
      </c>
      <c r="P1498" s="8">
        <f>IF(E1498=0, 0, E1498/L1498)</f>
        <v>0</v>
      </c>
      <c r="Q1498" t="str">
        <f>LEFT($N1498,SEARCH("/",$N1498)-1)</f>
        <v>publishing</v>
      </c>
      <c r="R1498" t="str">
        <f>RIGHT($N1498, LEN($N1498)-SEARCH("/",$N1498))</f>
        <v>fiction</v>
      </c>
      <c r="S1498" s="12">
        <f>(((J1498/60)/60)/24)+DATE(1970,1,1)</f>
        <v>41838.475219907406</v>
      </c>
      <c r="T1498" s="12">
        <f>(((I1498/60)/60)/24)+DATE(1970,1,1)</f>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(E1499/D1499)</f>
        <v>6.666666666666667E-5</v>
      </c>
      <c r="P1499" s="8">
        <f>IF(E1499=0, 0, E1499/L1499)</f>
        <v>1</v>
      </c>
      <c r="Q1499" t="str">
        <f>LEFT($N1499,SEARCH("/",$N1499)-1)</f>
        <v>publishing</v>
      </c>
      <c r="R1499" t="str">
        <f>RIGHT($N1499, LEN($N1499)-SEARCH("/",$N1499))</f>
        <v>fiction</v>
      </c>
      <c r="S1499" s="12">
        <f>(((J1499/60)/60)/24)+DATE(1970,1,1)</f>
        <v>41444.64261574074</v>
      </c>
      <c r="T1499" s="12">
        <f>(((I1499/60)/60)/24)+DATE(1970,1,1)</f>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(E1500/D1500)</f>
        <v>1.9E-2</v>
      </c>
      <c r="P1500" s="8">
        <f>IF(E1500=0, 0, E1500/L1500)</f>
        <v>19</v>
      </c>
      <c r="Q1500" t="str">
        <f>LEFT($N1500,SEARCH("/",$N1500)-1)</f>
        <v>publishing</v>
      </c>
      <c r="R1500" t="str">
        <f>RIGHT($N1500, LEN($N1500)-SEARCH("/",$N1500))</f>
        <v>fiction</v>
      </c>
      <c r="S1500" s="12">
        <f>(((J1500/60)/60)/24)+DATE(1970,1,1)</f>
        <v>41840.983541666668</v>
      </c>
      <c r="T1500" s="12">
        <f>(((I1500/60)/60)/24)+DATE(1970,1,1)</f>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(E1501/D1501)</f>
        <v>2.5000000000000001E-3</v>
      </c>
      <c r="P1501" s="8">
        <f>IF(E1501=0, 0, E1501/L1501)</f>
        <v>5</v>
      </c>
      <c r="Q1501" t="str">
        <f>LEFT($N1501,SEARCH("/",$N1501)-1)</f>
        <v>publishing</v>
      </c>
      <c r="R1501" t="str">
        <f>RIGHT($N1501, LEN($N1501)-SEARCH("/",$N1501))</f>
        <v>fiction</v>
      </c>
      <c r="S1501" s="12">
        <f>(((J1501/60)/60)/24)+DATE(1970,1,1)</f>
        <v>42527.007326388892</v>
      </c>
      <c r="T1501" s="12">
        <f>(((I1501/60)/60)/24)+DATE(1970,1,1)</f>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(E1502/D1502)</f>
        <v>0.25035714285714283</v>
      </c>
      <c r="P1502" s="8">
        <f>IF(E1502=0, 0, E1502/L1502)</f>
        <v>46.733333333333334</v>
      </c>
      <c r="Q1502" t="str">
        <f>LEFT($N1502,SEARCH("/",$N1502)-1)</f>
        <v>publishing</v>
      </c>
      <c r="R1502" t="str">
        <f>RIGHT($N1502, LEN($N1502)-SEARCH("/",$N1502))</f>
        <v>fiction</v>
      </c>
      <c r="S1502" s="12">
        <f>(((J1502/60)/60)/24)+DATE(1970,1,1)</f>
        <v>41365.904594907406</v>
      </c>
      <c r="T1502" s="12">
        <f>(((I1502/60)/60)/24)+DATE(1970,1,1)</f>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(E1503/D1503)</f>
        <v>1.6633076923076924</v>
      </c>
      <c r="P1503" s="8">
        <f>IF(E1503=0, 0, E1503/L1503)</f>
        <v>97.731073446327684</v>
      </c>
      <c r="Q1503" t="str">
        <f>LEFT($N1503,SEARCH("/",$N1503)-1)</f>
        <v>photography</v>
      </c>
      <c r="R1503" t="str">
        <f>RIGHT($N1503, LEN($N1503)-SEARCH("/",$N1503))</f>
        <v>photobooks</v>
      </c>
      <c r="S1503" s="12">
        <f>(((J1503/60)/60)/24)+DATE(1970,1,1)</f>
        <v>42163.583599537036</v>
      </c>
      <c r="T1503" s="12">
        <f>(((I1503/60)/60)/24)+DATE(1970,1,1)</f>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(E1504/D1504)</f>
        <v>1.0144545454545455</v>
      </c>
      <c r="P1504" s="8">
        <f>IF(E1504=0, 0, E1504/L1504)</f>
        <v>67.835866261398181</v>
      </c>
      <c r="Q1504" t="str">
        <f>LEFT($N1504,SEARCH("/",$N1504)-1)</f>
        <v>photography</v>
      </c>
      <c r="R1504" t="str">
        <f>RIGHT($N1504, LEN($N1504)-SEARCH("/",$N1504))</f>
        <v>photobooks</v>
      </c>
      <c r="S1504" s="12">
        <f>(((J1504/60)/60)/24)+DATE(1970,1,1)</f>
        <v>42426.542592592596</v>
      </c>
      <c r="T1504" s="12">
        <f>(((I1504/60)/60)/24)+DATE(1970,1,1)</f>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(E1505/D1505)</f>
        <v>1.0789146666666667</v>
      </c>
      <c r="P1505" s="8">
        <f>IF(E1505=0, 0, E1505/L1505)</f>
        <v>56.98492957746479</v>
      </c>
      <c r="Q1505" t="str">
        <f>LEFT($N1505,SEARCH("/",$N1505)-1)</f>
        <v>photography</v>
      </c>
      <c r="R1505" t="str">
        <f>RIGHT($N1505, LEN($N1505)-SEARCH("/",$N1505))</f>
        <v>photobooks</v>
      </c>
      <c r="S1505" s="12">
        <f>(((J1505/60)/60)/24)+DATE(1970,1,1)</f>
        <v>42606.347233796296</v>
      </c>
      <c r="T1505" s="12">
        <f>(((I1505/60)/60)/24)+DATE(1970,1,1)</f>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(E1506/D1506)</f>
        <v>2.7793846153846156</v>
      </c>
      <c r="P1506" s="8">
        <f>IF(E1506=0, 0, E1506/L1506)</f>
        <v>67.159851301115239</v>
      </c>
      <c r="Q1506" t="str">
        <f>LEFT($N1506,SEARCH("/",$N1506)-1)</f>
        <v>photography</v>
      </c>
      <c r="R1506" t="str">
        <f>RIGHT($N1506, LEN($N1506)-SEARCH("/",$N1506))</f>
        <v>photobooks</v>
      </c>
      <c r="S1506" s="12">
        <f>(((J1506/60)/60)/24)+DATE(1970,1,1)</f>
        <v>41772.657685185186</v>
      </c>
      <c r="T1506" s="12">
        <f>(((I1506/60)/60)/24)+DATE(1970,1,1)</f>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(E1507/D1507)</f>
        <v>1.0358125</v>
      </c>
      <c r="P1507" s="8">
        <f>IF(E1507=0, 0, E1507/L1507)</f>
        <v>48.037681159420288</v>
      </c>
      <c r="Q1507" t="str">
        <f>LEFT($N1507,SEARCH("/",$N1507)-1)</f>
        <v>photography</v>
      </c>
      <c r="R1507" t="str">
        <f>RIGHT($N1507, LEN($N1507)-SEARCH("/",$N1507))</f>
        <v>photobooks</v>
      </c>
      <c r="S1507" s="12">
        <f>(((J1507/60)/60)/24)+DATE(1970,1,1)</f>
        <v>42414.44332175926</v>
      </c>
      <c r="T1507" s="12">
        <f>(((I1507/60)/60)/24)+DATE(1970,1,1)</f>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(E1508/D1508)</f>
        <v>1.1140000000000001</v>
      </c>
      <c r="P1508" s="8">
        <f>IF(E1508=0, 0, E1508/L1508)</f>
        <v>38.860465116279073</v>
      </c>
      <c r="Q1508" t="str">
        <f>LEFT($N1508,SEARCH("/",$N1508)-1)</f>
        <v>photography</v>
      </c>
      <c r="R1508" t="str">
        <f>RIGHT($N1508, LEN($N1508)-SEARCH("/",$N1508))</f>
        <v>photobooks</v>
      </c>
      <c r="S1508" s="12">
        <f>(((J1508/60)/60)/24)+DATE(1970,1,1)</f>
        <v>41814.785925925928</v>
      </c>
      <c r="T1508" s="12">
        <f>(((I1508/60)/60)/24)+DATE(1970,1,1)</f>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(E1509/D1509)</f>
        <v>2.15</v>
      </c>
      <c r="P1509" s="8">
        <f>IF(E1509=0, 0, E1509/L1509)</f>
        <v>78.181818181818187</v>
      </c>
      <c r="Q1509" t="str">
        <f>LEFT($N1509,SEARCH("/",$N1509)-1)</f>
        <v>photography</v>
      </c>
      <c r="R1509" t="str">
        <f>RIGHT($N1509, LEN($N1509)-SEARCH("/",$N1509))</f>
        <v>photobooks</v>
      </c>
      <c r="S1509" s="12">
        <f>(((J1509/60)/60)/24)+DATE(1970,1,1)</f>
        <v>40254.450335648151</v>
      </c>
      <c r="T1509" s="12">
        <f>(((I1509/60)/60)/24)+DATE(1970,1,1)</f>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(E1510/D1510)</f>
        <v>1.1076216216216217</v>
      </c>
      <c r="P1510" s="8">
        <f>IF(E1510=0, 0, E1510/L1510)</f>
        <v>97.113744075829388</v>
      </c>
      <c r="Q1510" t="str">
        <f>LEFT($N1510,SEARCH("/",$N1510)-1)</f>
        <v>photography</v>
      </c>
      <c r="R1510" t="str">
        <f>RIGHT($N1510, LEN($N1510)-SEARCH("/",$N1510))</f>
        <v>photobooks</v>
      </c>
      <c r="S1510" s="12">
        <f>(((J1510/60)/60)/24)+DATE(1970,1,1)</f>
        <v>41786.614363425928</v>
      </c>
      <c r="T1510" s="12">
        <f>(((I1510/60)/60)/24)+DATE(1970,1,1)</f>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(E1511/D1511)</f>
        <v>1.2364125714285714</v>
      </c>
      <c r="P1511" s="8">
        <f>IF(E1511=0, 0, E1511/L1511)</f>
        <v>110.39397959183674</v>
      </c>
      <c r="Q1511" t="str">
        <f>LEFT($N1511,SEARCH("/",$N1511)-1)</f>
        <v>photography</v>
      </c>
      <c r="R1511" t="str">
        <f>RIGHT($N1511, LEN($N1511)-SEARCH("/",$N1511))</f>
        <v>photobooks</v>
      </c>
      <c r="S1511" s="12">
        <f>(((J1511/60)/60)/24)+DATE(1970,1,1)</f>
        <v>42751.533391203702</v>
      </c>
      <c r="T1511" s="12">
        <f>(((I1511/60)/60)/24)+DATE(1970,1,1)</f>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(E1512/D1512)</f>
        <v>1.0103500000000001</v>
      </c>
      <c r="P1512" s="8">
        <f>IF(E1512=0, 0, E1512/L1512)</f>
        <v>39.91506172839506</v>
      </c>
      <c r="Q1512" t="str">
        <f>LEFT($N1512,SEARCH("/",$N1512)-1)</f>
        <v>photography</v>
      </c>
      <c r="R1512" t="str">
        <f>RIGHT($N1512, LEN($N1512)-SEARCH("/",$N1512))</f>
        <v>photobooks</v>
      </c>
      <c r="S1512" s="12">
        <f>(((J1512/60)/60)/24)+DATE(1970,1,1)</f>
        <v>41809.385162037033</v>
      </c>
      <c r="T1512" s="12">
        <f>(((I1512/60)/60)/24)+DATE(1970,1,1)</f>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(E1513/D1513)</f>
        <v>1.1179285714285714</v>
      </c>
      <c r="P1513" s="8">
        <f>IF(E1513=0, 0, E1513/L1513)</f>
        <v>75.975728155339809</v>
      </c>
      <c r="Q1513" t="str">
        <f>LEFT($N1513,SEARCH("/",$N1513)-1)</f>
        <v>photography</v>
      </c>
      <c r="R1513" t="str">
        <f>RIGHT($N1513, LEN($N1513)-SEARCH("/",$N1513))</f>
        <v>photobooks</v>
      </c>
      <c r="S1513" s="12">
        <f>(((J1513/60)/60)/24)+DATE(1970,1,1)</f>
        <v>42296.583379629628</v>
      </c>
      <c r="T1513" s="12">
        <f>(((I1513/60)/60)/24)+DATE(1970,1,1)</f>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(E1514/D1514)</f>
        <v>5.5877142857142861</v>
      </c>
      <c r="P1514" s="8">
        <f>IF(E1514=0, 0, E1514/L1514)</f>
        <v>58.379104477611939</v>
      </c>
      <c r="Q1514" t="str">
        <f>LEFT($N1514,SEARCH("/",$N1514)-1)</f>
        <v>photography</v>
      </c>
      <c r="R1514" t="str">
        <f>RIGHT($N1514, LEN($N1514)-SEARCH("/",$N1514))</f>
        <v>photobooks</v>
      </c>
      <c r="S1514" s="12">
        <f>(((J1514/60)/60)/24)+DATE(1970,1,1)</f>
        <v>42741.684479166666</v>
      </c>
      <c r="T1514" s="12">
        <f>(((I1514/60)/60)/24)+DATE(1970,1,1)</f>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(E1515/D1515)</f>
        <v>1.5001875</v>
      </c>
      <c r="P1515" s="8">
        <f>IF(E1515=0, 0, E1515/L1515)</f>
        <v>55.82093023255814</v>
      </c>
      <c r="Q1515" t="str">
        <f>LEFT($N1515,SEARCH("/",$N1515)-1)</f>
        <v>photography</v>
      </c>
      <c r="R1515" t="str">
        <f>RIGHT($N1515, LEN($N1515)-SEARCH("/",$N1515))</f>
        <v>photobooks</v>
      </c>
      <c r="S1515" s="12">
        <f>(((J1515/60)/60)/24)+DATE(1970,1,1)</f>
        <v>41806.637337962966</v>
      </c>
      <c r="T1515" s="12">
        <f>(((I1515/60)/60)/24)+DATE(1970,1,1)</f>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(E1516/D1516)</f>
        <v>1.0647599999999999</v>
      </c>
      <c r="P1516" s="8">
        <f>IF(E1516=0, 0, E1516/L1516)</f>
        <v>151.24431818181819</v>
      </c>
      <c r="Q1516" t="str">
        <f>LEFT($N1516,SEARCH("/",$N1516)-1)</f>
        <v>photography</v>
      </c>
      <c r="R1516" t="str">
        <f>RIGHT($N1516, LEN($N1516)-SEARCH("/",$N1516))</f>
        <v>photobooks</v>
      </c>
      <c r="S1516" s="12">
        <f>(((J1516/60)/60)/24)+DATE(1970,1,1)</f>
        <v>42234.597685185188</v>
      </c>
      <c r="T1516" s="12">
        <f>(((I1516/60)/60)/24)+DATE(1970,1,1)</f>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(E1517/D1517)</f>
        <v>1.57189</v>
      </c>
      <c r="P1517" s="8">
        <f>IF(E1517=0, 0, E1517/L1517)</f>
        <v>849.67027027027029</v>
      </c>
      <c r="Q1517" t="str">
        <f>LEFT($N1517,SEARCH("/",$N1517)-1)</f>
        <v>photography</v>
      </c>
      <c r="R1517" t="str">
        <f>RIGHT($N1517, LEN($N1517)-SEARCH("/",$N1517))</f>
        <v>photobooks</v>
      </c>
      <c r="S1517" s="12">
        <f>(((J1517/60)/60)/24)+DATE(1970,1,1)</f>
        <v>42415.253437499996</v>
      </c>
      <c r="T1517" s="12">
        <f>(((I1517/60)/60)/24)+DATE(1970,1,1)</f>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(E1518/D1518)</f>
        <v>1.0865882352941176</v>
      </c>
      <c r="P1518" s="8">
        <f>IF(E1518=0, 0, E1518/L1518)</f>
        <v>159.24137931034483</v>
      </c>
      <c r="Q1518" t="str">
        <f>LEFT($N1518,SEARCH("/",$N1518)-1)</f>
        <v>photography</v>
      </c>
      <c r="R1518" t="str">
        <f>RIGHT($N1518, LEN($N1518)-SEARCH("/",$N1518))</f>
        <v>photobooks</v>
      </c>
      <c r="S1518" s="12">
        <f>(((J1518/60)/60)/24)+DATE(1970,1,1)</f>
        <v>42619.466342592597</v>
      </c>
      <c r="T1518" s="12">
        <f>(((I1518/60)/60)/24)+DATE(1970,1,1)</f>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(E1519/D1519)</f>
        <v>1.6197999999999999</v>
      </c>
      <c r="P1519" s="8">
        <f>IF(E1519=0, 0, E1519/L1519)</f>
        <v>39.507317073170732</v>
      </c>
      <c r="Q1519" t="str">
        <f>LEFT($N1519,SEARCH("/",$N1519)-1)</f>
        <v>photography</v>
      </c>
      <c r="R1519" t="str">
        <f>RIGHT($N1519, LEN($N1519)-SEARCH("/",$N1519))</f>
        <v>photobooks</v>
      </c>
      <c r="S1519" s="12">
        <f>(((J1519/60)/60)/24)+DATE(1970,1,1)</f>
        <v>41948.56658564815</v>
      </c>
      <c r="T1519" s="12">
        <f>(((I1519/60)/60)/24)+DATE(1970,1,1)</f>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(E1520/D1520)</f>
        <v>2.0536666666666665</v>
      </c>
      <c r="P1520" s="8">
        <f>IF(E1520=0, 0, E1520/L1520)</f>
        <v>130.52966101694915</v>
      </c>
      <c r="Q1520" t="str">
        <f>LEFT($N1520,SEARCH("/",$N1520)-1)</f>
        <v>photography</v>
      </c>
      <c r="R1520" t="str">
        <f>RIGHT($N1520, LEN($N1520)-SEARCH("/",$N1520))</f>
        <v>photobooks</v>
      </c>
      <c r="S1520" s="12">
        <f>(((J1520/60)/60)/24)+DATE(1970,1,1)</f>
        <v>41760.8200462963</v>
      </c>
      <c r="T1520" s="12">
        <f>(((I1520/60)/60)/24)+DATE(1970,1,1)</f>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(E1521/D1521)</f>
        <v>1.033638888888889</v>
      </c>
      <c r="P1521" s="8">
        <f>IF(E1521=0, 0, E1521/L1521)</f>
        <v>64.156896551724131</v>
      </c>
      <c r="Q1521" t="str">
        <f>LEFT($N1521,SEARCH("/",$N1521)-1)</f>
        <v>photography</v>
      </c>
      <c r="R1521" t="str">
        <f>RIGHT($N1521, LEN($N1521)-SEARCH("/",$N1521))</f>
        <v>photobooks</v>
      </c>
      <c r="S1521" s="12">
        <f>(((J1521/60)/60)/24)+DATE(1970,1,1)</f>
        <v>41782.741701388892</v>
      </c>
      <c r="T1521" s="12">
        <f>(((I1521/60)/60)/24)+DATE(1970,1,1)</f>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(E1522/D1522)</f>
        <v>1.0347222222222223</v>
      </c>
      <c r="P1522" s="8">
        <f>IF(E1522=0, 0, E1522/L1522)</f>
        <v>111.52694610778443</v>
      </c>
      <c r="Q1522" t="str">
        <f>LEFT($N1522,SEARCH("/",$N1522)-1)</f>
        <v>photography</v>
      </c>
      <c r="R1522" t="str">
        <f>RIGHT($N1522, LEN($N1522)-SEARCH("/",$N1522))</f>
        <v>photobooks</v>
      </c>
      <c r="S1522" s="12">
        <f>(((J1522/60)/60)/24)+DATE(1970,1,1)</f>
        <v>41955.857789351852</v>
      </c>
      <c r="T1522" s="12">
        <f>(((I1522/60)/60)/24)+DATE(1970,1,1)</f>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(E1523/D1523)</f>
        <v>1.0681333333333334</v>
      </c>
      <c r="P1523" s="8">
        <f>IF(E1523=0, 0, E1523/L1523)</f>
        <v>170.44680851063831</v>
      </c>
      <c r="Q1523" t="str">
        <f>LEFT($N1523,SEARCH("/",$N1523)-1)</f>
        <v>photography</v>
      </c>
      <c r="R1523" t="str">
        <f>RIGHT($N1523, LEN($N1523)-SEARCH("/",$N1523))</f>
        <v>photobooks</v>
      </c>
      <c r="S1523" s="12">
        <f>(((J1523/60)/60)/24)+DATE(1970,1,1)</f>
        <v>42493.167719907404</v>
      </c>
      <c r="T1523" s="12">
        <f>(((I1523/60)/60)/24)+DATE(1970,1,1)</f>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(E1524/D1524)</f>
        <v>1.3896574712643677</v>
      </c>
      <c r="P1524" s="8">
        <f>IF(E1524=0, 0, E1524/L1524)</f>
        <v>133.7391592920354</v>
      </c>
      <c r="Q1524" t="str">
        <f>LEFT($N1524,SEARCH("/",$N1524)-1)</f>
        <v>photography</v>
      </c>
      <c r="R1524" t="str">
        <f>RIGHT($N1524, LEN($N1524)-SEARCH("/",$N1524))</f>
        <v>photobooks</v>
      </c>
      <c r="S1524" s="12">
        <f>(((J1524/60)/60)/24)+DATE(1970,1,1)</f>
        <v>41899.830312500002</v>
      </c>
      <c r="T1524" s="12">
        <f>(((I1524/60)/60)/24)+DATE(1970,1,1)</f>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(E1525/D1525)</f>
        <v>1.2484324324324325</v>
      </c>
      <c r="P1525" s="8">
        <f>IF(E1525=0, 0, E1525/L1525)</f>
        <v>95.834024896265561</v>
      </c>
      <c r="Q1525" t="str">
        <f>LEFT($N1525,SEARCH("/",$N1525)-1)</f>
        <v>photography</v>
      </c>
      <c r="R1525" t="str">
        <f>RIGHT($N1525, LEN($N1525)-SEARCH("/",$N1525))</f>
        <v>photobooks</v>
      </c>
      <c r="S1525" s="12">
        <f>(((J1525/60)/60)/24)+DATE(1970,1,1)</f>
        <v>41964.751342592594</v>
      </c>
      <c r="T1525" s="12">
        <f>(((I1525/60)/60)/24)+DATE(1970,1,1)</f>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(E1526/D1526)</f>
        <v>2.0699999999999998</v>
      </c>
      <c r="P1526" s="8">
        <f>IF(E1526=0, 0, E1526/L1526)</f>
        <v>221.78571428571428</v>
      </c>
      <c r="Q1526" t="str">
        <f>LEFT($N1526,SEARCH("/",$N1526)-1)</f>
        <v>photography</v>
      </c>
      <c r="R1526" t="str">
        <f>RIGHT($N1526, LEN($N1526)-SEARCH("/",$N1526))</f>
        <v>photobooks</v>
      </c>
      <c r="S1526" s="12">
        <f>(((J1526/60)/60)/24)+DATE(1970,1,1)</f>
        <v>42756.501041666663</v>
      </c>
      <c r="T1526" s="12">
        <f>(((I1526/60)/60)/24)+DATE(1970,1,1)</f>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(E1527/D1527)</f>
        <v>1.7400576923076922</v>
      </c>
      <c r="P1527" s="8">
        <f>IF(E1527=0, 0, E1527/L1527)</f>
        <v>32.315357142857138</v>
      </c>
      <c r="Q1527" t="str">
        <f>LEFT($N1527,SEARCH("/",$N1527)-1)</f>
        <v>photography</v>
      </c>
      <c r="R1527" t="str">
        <f>RIGHT($N1527, LEN($N1527)-SEARCH("/",$N1527))</f>
        <v>photobooks</v>
      </c>
      <c r="S1527" s="12">
        <f>(((J1527/60)/60)/24)+DATE(1970,1,1)</f>
        <v>42570.702986111108</v>
      </c>
      <c r="T1527" s="12">
        <f>(((I1527/60)/60)/24)+DATE(1970,1,1)</f>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(E1528/D1528)</f>
        <v>1.2032608695652174</v>
      </c>
      <c r="P1528" s="8">
        <f>IF(E1528=0, 0, E1528/L1528)</f>
        <v>98.839285714285708</v>
      </c>
      <c r="Q1528" t="str">
        <f>LEFT($N1528,SEARCH("/",$N1528)-1)</f>
        <v>photography</v>
      </c>
      <c r="R1528" t="str">
        <f>RIGHT($N1528, LEN($N1528)-SEARCH("/",$N1528))</f>
        <v>photobooks</v>
      </c>
      <c r="S1528" s="12">
        <f>(((J1528/60)/60)/24)+DATE(1970,1,1)</f>
        <v>42339.276006944448</v>
      </c>
      <c r="T1528" s="12">
        <f>(((I1528/60)/60)/24)+DATE(1970,1,1)</f>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(E1529/D1529)</f>
        <v>1.1044428571428573</v>
      </c>
      <c r="P1529" s="8">
        <f>IF(E1529=0, 0, E1529/L1529)</f>
        <v>55.222142857142863</v>
      </c>
      <c r="Q1529" t="str">
        <f>LEFT($N1529,SEARCH("/",$N1529)-1)</f>
        <v>photography</v>
      </c>
      <c r="R1529" t="str">
        <f>RIGHT($N1529, LEN($N1529)-SEARCH("/",$N1529))</f>
        <v>photobooks</v>
      </c>
      <c r="S1529" s="12">
        <f>(((J1529/60)/60)/24)+DATE(1970,1,1)</f>
        <v>42780.600532407407</v>
      </c>
      <c r="T1529" s="12">
        <f>(((I1529/60)/60)/24)+DATE(1970,1,1)</f>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(E1530/D1530)</f>
        <v>2.8156666666666665</v>
      </c>
      <c r="P1530" s="8">
        <f>IF(E1530=0, 0, E1530/L1530)</f>
        <v>52.793750000000003</v>
      </c>
      <c r="Q1530" t="str">
        <f>LEFT($N1530,SEARCH("/",$N1530)-1)</f>
        <v>photography</v>
      </c>
      <c r="R1530" t="str">
        <f>RIGHT($N1530, LEN($N1530)-SEARCH("/",$N1530))</f>
        <v>photobooks</v>
      </c>
      <c r="S1530" s="12">
        <f>(((J1530/60)/60)/24)+DATE(1970,1,1)</f>
        <v>42736.732893518521</v>
      </c>
      <c r="T1530" s="12">
        <f>(((I1530/60)/60)/24)+DATE(1970,1,1)</f>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(E1531/D1531)</f>
        <v>1.0067894736842105</v>
      </c>
      <c r="P1531" s="8">
        <f>IF(E1531=0, 0, E1531/L1531)</f>
        <v>135.66666666666666</v>
      </c>
      <c r="Q1531" t="str">
        <f>LEFT($N1531,SEARCH("/",$N1531)-1)</f>
        <v>photography</v>
      </c>
      <c r="R1531" t="str">
        <f>RIGHT($N1531, LEN($N1531)-SEARCH("/",$N1531))</f>
        <v>photobooks</v>
      </c>
      <c r="S1531" s="12">
        <f>(((J1531/60)/60)/24)+DATE(1970,1,1)</f>
        <v>42052.628703703704</v>
      </c>
      <c r="T1531" s="12">
        <f>(((I1531/60)/60)/24)+DATE(1970,1,1)</f>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(E1532/D1532)</f>
        <v>1.3482571428571428</v>
      </c>
      <c r="P1532" s="8">
        <f>IF(E1532=0, 0, E1532/L1532)</f>
        <v>53.991990846681922</v>
      </c>
      <c r="Q1532" t="str">
        <f>LEFT($N1532,SEARCH("/",$N1532)-1)</f>
        <v>photography</v>
      </c>
      <c r="R1532" t="str">
        <f>RIGHT($N1532, LEN($N1532)-SEARCH("/",$N1532))</f>
        <v>photobooks</v>
      </c>
      <c r="S1532" s="12">
        <f>(((J1532/60)/60)/24)+DATE(1970,1,1)</f>
        <v>42275.767303240747</v>
      </c>
      <c r="T1532" s="12">
        <f>(((I1532/60)/60)/24)+DATE(1970,1,1)</f>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(E1533/D1533)</f>
        <v>1.7595744680851064</v>
      </c>
      <c r="P1533" s="8">
        <f>IF(E1533=0, 0, E1533/L1533)</f>
        <v>56.643835616438359</v>
      </c>
      <c r="Q1533" t="str">
        <f>LEFT($N1533,SEARCH("/",$N1533)-1)</f>
        <v>photography</v>
      </c>
      <c r="R1533" t="str">
        <f>RIGHT($N1533, LEN($N1533)-SEARCH("/",$N1533))</f>
        <v>photobooks</v>
      </c>
      <c r="S1533" s="12">
        <f>(((J1533/60)/60)/24)+DATE(1970,1,1)</f>
        <v>41941.802384259259</v>
      </c>
      <c r="T1533" s="12">
        <f>(((I1533/60)/60)/24)+DATE(1970,1,1)</f>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(E1534/D1534)</f>
        <v>4.8402000000000003</v>
      </c>
      <c r="P1534" s="8">
        <f>IF(E1534=0, 0, E1534/L1534)</f>
        <v>82.316326530612244</v>
      </c>
      <c r="Q1534" t="str">
        <f>LEFT($N1534,SEARCH("/",$N1534)-1)</f>
        <v>photography</v>
      </c>
      <c r="R1534" t="str">
        <f>RIGHT($N1534, LEN($N1534)-SEARCH("/",$N1534))</f>
        <v>photobooks</v>
      </c>
      <c r="S1534" s="12">
        <f>(((J1534/60)/60)/24)+DATE(1970,1,1)</f>
        <v>42391.475289351853</v>
      </c>
      <c r="T1534" s="12">
        <f>(((I1534/60)/60)/24)+DATE(1970,1,1)</f>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(E1535/D1535)</f>
        <v>1.4514</v>
      </c>
      <c r="P1535" s="8">
        <f>IF(E1535=0, 0, E1535/L1535)</f>
        <v>88.26081081081081</v>
      </c>
      <c r="Q1535" t="str">
        <f>LEFT($N1535,SEARCH("/",$N1535)-1)</f>
        <v>photography</v>
      </c>
      <c r="R1535" t="str">
        <f>RIGHT($N1535, LEN($N1535)-SEARCH("/",$N1535))</f>
        <v>photobooks</v>
      </c>
      <c r="S1535" s="12">
        <f>(((J1535/60)/60)/24)+DATE(1970,1,1)</f>
        <v>42443.00204861111</v>
      </c>
      <c r="T1535" s="12">
        <f>(((I1535/60)/60)/24)+DATE(1970,1,1)</f>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(E1536/D1536)</f>
        <v>4.1773333333333333</v>
      </c>
      <c r="P1536" s="8">
        <f>IF(E1536=0, 0, E1536/L1536)</f>
        <v>84.905149051490511</v>
      </c>
      <c r="Q1536" t="str">
        <f>LEFT($N1536,SEARCH("/",$N1536)-1)</f>
        <v>photography</v>
      </c>
      <c r="R1536" t="str">
        <f>RIGHT($N1536, LEN($N1536)-SEARCH("/",$N1536))</f>
        <v>photobooks</v>
      </c>
      <c r="S1536" s="12">
        <f>(((J1536/60)/60)/24)+DATE(1970,1,1)</f>
        <v>42221.67432870371</v>
      </c>
      <c r="T1536" s="12">
        <f>(((I1536/60)/60)/24)+DATE(1970,1,1)</f>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(E1537/D1537)</f>
        <v>1.3242499999999999</v>
      </c>
      <c r="P1537" s="8">
        <f>IF(E1537=0, 0, E1537/L1537)</f>
        <v>48.154545454545456</v>
      </c>
      <c r="Q1537" t="str">
        <f>LEFT($N1537,SEARCH("/",$N1537)-1)</f>
        <v>photography</v>
      </c>
      <c r="R1537" t="str">
        <f>RIGHT($N1537, LEN($N1537)-SEARCH("/",$N1537))</f>
        <v>photobooks</v>
      </c>
      <c r="S1537" s="12">
        <f>(((J1537/60)/60)/24)+DATE(1970,1,1)</f>
        <v>42484.829062500001</v>
      </c>
      <c r="T1537" s="12">
        <f>(((I1537/60)/60)/24)+DATE(1970,1,1)</f>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(E1538/D1538)</f>
        <v>2.5030841666666666</v>
      </c>
      <c r="P1538" s="8">
        <f>IF(E1538=0, 0, E1538/L1538)</f>
        <v>66.015406593406595</v>
      </c>
      <c r="Q1538" t="str">
        <f>LEFT($N1538,SEARCH("/",$N1538)-1)</f>
        <v>photography</v>
      </c>
      <c r="R1538" t="str">
        <f>RIGHT($N1538, LEN($N1538)-SEARCH("/",$N1538))</f>
        <v>photobooks</v>
      </c>
      <c r="S1538" s="12">
        <f>(((J1538/60)/60)/24)+DATE(1970,1,1)</f>
        <v>42213.802199074074</v>
      </c>
      <c r="T1538" s="12">
        <f>(((I1538/60)/60)/24)+DATE(1970,1,1)</f>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(E1539/D1539)</f>
        <v>1.7989999999999999</v>
      </c>
      <c r="P1539" s="8">
        <f>IF(E1539=0, 0, E1539/L1539)</f>
        <v>96.375</v>
      </c>
      <c r="Q1539" t="str">
        <f>LEFT($N1539,SEARCH("/",$N1539)-1)</f>
        <v>photography</v>
      </c>
      <c r="R1539" t="str">
        <f>RIGHT($N1539, LEN($N1539)-SEARCH("/",$N1539))</f>
        <v>photobooks</v>
      </c>
      <c r="S1539" s="12">
        <f>(((J1539/60)/60)/24)+DATE(1970,1,1)</f>
        <v>42552.315127314811</v>
      </c>
      <c r="T1539" s="12">
        <f>(((I1539/60)/60)/24)+DATE(1970,1,1)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(E1540/D1540)</f>
        <v>1.0262857142857142</v>
      </c>
      <c r="P1540" s="8">
        <f>IF(E1540=0, 0, E1540/L1540)</f>
        <v>156.17391304347825</v>
      </c>
      <c r="Q1540" t="str">
        <f>LEFT($N1540,SEARCH("/",$N1540)-1)</f>
        <v>photography</v>
      </c>
      <c r="R1540" t="str">
        <f>RIGHT($N1540, LEN($N1540)-SEARCH("/",$N1540))</f>
        <v>photobooks</v>
      </c>
      <c r="S1540" s="12">
        <f>(((J1540/60)/60)/24)+DATE(1970,1,1)</f>
        <v>41981.782060185185</v>
      </c>
      <c r="T1540" s="12">
        <f>(((I1540/60)/60)/24)+DATE(1970,1,1)</f>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(E1541/D1541)</f>
        <v>1.359861</v>
      </c>
      <c r="P1541" s="8">
        <f>IF(E1541=0, 0, E1541/L1541)</f>
        <v>95.764859154929582</v>
      </c>
      <c r="Q1541" t="str">
        <f>LEFT($N1541,SEARCH("/",$N1541)-1)</f>
        <v>photography</v>
      </c>
      <c r="R1541" t="str">
        <f>RIGHT($N1541, LEN($N1541)-SEARCH("/",$N1541))</f>
        <v>photobooks</v>
      </c>
      <c r="S1541" s="12">
        <f>(((J1541/60)/60)/24)+DATE(1970,1,1)</f>
        <v>42705.919201388882</v>
      </c>
      <c r="T1541" s="12">
        <f>(((I1541/60)/60)/24)+DATE(1970,1,1)</f>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(E1542/D1542)</f>
        <v>1.1786666666666668</v>
      </c>
      <c r="P1542" s="8">
        <f>IF(E1542=0, 0, E1542/L1542)</f>
        <v>180.40816326530611</v>
      </c>
      <c r="Q1542" t="str">
        <f>LEFT($N1542,SEARCH("/",$N1542)-1)</f>
        <v>photography</v>
      </c>
      <c r="R1542" t="str">
        <f>RIGHT($N1542, LEN($N1542)-SEARCH("/",$N1542))</f>
        <v>photobooks</v>
      </c>
      <c r="S1542" s="12">
        <f>(((J1542/60)/60)/24)+DATE(1970,1,1)</f>
        <v>41939.00712962963</v>
      </c>
      <c r="T1542" s="12">
        <f>(((I1542/60)/60)/24)+DATE(1970,1,1)</f>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(E1543/D1543)</f>
        <v>3.3333333333333332E-4</v>
      </c>
      <c r="P1543" s="8">
        <f>IF(E1543=0, 0, E1543/L1543)</f>
        <v>3</v>
      </c>
      <c r="Q1543" t="str">
        <f>LEFT($N1543,SEARCH("/",$N1543)-1)</f>
        <v>photography</v>
      </c>
      <c r="R1543" t="str">
        <f>RIGHT($N1543, LEN($N1543)-SEARCH("/",$N1543))</f>
        <v>nature</v>
      </c>
      <c r="S1543" s="12">
        <f>(((J1543/60)/60)/24)+DATE(1970,1,1)</f>
        <v>41974.712245370371</v>
      </c>
      <c r="T1543" s="12">
        <f>(((I1543/60)/60)/24)+DATE(1970,1,1)</f>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(E1544/D1544)</f>
        <v>0.04</v>
      </c>
      <c r="P1544" s="8">
        <f>IF(E1544=0, 0, E1544/L1544)</f>
        <v>20</v>
      </c>
      <c r="Q1544" t="str">
        <f>LEFT($N1544,SEARCH("/",$N1544)-1)</f>
        <v>photography</v>
      </c>
      <c r="R1544" t="str">
        <f>RIGHT($N1544, LEN($N1544)-SEARCH("/",$N1544))</f>
        <v>nature</v>
      </c>
      <c r="S1544" s="12">
        <f>(((J1544/60)/60)/24)+DATE(1970,1,1)</f>
        <v>42170.996527777781</v>
      </c>
      <c r="T1544" s="12">
        <f>(((I1544/60)/60)/24)+DATE(1970,1,1)</f>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(E1545/D1545)</f>
        <v>4.4444444444444444E-3</v>
      </c>
      <c r="P1545" s="8">
        <f>IF(E1545=0, 0, E1545/L1545)</f>
        <v>10</v>
      </c>
      <c r="Q1545" t="str">
        <f>LEFT($N1545,SEARCH("/",$N1545)-1)</f>
        <v>photography</v>
      </c>
      <c r="R1545" t="str">
        <f>RIGHT($N1545, LEN($N1545)-SEARCH("/",$N1545))</f>
        <v>nature</v>
      </c>
      <c r="S1545" s="12">
        <f>(((J1545/60)/60)/24)+DATE(1970,1,1)</f>
        <v>41935.509652777779</v>
      </c>
      <c r="T1545" s="12">
        <f>(((I1545/60)/60)/24)+DATE(1970,1,1)</f>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(E1546/D1546)</f>
        <v>0</v>
      </c>
      <c r="P1546" s="8">
        <f>IF(E1546=0, 0, E1546/L1546)</f>
        <v>0</v>
      </c>
      <c r="Q1546" t="str">
        <f>LEFT($N1546,SEARCH("/",$N1546)-1)</f>
        <v>photography</v>
      </c>
      <c r="R1546" t="str">
        <f>RIGHT($N1546, LEN($N1546)-SEARCH("/",$N1546))</f>
        <v>nature</v>
      </c>
      <c r="S1546" s="12">
        <f>(((J1546/60)/60)/24)+DATE(1970,1,1)</f>
        <v>42053.051203703704</v>
      </c>
      <c r="T1546" s="12">
        <f>(((I1546/60)/60)/24)+DATE(1970,1,1)</f>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(E1547/D1547)</f>
        <v>3.3333333333333332E-4</v>
      </c>
      <c r="P1547" s="8">
        <f>IF(E1547=0, 0, E1547/L1547)</f>
        <v>1</v>
      </c>
      <c r="Q1547" t="str">
        <f>LEFT($N1547,SEARCH("/",$N1547)-1)</f>
        <v>photography</v>
      </c>
      <c r="R1547" t="str">
        <f>RIGHT($N1547, LEN($N1547)-SEARCH("/",$N1547))</f>
        <v>nature</v>
      </c>
      <c r="S1547" s="12">
        <f>(((J1547/60)/60)/24)+DATE(1970,1,1)</f>
        <v>42031.884652777779</v>
      </c>
      <c r="T1547" s="12">
        <f>(((I1547/60)/60)/24)+DATE(1970,1,1)</f>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(E1548/D1548)</f>
        <v>0.28899999999999998</v>
      </c>
      <c r="P1548" s="8">
        <f>IF(E1548=0, 0, E1548/L1548)</f>
        <v>26.272727272727273</v>
      </c>
      <c r="Q1548" t="str">
        <f>LEFT($N1548,SEARCH("/",$N1548)-1)</f>
        <v>photography</v>
      </c>
      <c r="R1548" t="str">
        <f>RIGHT($N1548, LEN($N1548)-SEARCH("/",$N1548))</f>
        <v>nature</v>
      </c>
      <c r="S1548" s="12">
        <f>(((J1548/60)/60)/24)+DATE(1970,1,1)</f>
        <v>41839.212951388887</v>
      </c>
      <c r="T1548" s="12">
        <f>(((I1548/60)/60)/24)+DATE(1970,1,1)</f>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(E1549/D1549)</f>
        <v>0</v>
      </c>
      <c r="P1549" s="8">
        <f>IF(E1549=0, 0, E1549/L1549)</f>
        <v>0</v>
      </c>
      <c r="Q1549" t="str">
        <f>LEFT($N1549,SEARCH("/",$N1549)-1)</f>
        <v>photography</v>
      </c>
      <c r="R1549" t="str">
        <f>RIGHT($N1549, LEN($N1549)-SEARCH("/",$N1549))</f>
        <v>nature</v>
      </c>
      <c r="S1549" s="12">
        <f>(((J1549/60)/60)/24)+DATE(1970,1,1)</f>
        <v>42782.426875000005</v>
      </c>
      <c r="T1549" s="12">
        <f>(((I1549/60)/60)/24)+DATE(1970,1,1)</f>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(E1550/D1550)</f>
        <v>8.5714285714285715E-2</v>
      </c>
      <c r="P1550" s="8">
        <f>IF(E1550=0, 0, E1550/L1550)</f>
        <v>60</v>
      </c>
      <c r="Q1550" t="str">
        <f>LEFT($N1550,SEARCH("/",$N1550)-1)</f>
        <v>photography</v>
      </c>
      <c r="R1550" t="str">
        <f>RIGHT($N1550, LEN($N1550)-SEARCH("/",$N1550))</f>
        <v>nature</v>
      </c>
      <c r="S1550" s="12">
        <f>(((J1550/60)/60)/24)+DATE(1970,1,1)</f>
        <v>42286.88217592593</v>
      </c>
      <c r="T1550" s="12">
        <f>(((I1550/60)/60)/24)+DATE(1970,1,1)</f>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(E1551/D1551)</f>
        <v>0.34</v>
      </c>
      <c r="P1551" s="8">
        <f>IF(E1551=0, 0, E1551/L1551)</f>
        <v>28.333333333333332</v>
      </c>
      <c r="Q1551" t="str">
        <f>LEFT($N1551,SEARCH("/",$N1551)-1)</f>
        <v>photography</v>
      </c>
      <c r="R1551" t="str">
        <f>RIGHT($N1551, LEN($N1551)-SEARCH("/",$N1551))</f>
        <v>nature</v>
      </c>
      <c r="S1551" s="12">
        <f>(((J1551/60)/60)/24)+DATE(1970,1,1)</f>
        <v>42281.136099537034</v>
      </c>
      <c r="T1551" s="12">
        <f>(((I1551/60)/60)/24)+DATE(1970,1,1)</f>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(E1552/D1552)</f>
        <v>0.13466666666666666</v>
      </c>
      <c r="P1552" s="8">
        <f>IF(E1552=0, 0, E1552/L1552)</f>
        <v>14.428571428571429</v>
      </c>
      <c r="Q1552" t="str">
        <f>LEFT($N1552,SEARCH("/",$N1552)-1)</f>
        <v>photography</v>
      </c>
      <c r="R1552" t="str">
        <f>RIGHT($N1552, LEN($N1552)-SEARCH("/",$N1552))</f>
        <v>nature</v>
      </c>
      <c r="S1552" s="12">
        <f>(((J1552/60)/60)/24)+DATE(1970,1,1)</f>
        <v>42472.449467592596</v>
      </c>
      <c r="T1552" s="12">
        <f>(((I1552/60)/60)/24)+DATE(1970,1,1)</f>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(E1553/D1553)</f>
        <v>0</v>
      </c>
      <c r="P1553" s="8">
        <f>IF(E1553=0, 0, E1553/L1553)</f>
        <v>0</v>
      </c>
      <c r="Q1553" t="str">
        <f>LEFT($N1553,SEARCH("/",$N1553)-1)</f>
        <v>photography</v>
      </c>
      <c r="R1553" t="str">
        <f>RIGHT($N1553, LEN($N1553)-SEARCH("/",$N1553))</f>
        <v>nature</v>
      </c>
      <c r="S1553" s="12">
        <f>(((J1553/60)/60)/24)+DATE(1970,1,1)</f>
        <v>42121.824525462958</v>
      </c>
      <c r="T1553" s="12">
        <f>(((I1553/60)/60)/24)+DATE(1970,1,1)</f>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(E1554/D1554)</f>
        <v>0.49186046511627907</v>
      </c>
      <c r="P1554" s="8">
        <f>IF(E1554=0, 0, E1554/L1554)</f>
        <v>132.1875</v>
      </c>
      <c r="Q1554" t="str">
        <f>LEFT($N1554,SEARCH("/",$N1554)-1)</f>
        <v>photography</v>
      </c>
      <c r="R1554" t="str">
        <f>RIGHT($N1554, LEN($N1554)-SEARCH("/",$N1554))</f>
        <v>nature</v>
      </c>
      <c r="S1554" s="12">
        <f>(((J1554/60)/60)/24)+DATE(1970,1,1)</f>
        <v>41892.688750000001</v>
      </c>
      <c r="T1554" s="12">
        <f>(((I1554/60)/60)/24)+DATE(1970,1,1)</f>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(E1555/D1555)</f>
        <v>0</v>
      </c>
      <c r="P1555" s="8">
        <f>IF(E1555=0, 0, E1555/L1555)</f>
        <v>0</v>
      </c>
      <c r="Q1555" t="str">
        <f>LEFT($N1555,SEARCH("/",$N1555)-1)</f>
        <v>photography</v>
      </c>
      <c r="R1555" t="str">
        <f>RIGHT($N1555, LEN($N1555)-SEARCH("/",$N1555))</f>
        <v>nature</v>
      </c>
      <c r="S1555" s="12">
        <f>(((J1555/60)/60)/24)+DATE(1970,1,1)</f>
        <v>42219.282951388886</v>
      </c>
      <c r="T1555" s="12">
        <f>(((I1555/60)/60)/24)+DATE(1970,1,1)</f>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(E1556/D1556)</f>
        <v>0</v>
      </c>
      <c r="P1556" s="8">
        <f>IF(E1556=0, 0, E1556/L1556)</f>
        <v>0</v>
      </c>
      <c r="Q1556" t="str">
        <f>LEFT($N1556,SEARCH("/",$N1556)-1)</f>
        <v>photography</v>
      </c>
      <c r="R1556" t="str">
        <f>RIGHT($N1556, LEN($N1556)-SEARCH("/",$N1556))</f>
        <v>nature</v>
      </c>
      <c r="S1556" s="12">
        <f>(((J1556/60)/60)/24)+DATE(1970,1,1)</f>
        <v>42188.252199074079</v>
      </c>
      <c r="T1556" s="12">
        <f>(((I1556/60)/60)/24)+DATE(1970,1,1)</f>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(E1557/D1557)</f>
        <v>0</v>
      </c>
      <c r="P1557" s="8">
        <f>IF(E1557=0, 0, E1557/L1557)</f>
        <v>0</v>
      </c>
      <c r="Q1557" t="str">
        <f>LEFT($N1557,SEARCH("/",$N1557)-1)</f>
        <v>photography</v>
      </c>
      <c r="R1557" t="str">
        <f>RIGHT($N1557, LEN($N1557)-SEARCH("/",$N1557))</f>
        <v>nature</v>
      </c>
      <c r="S1557" s="12">
        <f>(((J1557/60)/60)/24)+DATE(1970,1,1)</f>
        <v>42241.613796296297</v>
      </c>
      <c r="T1557" s="12">
        <f>(((I1557/60)/60)/24)+DATE(1970,1,1)</f>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(E1558/D1558)</f>
        <v>0.45133333333333331</v>
      </c>
      <c r="P1558" s="8">
        <f>IF(E1558=0, 0, E1558/L1558)</f>
        <v>56.416666666666664</v>
      </c>
      <c r="Q1558" t="str">
        <f>LEFT($N1558,SEARCH("/",$N1558)-1)</f>
        <v>photography</v>
      </c>
      <c r="R1558" t="str">
        <f>RIGHT($N1558, LEN($N1558)-SEARCH("/",$N1558))</f>
        <v>nature</v>
      </c>
      <c r="S1558" s="12">
        <f>(((J1558/60)/60)/24)+DATE(1970,1,1)</f>
        <v>42525.153055555551</v>
      </c>
      <c r="T1558" s="12">
        <f>(((I1558/60)/60)/24)+DATE(1970,1,1)</f>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(E1559/D1559)</f>
        <v>0.04</v>
      </c>
      <c r="P1559" s="8">
        <f>IF(E1559=0, 0, E1559/L1559)</f>
        <v>100</v>
      </c>
      <c r="Q1559" t="str">
        <f>LEFT($N1559,SEARCH("/",$N1559)-1)</f>
        <v>photography</v>
      </c>
      <c r="R1559" t="str">
        <f>RIGHT($N1559, LEN($N1559)-SEARCH("/",$N1559))</f>
        <v>nature</v>
      </c>
      <c r="S1559" s="12">
        <f>(((J1559/60)/60)/24)+DATE(1970,1,1)</f>
        <v>41871.65315972222</v>
      </c>
      <c r="T1559" s="12">
        <f>(((I1559/60)/60)/24)+DATE(1970,1,1)</f>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(E1560/D1560)</f>
        <v>4.6666666666666669E-2</v>
      </c>
      <c r="P1560" s="8">
        <f>IF(E1560=0, 0, E1560/L1560)</f>
        <v>11.666666666666666</v>
      </c>
      <c r="Q1560" t="str">
        <f>LEFT($N1560,SEARCH("/",$N1560)-1)</f>
        <v>photography</v>
      </c>
      <c r="R1560" t="str">
        <f>RIGHT($N1560, LEN($N1560)-SEARCH("/",$N1560))</f>
        <v>nature</v>
      </c>
      <c r="S1560" s="12">
        <f>(((J1560/60)/60)/24)+DATE(1970,1,1)</f>
        <v>42185.397673611107</v>
      </c>
      <c r="T1560" s="12">
        <f>(((I1560/60)/60)/24)+DATE(1970,1,1)</f>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(E1561/D1561)</f>
        <v>3.3333333333333335E-3</v>
      </c>
      <c r="P1561" s="8">
        <f>IF(E1561=0, 0, E1561/L1561)</f>
        <v>50</v>
      </c>
      <c r="Q1561" t="str">
        <f>LEFT($N1561,SEARCH("/",$N1561)-1)</f>
        <v>photography</v>
      </c>
      <c r="R1561" t="str">
        <f>RIGHT($N1561, LEN($N1561)-SEARCH("/",$N1561))</f>
        <v>nature</v>
      </c>
      <c r="S1561" s="12">
        <f>(((J1561/60)/60)/24)+DATE(1970,1,1)</f>
        <v>42108.05322916666</v>
      </c>
      <c r="T1561" s="12">
        <f>(((I1561/60)/60)/24)+DATE(1970,1,1)</f>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(E1562/D1562)</f>
        <v>3.7600000000000001E-2</v>
      </c>
      <c r="P1562" s="8">
        <f>IF(E1562=0, 0, E1562/L1562)</f>
        <v>23.5</v>
      </c>
      <c r="Q1562" t="str">
        <f>LEFT($N1562,SEARCH("/",$N1562)-1)</f>
        <v>photography</v>
      </c>
      <c r="R1562" t="str">
        <f>RIGHT($N1562, LEN($N1562)-SEARCH("/",$N1562))</f>
        <v>nature</v>
      </c>
      <c r="S1562" s="12">
        <f>(((J1562/60)/60)/24)+DATE(1970,1,1)</f>
        <v>41936.020752314813</v>
      </c>
      <c r="T1562" s="12">
        <f>(((I1562/60)/60)/24)+DATE(1970,1,1)</f>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(E1563/D1563)</f>
        <v>6.7000000000000002E-3</v>
      </c>
      <c r="P1563" s="8">
        <f>IF(E1563=0, 0, E1563/L1563)</f>
        <v>67</v>
      </c>
      <c r="Q1563" t="str">
        <f>LEFT($N1563,SEARCH("/",$N1563)-1)</f>
        <v>publishing</v>
      </c>
      <c r="R1563" t="str">
        <f>RIGHT($N1563, LEN($N1563)-SEARCH("/",$N1563))</f>
        <v>art books</v>
      </c>
      <c r="S1563" s="12">
        <f>(((J1563/60)/60)/24)+DATE(1970,1,1)</f>
        <v>41555.041701388887</v>
      </c>
      <c r="T1563" s="12">
        <f>(((I1563/60)/60)/24)+DATE(1970,1,1)</f>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(E1564/D1564)</f>
        <v>0</v>
      </c>
      <c r="P1564" s="8">
        <f>IF(E1564=0, 0, E1564/L1564)</f>
        <v>0</v>
      </c>
      <c r="Q1564" t="str">
        <f>LEFT($N1564,SEARCH("/",$N1564)-1)</f>
        <v>publishing</v>
      </c>
      <c r="R1564" t="str">
        <f>RIGHT($N1564, LEN($N1564)-SEARCH("/",$N1564))</f>
        <v>art books</v>
      </c>
      <c r="S1564" s="12">
        <f>(((J1564/60)/60)/24)+DATE(1970,1,1)</f>
        <v>40079.566157407404</v>
      </c>
      <c r="T1564" s="12">
        <f>(((I1564/60)/60)/24)+DATE(1970,1,1)</f>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(E1565/D1565)</f>
        <v>1.4166666666666666E-2</v>
      </c>
      <c r="P1565" s="8">
        <f>IF(E1565=0, 0, E1565/L1565)</f>
        <v>42.5</v>
      </c>
      <c r="Q1565" t="str">
        <f>LEFT($N1565,SEARCH("/",$N1565)-1)</f>
        <v>publishing</v>
      </c>
      <c r="R1565" t="str">
        <f>RIGHT($N1565, LEN($N1565)-SEARCH("/",$N1565))</f>
        <v>art books</v>
      </c>
      <c r="S1565" s="12">
        <f>(((J1565/60)/60)/24)+DATE(1970,1,1)</f>
        <v>41652.742488425924</v>
      </c>
      <c r="T1565" s="12">
        <f>(((I1565/60)/60)/24)+DATE(1970,1,1)</f>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(E1566/D1566)</f>
        <v>1E-3</v>
      </c>
      <c r="P1566" s="8">
        <f>IF(E1566=0, 0, E1566/L1566)</f>
        <v>10</v>
      </c>
      <c r="Q1566" t="str">
        <f>LEFT($N1566,SEARCH("/",$N1566)-1)</f>
        <v>publishing</v>
      </c>
      <c r="R1566" t="str">
        <f>RIGHT($N1566, LEN($N1566)-SEARCH("/",$N1566))</f>
        <v>art books</v>
      </c>
      <c r="S1566" s="12">
        <f>(((J1566/60)/60)/24)+DATE(1970,1,1)</f>
        <v>42121.367002314815</v>
      </c>
      <c r="T1566" s="12">
        <f>(((I1566/60)/60)/24)+DATE(1970,1,1)</f>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(E1567/D1567)</f>
        <v>2.5000000000000001E-2</v>
      </c>
      <c r="P1567" s="8">
        <f>IF(E1567=0, 0, E1567/L1567)</f>
        <v>100</v>
      </c>
      <c r="Q1567" t="str">
        <f>LEFT($N1567,SEARCH("/",$N1567)-1)</f>
        <v>publishing</v>
      </c>
      <c r="R1567" t="str">
        <f>RIGHT($N1567, LEN($N1567)-SEARCH("/",$N1567))</f>
        <v>art books</v>
      </c>
      <c r="S1567" s="12">
        <f>(((J1567/60)/60)/24)+DATE(1970,1,1)</f>
        <v>40672.729872685188</v>
      </c>
      <c r="T1567" s="12">
        <f>(((I1567/60)/60)/24)+DATE(1970,1,1)</f>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(E1568/D1568)</f>
        <v>0.21249999999999999</v>
      </c>
      <c r="P1568" s="8">
        <f>IF(E1568=0, 0, E1568/L1568)</f>
        <v>108.05084745762711</v>
      </c>
      <c r="Q1568" t="str">
        <f>LEFT($N1568,SEARCH("/",$N1568)-1)</f>
        <v>publishing</v>
      </c>
      <c r="R1568" t="str">
        <f>RIGHT($N1568, LEN($N1568)-SEARCH("/",$N1568))</f>
        <v>art books</v>
      </c>
      <c r="S1568" s="12">
        <f>(((J1568/60)/60)/24)+DATE(1970,1,1)</f>
        <v>42549.916712962964</v>
      </c>
      <c r="T1568" s="12">
        <f>(((I1568/60)/60)/24)+DATE(1970,1,1)</f>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(E1569/D1569)</f>
        <v>4.1176470588235294E-2</v>
      </c>
      <c r="P1569" s="8">
        <f>IF(E1569=0, 0, E1569/L1569)</f>
        <v>26.923076923076923</v>
      </c>
      <c r="Q1569" t="str">
        <f>LEFT($N1569,SEARCH("/",$N1569)-1)</f>
        <v>publishing</v>
      </c>
      <c r="R1569" t="str">
        <f>RIGHT($N1569, LEN($N1569)-SEARCH("/",$N1569))</f>
        <v>art books</v>
      </c>
      <c r="S1569" s="12">
        <f>(((J1569/60)/60)/24)+DATE(1970,1,1)</f>
        <v>41671.936863425923</v>
      </c>
      <c r="T1569" s="12">
        <f>(((I1569/60)/60)/24)+DATE(1970,1,1)</f>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(E1570/D1570)</f>
        <v>0.13639999999999999</v>
      </c>
      <c r="P1570" s="8">
        <f>IF(E1570=0, 0, E1570/L1570)</f>
        <v>155</v>
      </c>
      <c r="Q1570" t="str">
        <f>LEFT($N1570,SEARCH("/",$N1570)-1)</f>
        <v>publishing</v>
      </c>
      <c r="R1570" t="str">
        <f>RIGHT($N1570, LEN($N1570)-SEARCH("/",$N1570))</f>
        <v>art books</v>
      </c>
      <c r="S1570" s="12">
        <f>(((J1570/60)/60)/24)+DATE(1970,1,1)</f>
        <v>41962.062326388885</v>
      </c>
      <c r="T1570" s="12">
        <f>(((I1570/60)/60)/24)+DATE(1970,1,1)</f>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(E1571/D1571)</f>
        <v>0</v>
      </c>
      <c r="P1571" s="8">
        <f>IF(E1571=0, 0, E1571/L1571)</f>
        <v>0</v>
      </c>
      <c r="Q1571" t="str">
        <f>LEFT($N1571,SEARCH("/",$N1571)-1)</f>
        <v>publishing</v>
      </c>
      <c r="R1571" t="str">
        <f>RIGHT($N1571, LEN($N1571)-SEARCH("/",$N1571))</f>
        <v>art books</v>
      </c>
      <c r="S1571" s="12">
        <f>(((J1571/60)/60)/24)+DATE(1970,1,1)</f>
        <v>41389.679560185185</v>
      </c>
      <c r="T1571" s="12">
        <f>(((I1571/60)/60)/24)+DATE(1970,1,1)</f>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(E1572/D1572)</f>
        <v>0.41399999999999998</v>
      </c>
      <c r="P1572" s="8">
        <f>IF(E1572=0, 0, E1572/L1572)</f>
        <v>47.769230769230766</v>
      </c>
      <c r="Q1572" t="str">
        <f>LEFT($N1572,SEARCH("/",$N1572)-1)</f>
        <v>publishing</v>
      </c>
      <c r="R1572" t="str">
        <f>RIGHT($N1572, LEN($N1572)-SEARCH("/",$N1572))</f>
        <v>art books</v>
      </c>
      <c r="S1572" s="12">
        <f>(((J1572/60)/60)/24)+DATE(1970,1,1)</f>
        <v>42438.813449074078</v>
      </c>
      <c r="T1572" s="12">
        <f>(((I1572/60)/60)/24)+DATE(1970,1,1)</f>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(E1573/D1573)</f>
        <v>6.6115702479338841E-3</v>
      </c>
      <c r="P1573" s="8">
        <f>IF(E1573=0, 0, E1573/L1573)</f>
        <v>20</v>
      </c>
      <c r="Q1573" t="str">
        <f>LEFT($N1573,SEARCH("/",$N1573)-1)</f>
        <v>publishing</v>
      </c>
      <c r="R1573" t="str">
        <f>RIGHT($N1573, LEN($N1573)-SEARCH("/",$N1573))</f>
        <v>art books</v>
      </c>
      <c r="S1573" s="12">
        <f>(((J1573/60)/60)/24)+DATE(1970,1,1)</f>
        <v>42144.769479166673</v>
      </c>
      <c r="T1573" s="12">
        <f>(((I1573/60)/60)/24)+DATE(1970,1,1)</f>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(E1574/D1574)</f>
        <v>0.05</v>
      </c>
      <c r="P1574" s="8">
        <f>IF(E1574=0, 0, E1574/L1574)</f>
        <v>41.666666666666664</v>
      </c>
      <c r="Q1574" t="str">
        <f>LEFT($N1574,SEARCH("/",$N1574)-1)</f>
        <v>publishing</v>
      </c>
      <c r="R1574" t="str">
        <f>RIGHT($N1574, LEN($N1574)-SEARCH("/",$N1574))</f>
        <v>art books</v>
      </c>
      <c r="S1574" s="12">
        <f>(((J1574/60)/60)/24)+DATE(1970,1,1)</f>
        <v>42404.033090277779</v>
      </c>
      <c r="T1574" s="12">
        <f>(((I1574/60)/60)/24)+DATE(1970,1,1)</f>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(E1575/D1575)</f>
        <v>2.4777777777777777E-2</v>
      </c>
      <c r="P1575" s="8">
        <f>IF(E1575=0, 0, E1575/L1575)</f>
        <v>74.333333333333329</v>
      </c>
      <c r="Q1575" t="str">
        <f>LEFT($N1575,SEARCH("/",$N1575)-1)</f>
        <v>publishing</v>
      </c>
      <c r="R1575" t="str">
        <f>RIGHT($N1575, LEN($N1575)-SEARCH("/",$N1575))</f>
        <v>art books</v>
      </c>
      <c r="S1575" s="12">
        <f>(((J1575/60)/60)/24)+DATE(1970,1,1)</f>
        <v>42786.000023148154</v>
      </c>
      <c r="T1575" s="12">
        <f>(((I1575/60)/60)/24)+DATE(1970,1,1)</f>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(E1576/D1576)</f>
        <v>5.0599999999999999E-2</v>
      </c>
      <c r="P1576" s="8">
        <f>IF(E1576=0, 0, E1576/L1576)</f>
        <v>84.333333333333329</v>
      </c>
      <c r="Q1576" t="str">
        <f>LEFT($N1576,SEARCH("/",$N1576)-1)</f>
        <v>publishing</v>
      </c>
      <c r="R1576" t="str">
        <f>RIGHT($N1576, LEN($N1576)-SEARCH("/",$N1576))</f>
        <v>art books</v>
      </c>
      <c r="S1576" s="12">
        <f>(((J1576/60)/60)/24)+DATE(1970,1,1)</f>
        <v>42017.927418981482</v>
      </c>
      <c r="T1576" s="12">
        <f>(((I1576/60)/60)/24)+DATE(1970,1,1)</f>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(E1577/D1577)</f>
        <v>0.2291</v>
      </c>
      <c r="P1577" s="8">
        <f>IF(E1577=0, 0, E1577/L1577)</f>
        <v>65.457142857142856</v>
      </c>
      <c r="Q1577" t="str">
        <f>LEFT($N1577,SEARCH("/",$N1577)-1)</f>
        <v>publishing</v>
      </c>
      <c r="R1577" t="str">
        <f>RIGHT($N1577, LEN($N1577)-SEARCH("/",$N1577))</f>
        <v>art books</v>
      </c>
      <c r="S1577" s="12">
        <f>(((J1577/60)/60)/24)+DATE(1970,1,1)</f>
        <v>41799.524259259262</v>
      </c>
      <c r="T1577" s="12">
        <f>(((I1577/60)/60)/24)+DATE(1970,1,1)</f>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(E1578/D1578)</f>
        <v>0.13</v>
      </c>
      <c r="P1578" s="8">
        <f>IF(E1578=0, 0, E1578/L1578)</f>
        <v>65</v>
      </c>
      <c r="Q1578" t="str">
        <f>LEFT($N1578,SEARCH("/",$N1578)-1)</f>
        <v>publishing</v>
      </c>
      <c r="R1578" t="str">
        <f>RIGHT($N1578, LEN($N1578)-SEARCH("/",$N1578))</f>
        <v>art books</v>
      </c>
      <c r="S1578" s="12">
        <f>(((J1578/60)/60)/24)+DATE(1970,1,1)</f>
        <v>42140.879259259258</v>
      </c>
      <c r="T1578" s="12">
        <f>(((I1578/60)/60)/24)+DATE(1970,1,1)</f>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(E1579/D1579)</f>
        <v>5.4999999999999997E-3</v>
      </c>
      <c r="P1579" s="8">
        <f>IF(E1579=0, 0, E1579/L1579)</f>
        <v>27.5</v>
      </c>
      <c r="Q1579" t="str">
        <f>LEFT($N1579,SEARCH("/",$N1579)-1)</f>
        <v>publishing</v>
      </c>
      <c r="R1579" t="str">
        <f>RIGHT($N1579, LEN($N1579)-SEARCH("/",$N1579))</f>
        <v>art books</v>
      </c>
      <c r="S1579" s="12">
        <f>(((J1579/60)/60)/24)+DATE(1970,1,1)</f>
        <v>41054.847777777781</v>
      </c>
      <c r="T1579" s="12">
        <f>(((I1579/60)/60)/24)+DATE(1970,1,1)</f>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(E1580/D1580)</f>
        <v>0.10806536636794939</v>
      </c>
      <c r="P1580" s="8">
        <f>IF(E1580=0, 0, E1580/L1580)</f>
        <v>51.25</v>
      </c>
      <c r="Q1580" t="str">
        <f>LEFT($N1580,SEARCH("/",$N1580)-1)</f>
        <v>publishing</v>
      </c>
      <c r="R1580" t="str">
        <f>RIGHT($N1580, LEN($N1580)-SEARCH("/",$N1580))</f>
        <v>art books</v>
      </c>
      <c r="S1580" s="12">
        <f>(((J1580/60)/60)/24)+DATE(1970,1,1)</f>
        <v>40399.065868055557</v>
      </c>
      <c r="T1580" s="12">
        <f>(((I1580/60)/60)/24)+DATE(1970,1,1)</f>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(E1581/D1581)</f>
        <v>8.4008400840084006E-3</v>
      </c>
      <c r="P1581" s="8">
        <f>IF(E1581=0, 0, E1581/L1581)</f>
        <v>14</v>
      </c>
      <c r="Q1581" t="str">
        <f>LEFT($N1581,SEARCH("/",$N1581)-1)</f>
        <v>publishing</v>
      </c>
      <c r="R1581" t="str">
        <f>RIGHT($N1581, LEN($N1581)-SEARCH("/",$N1581))</f>
        <v>art books</v>
      </c>
      <c r="S1581" s="12">
        <f>(((J1581/60)/60)/24)+DATE(1970,1,1)</f>
        <v>41481.996423611112</v>
      </c>
      <c r="T1581" s="12">
        <f>(((I1581/60)/60)/24)+DATE(1970,1,1)</f>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(E1582/D1582)</f>
        <v>0</v>
      </c>
      <c r="P1582" s="8">
        <f>IF(E1582=0, 0, E1582/L1582)</f>
        <v>0</v>
      </c>
      <c r="Q1582" t="str">
        <f>LEFT($N1582,SEARCH("/",$N1582)-1)</f>
        <v>publishing</v>
      </c>
      <c r="R1582" t="str">
        <f>RIGHT($N1582, LEN($N1582)-SEARCH("/",$N1582))</f>
        <v>art books</v>
      </c>
      <c r="S1582" s="12">
        <f>(((J1582/60)/60)/24)+DATE(1970,1,1)</f>
        <v>40990.050069444449</v>
      </c>
      <c r="T1582" s="12">
        <f>(((I1582/60)/60)/24)+DATE(1970,1,1)</f>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(E1583/D1583)</f>
        <v>5.0000000000000001E-3</v>
      </c>
      <c r="P1583" s="8">
        <f>IF(E1583=0, 0, E1583/L1583)</f>
        <v>5</v>
      </c>
      <c r="Q1583" t="str">
        <f>LEFT($N1583,SEARCH("/",$N1583)-1)</f>
        <v>photography</v>
      </c>
      <c r="R1583" t="str">
        <f>RIGHT($N1583, LEN($N1583)-SEARCH("/",$N1583))</f>
        <v>places</v>
      </c>
      <c r="S1583" s="12">
        <f>(((J1583/60)/60)/24)+DATE(1970,1,1)</f>
        <v>42325.448958333334</v>
      </c>
      <c r="T1583" s="12">
        <f>(((I1583/60)/60)/24)+DATE(1970,1,1)</f>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(E1584/D1584)</f>
        <v>9.2999999999999999E-2</v>
      </c>
      <c r="P1584" s="8">
        <f>IF(E1584=0, 0, E1584/L1584)</f>
        <v>31</v>
      </c>
      <c r="Q1584" t="str">
        <f>LEFT($N1584,SEARCH("/",$N1584)-1)</f>
        <v>photography</v>
      </c>
      <c r="R1584" t="str">
        <f>RIGHT($N1584, LEN($N1584)-SEARCH("/",$N1584))</f>
        <v>places</v>
      </c>
      <c r="S1584" s="12">
        <f>(((J1584/60)/60)/24)+DATE(1970,1,1)</f>
        <v>42246.789965277778</v>
      </c>
      <c r="T1584" s="12">
        <f>(((I1584/60)/60)/24)+DATE(1970,1,1)</f>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(E1585/D1585)</f>
        <v>7.5000000000000002E-4</v>
      </c>
      <c r="P1585" s="8">
        <f>IF(E1585=0, 0, E1585/L1585)</f>
        <v>15</v>
      </c>
      <c r="Q1585" t="str">
        <f>LEFT($N1585,SEARCH("/",$N1585)-1)</f>
        <v>photography</v>
      </c>
      <c r="R1585" t="str">
        <f>RIGHT($N1585, LEN($N1585)-SEARCH("/",$N1585))</f>
        <v>places</v>
      </c>
      <c r="S1585" s="12">
        <f>(((J1585/60)/60)/24)+DATE(1970,1,1)</f>
        <v>41877.904988425929</v>
      </c>
      <c r="T1585" s="12">
        <f>(((I1585/60)/60)/24)+DATE(1970,1,1)</f>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(E1586/D1586)</f>
        <v>0</v>
      </c>
      <c r="P1586" s="8">
        <f>IF(E1586=0, 0, E1586/L1586)</f>
        <v>0</v>
      </c>
      <c r="Q1586" t="str">
        <f>LEFT($N1586,SEARCH("/",$N1586)-1)</f>
        <v>photography</v>
      </c>
      <c r="R1586" t="str">
        <f>RIGHT($N1586, LEN($N1586)-SEARCH("/",$N1586))</f>
        <v>places</v>
      </c>
      <c r="S1586" s="12">
        <f>(((J1586/60)/60)/24)+DATE(1970,1,1)</f>
        <v>41779.649317129632</v>
      </c>
      <c r="T1586" s="12">
        <f>(((I1586/60)/60)/24)+DATE(1970,1,1)</f>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(E1587/D1587)</f>
        <v>0.79</v>
      </c>
      <c r="P1587" s="8">
        <f>IF(E1587=0, 0, E1587/L1587)</f>
        <v>131.66666666666666</v>
      </c>
      <c r="Q1587" t="str">
        <f>LEFT($N1587,SEARCH("/",$N1587)-1)</f>
        <v>photography</v>
      </c>
      <c r="R1587" t="str">
        <f>RIGHT($N1587, LEN($N1587)-SEARCH("/",$N1587))</f>
        <v>places</v>
      </c>
      <c r="S1587" s="12">
        <f>(((J1587/60)/60)/24)+DATE(1970,1,1)</f>
        <v>42707.895462962959</v>
      </c>
      <c r="T1587" s="12">
        <f>(((I1587/60)/60)/24)+DATE(1970,1,1)</f>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(E1588/D1588)</f>
        <v>0</v>
      </c>
      <c r="P1588" s="8">
        <f>IF(E1588=0, 0, E1588/L1588)</f>
        <v>0</v>
      </c>
      <c r="Q1588" t="str">
        <f>LEFT($N1588,SEARCH("/",$N1588)-1)</f>
        <v>photography</v>
      </c>
      <c r="R1588" t="str">
        <f>RIGHT($N1588, LEN($N1588)-SEARCH("/",$N1588))</f>
        <v>places</v>
      </c>
      <c r="S1588" s="12">
        <f>(((J1588/60)/60)/24)+DATE(1970,1,1)</f>
        <v>42069.104421296302</v>
      </c>
      <c r="T1588" s="12">
        <f>(((I1588/60)/60)/24)+DATE(1970,1,1)</f>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(E1589/D1589)</f>
        <v>1.3333333333333334E-4</v>
      </c>
      <c r="P1589" s="8">
        <f>IF(E1589=0, 0, E1589/L1589)</f>
        <v>1</v>
      </c>
      <c r="Q1589" t="str">
        <f>LEFT($N1589,SEARCH("/",$N1589)-1)</f>
        <v>photography</v>
      </c>
      <c r="R1589" t="str">
        <f>RIGHT($N1589, LEN($N1589)-SEARCH("/",$N1589))</f>
        <v>places</v>
      </c>
      <c r="S1589" s="12">
        <f>(((J1589/60)/60)/24)+DATE(1970,1,1)</f>
        <v>41956.950983796298</v>
      </c>
      <c r="T1589" s="12">
        <f>(((I1589/60)/60)/24)+DATE(1970,1,1)</f>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(E1590/D1590)</f>
        <v>0</v>
      </c>
      <c r="P1590" s="8">
        <f>IF(E1590=0, 0, E1590/L1590)</f>
        <v>0</v>
      </c>
      <c r="Q1590" t="str">
        <f>LEFT($N1590,SEARCH("/",$N1590)-1)</f>
        <v>photography</v>
      </c>
      <c r="R1590" t="str">
        <f>RIGHT($N1590, LEN($N1590)-SEARCH("/",$N1590))</f>
        <v>places</v>
      </c>
      <c r="S1590" s="12">
        <f>(((J1590/60)/60)/24)+DATE(1970,1,1)</f>
        <v>42005.24998842593</v>
      </c>
      <c r="T1590" s="12">
        <f>(((I1590/60)/60)/24)+DATE(1970,1,1)</f>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(E1591/D1591)</f>
        <v>0</v>
      </c>
      <c r="P1591" s="8">
        <f>IF(E1591=0, 0, E1591/L1591)</f>
        <v>0</v>
      </c>
      <c r="Q1591" t="str">
        <f>LEFT($N1591,SEARCH("/",$N1591)-1)</f>
        <v>photography</v>
      </c>
      <c r="R1591" t="str">
        <f>RIGHT($N1591, LEN($N1591)-SEARCH("/",$N1591))</f>
        <v>places</v>
      </c>
      <c r="S1591" s="12">
        <f>(((J1591/60)/60)/24)+DATE(1970,1,1)</f>
        <v>42256.984791666662</v>
      </c>
      <c r="T1591" s="12">
        <f>(((I1591/60)/60)/24)+DATE(1970,1,1)</f>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(E1592/D1592)</f>
        <v>1.7000000000000001E-2</v>
      </c>
      <c r="P1592" s="8">
        <f>IF(E1592=0, 0, E1592/L1592)</f>
        <v>510</v>
      </c>
      <c r="Q1592" t="str">
        <f>LEFT($N1592,SEARCH("/",$N1592)-1)</f>
        <v>photography</v>
      </c>
      <c r="R1592" t="str">
        <f>RIGHT($N1592, LEN($N1592)-SEARCH("/",$N1592))</f>
        <v>places</v>
      </c>
      <c r="S1592" s="12">
        <f>(((J1592/60)/60)/24)+DATE(1970,1,1)</f>
        <v>42240.857222222221</v>
      </c>
      <c r="T1592" s="12">
        <f>(((I1592/60)/60)/24)+DATE(1970,1,1)</f>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(E1593/D1593)</f>
        <v>0.29228571428571426</v>
      </c>
      <c r="P1593" s="8">
        <f>IF(E1593=0, 0, E1593/L1593)</f>
        <v>44.478260869565219</v>
      </c>
      <c r="Q1593" t="str">
        <f>LEFT($N1593,SEARCH("/",$N1593)-1)</f>
        <v>photography</v>
      </c>
      <c r="R1593" t="str">
        <f>RIGHT($N1593, LEN($N1593)-SEARCH("/",$N1593))</f>
        <v>places</v>
      </c>
      <c r="S1593" s="12">
        <f>(((J1593/60)/60)/24)+DATE(1970,1,1)</f>
        <v>42433.726168981477</v>
      </c>
      <c r="T1593" s="12">
        <f>(((I1593/60)/60)/24)+DATE(1970,1,1)</f>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(E1594/D1594)</f>
        <v>0</v>
      </c>
      <c r="P1594" s="8">
        <f>IF(E1594=0, 0, E1594/L1594)</f>
        <v>0</v>
      </c>
      <c r="Q1594" t="str">
        <f>LEFT($N1594,SEARCH("/",$N1594)-1)</f>
        <v>photography</v>
      </c>
      <c r="R1594" t="str">
        <f>RIGHT($N1594, LEN($N1594)-SEARCH("/",$N1594))</f>
        <v>places</v>
      </c>
      <c r="S1594" s="12">
        <f>(((J1594/60)/60)/24)+DATE(1970,1,1)</f>
        <v>42046.072743055556</v>
      </c>
      <c r="T1594" s="12">
        <f>(((I1594/60)/60)/24)+DATE(1970,1,1)</f>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(E1595/D1595)</f>
        <v>1.3636363636363637E-4</v>
      </c>
      <c r="P1595" s="8">
        <f>IF(E1595=0, 0, E1595/L1595)</f>
        <v>1</v>
      </c>
      <c r="Q1595" t="str">
        <f>LEFT($N1595,SEARCH("/",$N1595)-1)</f>
        <v>photography</v>
      </c>
      <c r="R1595" t="str">
        <f>RIGHT($N1595, LEN($N1595)-SEARCH("/",$N1595))</f>
        <v>places</v>
      </c>
      <c r="S1595" s="12">
        <f>(((J1595/60)/60)/24)+DATE(1970,1,1)</f>
        <v>42033.845543981486</v>
      </c>
      <c r="T1595" s="12">
        <f>(((I1595/60)/60)/24)+DATE(1970,1,1)</f>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(E1596/D1596)</f>
        <v>0.20499999999999999</v>
      </c>
      <c r="P1596" s="8">
        <f>IF(E1596=0, 0, E1596/L1596)</f>
        <v>20.5</v>
      </c>
      <c r="Q1596" t="str">
        <f>LEFT($N1596,SEARCH("/",$N1596)-1)</f>
        <v>photography</v>
      </c>
      <c r="R1596" t="str">
        <f>RIGHT($N1596, LEN($N1596)-SEARCH("/",$N1596))</f>
        <v>places</v>
      </c>
      <c r="S1596" s="12">
        <f>(((J1596/60)/60)/24)+DATE(1970,1,1)</f>
        <v>42445.712754629625</v>
      </c>
      <c r="T1596" s="12">
        <f>(((I1596/60)/60)/24)+DATE(1970,1,1)</f>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(E1597/D1597)</f>
        <v>2.8E-3</v>
      </c>
      <c r="P1597" s="8">
        <f>IF(E1597=0, 0, E1597/L1597)</f>
        <v>40</v>
      </c>
      <c r="Q1597" t="str">
        <f>LEFT($N1597,SEARCH("/",$N1597)-1)</f>
        <v>photography</v>
      </c>
      <c r="R1597" t="str">
        <f>RIGHT($N1597, LEN($N1597)-SEARCH("/",$N1597))</f>
        <v>places</v>
      </c>
      <c r="S1597" s="12">
        <f>(((J1597/60)/60)/24)+DATE(1970,1,1)</f>
        <v>41780.050092592595</v>
      </c>
      <c r="T1597" s="12">
        <f>(((I1597/60)/60)/24)+DATE(1970,1,1)</f>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(E1598/D1598)</f>
        <v>2.3076923076923078E-2</v>
      </c>
      <c r="P1598" s="8">
        <f>IF(E1598=0, 0, E1598/L1598)</f>
        <v>25</v>
      </c>
      <c r="Q1598" t="str">
        <f>LEFT($N1598,SEARCH("/",$N1598)-1)</f>
        <v>photography</v>
      </c>
      <c r="R1598" t="str">
        <f>RIGHT($N1598, LEN($N1598)-SEARCH("/",$N1598))</f>
        <v>places</v>
      </c>
      <c r="S1598" s="12">
        <f>(((J1598/60)/60)/24)+DATE(1970,1,1)</f>
        <v>41941.430196759262</v>
      </c>
      <c r="T1598" s="12">
        <f>(((I1598/60)/60)/24)+DATE(1970,1,1)</f>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(E1599/D1599)</f>
        <v>0</v>
      </c>
      <c r="P1599" s="8">
        <f>IF(E1599=0, 0, E1599/L1599)</f>
        <v>0</v>
      </c>
      <c r="Q1599" t="str">
        <f>LEFT($N1599,SEARCH("/",$N1599)-1)</f>
        <v>photography</v>
      </c>
      <c r="R1599" t="str">
        <f>RIGHT($N1599, LEN($N1599)-SEARCH("/",$N1599))</f>
        <v>places</v>
      </c>
      <c r="S1599" s="12">
        <f>(((J1599/60)/60)/24)+DATE(1970,1,1)</f>
        <v>42603.354131944448</v>
      </c>
      <c r="T1599" s="12">
        <f>(((I1599/60)/60)/24)+DATE(1970,1,1)</f>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(E1600/D1600)</f>
        <v>1.25E-3</v>
      </c>
      <c r="P1600" s="8">
        <f>IF(E1600=0, 0, E1600/L1600)</f>
        <v>1</v>
      </c>
      <c r="Q1600" t="str">
        <f>LEFT($N1600,SEARCH("/",$N1600)-1)</f>
        <v>photography</v>
      </c>
      <c r="R1600" t="str">
        <f>RIGHT($N1600, LEN($N1600)-SEARCH("/",$N1600))</f>
        <v>places</v>
      </c>
      <c r="S1600" s="12">
        <f>(((J1600/60)/60)/24)+DATE(1970,1,1)</f>
        <v>42151.667337962965</v>
      </c>
      <c r="T1600" s="12">
        <f>(((I1600/60)/60)/24)+DATE(1970,1,1)</f>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(E1601/D1601)</f>
        <v>0</v>
      </c>
      <c r="P1601" s="8">
        <f>IF(E1601=0, 0, E1601/L1601)</f>
        <v>0</v>
      </c>
      <c r="Q1601" t="str">
        <f>LEFT($N1601,SEARCH("/",$N1601)-1)</f>
        <v>photography</v>
      </c>
      <c r="R1601" t="str">
        <f>RIGHT($N1601, LEN($N1601)-SEARCH("/",$N1601))</f>
        <v>places</v>
      </c>
      <c r="S1601" s="12">
        <f>(((J1601/60)/60)/24)+DATE(1970,1,1)</f>
        <v>42438.53907407407</v>
      </c>
      <c r="T1601" s="12">
        <f>(((I1601/60)/60)/24)+DATE(1970,1,1)</f>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(E1602/D1602)</f>
        <v>7.3400000000000007E-2</v>
      </c>
      <c r="P1602" s="8">
        <f>IF(E1602=0, 0, E1602/L1602)</f>
        <v>40.777777777777779</v>
      </c>
      <c r="Q1602" t="str">
        <f>LEFT($N1602,SEARCH("/",$N1602)-1)</f>
        <v>photography</v>
      </c>
      <c r="R1602" t="str">
        <f>RIGHT($N1602, LEN($N1602)-SEARCH("/",$N1602))</f>
        <v>places</v>
      </c>
      <c r="S1602" s="12">
        <f>(((J1602/60)/60)/24)+DATE(1970,1,1)</f>
        <v>41791.057314814818</v>
      </c>
      <c r="T1602" s="12">
        <f>(((I1602/60)/60)/24)+DATE(1970,1,1)</f>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(E1603/D1603)</f>
        <v>1.082492</v>
      </c>
      <c r="P1603" s="8">
        <f>IF(E1603=0, 0, E1603/L1603)</f>
        <v>48.325535714285714</v>
      </c>
      <c r="Q1603" t="str">
        <f>LEFT($N1603,SEARCH("/",$N1603)-1)</f>
        <v>music</v>
      </c>
      <c r="R1603" t="str">
        <f>RIGHT($N1603, LEN($N1603)-SEARCH("/",$N1603))</f>
        <v>rock</v>
      </c>
      <c r="S1603" s="12">
        <f>(((J1603/60)/60)/24)+DATE(1970,1,1)</f>
        <v>40638.092974537038</v>
      </c>
      <c r="T1603" s="12">
        <f>(((I1603/60)/60)/24)+DATE(1970,1,1)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(E1604/D1604)</f>
        <v>1.0016666666666667</v>
      </c>
      <c r="P1604" s="8">
        <f>IF(E1604=0, 0, E1604/L1604)</f>
        <v>46.953125</v>
      </c>
      <c r="Q1604" t="str">
        <f>LEFT($N1604,SEARCH("/",$N1604)-1)</f>
        <v>music</v>
      </c>
      <c r="R1604" t="str">
        <f>RIGHT($N1604, LEN($N1604)-SEARCH("/",$N1604))</f>
        <v>rock</v>
      </c>
      <c r="S1604" s="12">
        <f>(((J1604/60)/60)/24)+DATE(1970,1,1)</f>
        <v>40788.297650462962</v>
      </c>
      <c r="T1604" s="12">
        <f>(((I1604/60)/60)/24)+DATE(1970,1,1)</f>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(E1605/D1605)</f>
        <v>1.0003299999999999</v>
      </c>
      <c r="P1605" s="8">
        <f>IF(E1605=0, 0, E1605/L1605)</f>
        <v>66.688666666666663</v>
      </c>
      <c r="Q1605" t="str">
        <f>LEFT($N1605,SEARCH("/",$N1605)-1)</f>
        <v>music</v>
      </c>
      <c r="R1605" t="str">
        <f>RIGHT($N1605, LEN($N1605)-SEARCH("/",$N1605))</f>
        <v>rock</v>
      </c>
      <c r="S1605" s="12">
        <f>(((J1605/60)/60)/24)+DATE(1970,1,1)</f>
        <v>40876.169664351852</v>
      </c>
      <c r="T1605" s="12">
        <f>(((I1605/60)/60)/24)+DATE(1970,1,1)</f>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(E1606/D1606)</f>
        <v>1.2210714285714286</v>
      </c>
      <c r="P1606" s="8">
        <f>IF(E1606=0, 0, E1606/L1606)</f>
        <v>48.842857142857142</v>
      </c>
      <c r="Q1606" t="str">
        <f>LEFT($N1606,SEARCH("/",$N1606)-1)</f>
        <v>music</v>
      </c>
      <c r="R1606" t="str">
        <f>RIGHT($N1606, LEN($N1606)-SEARCH("/",$N1606))</f>
        <v>rock</v>
      </c>
      <c r="S1606" s="12">
        <f>(((J1606/60)/60)/24)+DATE(1970,1,1)</f>
        <v>40945.845312500001</v>
      </c>
      <c r="T1606" s="12">
        <f>(((I1606/60)/60)/24)+DATE(1970,1,1)</f>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(E1607/D1607)</f>
        <v>1.0069333333333335</v>
      </c>
      <c r="P1607" s="8">
        <f>IF(E1607=0, 0, E1607/L1607)</f>
        <v>137.30909090909091</v>
      </c>
      <c r="Q1607" t="str">
        <f>LEFT($N1607,SEARCH("/",$N1607)-1)</f>
        <v>music</v>
      </c>
      <c r="R1607" t="str">
        <f>RIGHT($N1607, LEN($N1607)-SEARCH("/",$N1607))</f>
        <v>rock</v>
      </c>
      <c r="S1607" s="12">
        <f>(((J1607/60)/60)/24)+DATE(1970,1,1)</f>
        <v>40747.012881944444</v>
      </c>
      <c r="T1607" s="12">
        <f>(((I1607/60)/60)/24)+DATE(1970,1,1)</f>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(E1608/D1608)</f>
        <v>1.01004125</v>
      </c>
      <c r="P1608" s="8">
        <f>IF(E1608=0, 0, E1608/L1608)</f>
        <v>87.829673913043479</v>
      </c>
      <c r="Q1608" t="str">
        <f>LEFT($N1608,SEARCH("/",$N1608)-1)</f>
        <v>music</v>
      </c>
      <c r="R1608" t="str">
        <f>RIGHT($N1608, LEN($N1608)-SEARCH("/",$N1608))</f>
        <v>rock</v>
      </c>
      <c r="S1608" s="12">
        <f>(((J1608/60)/60)/24)+DATE(1970,1,1)</f>
        <v>40536.111550925925</v>
      </c>
      <c r="T1608" s="12">
        <f>(((I1608/60)/60)/24)+DATE(1970,1,1)</f>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(E1609/D1609)</f>
        <v>1.4511000000000001</v>
      </c>
      <c r="P1609" s="8">
        <f>IF(E1609=0, 0, E1609/L1609)</f>
        <v>70.785365853658533</v>
      </c>
      <c r="Q1609" t="str">
        <f>LEFT($N1609,SEARCH("/",$N1609)-1)</f>
        <v>music</v>
      </c>
      <c r="R1609" t="str">
        <f>RIGHT($N1609, LEN($N1609)-SEARCH("/",$N1609))</f>
        <v>rock</v>
      </c>
      <c r="S1609" s="12">
        <f>(((J1609/60)/60)/24)+DATE(1970,1,1)</f>
        <v>41053.80846064815</v>
      </c>
      <c r="T1609" s="12">
        <f>(((I1609/60)/60)/24)+DATE(1970,1,1)</f>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(E1610/D1610)</f>
        <v>1.0125</v>
      </c>
      <c r="P1610" s="8">
        <f>IF(E1610=0, 0, E1610/L1610)</f>
        <v>52.826086956521742</v>
      </c>
      <c r="Q1610" t="str">
        <f>LEFT($N1610,SEARCH("/",$N1610)-1)</f>
        <v>music</v>
      </c>
      <c r="R1610" t="str">
        <f>RIGHT($N1610, LEN($N1610)-SEARCH("/",$N1610))</f>
        <v>rock</v>
      </c>
      <c r="S1610" s="12">
        <f>(((J1610/60)/60)/24)+DATE(1970,1,1)</f>
        <v>41607.83085648148</v>
      </c>
      <c r="T1610" s="12">
        <f>(((I1610/60)/60)/24)+DATE(1970,1,1)</f>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(E1611/D1611)</f>
        <v>1.1833333333333333</v>
      </c>
      <c r="P1611" s="8">
        <f>IF(E1611=0, 0, E1611/L1611)</f>
        <v>443.75</v>
      </c>
      <c r="Q1611" t="str">
        <f>LEFT($N1611,SEARCH("/",$N1611)-1)</f>
        <v>music</v>
      </c>
      <c r="R1611" t="str">
        <f>RIGHT($N1611, LEN($N1611)-SEARCH("/",$N1611))</f>
        <v>rock</v>
      </c>
      <c r="S1611" s="12">
        <f>(((J1611/60)/60)/24)+DATE(1970,1,1)</f>
        <v>40796.001261574071</v>
      </c>
      <c r="T1611" s="12">
        <f>(((I1611/60)/60)/24)+DATE(1970,1,1)</f>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(E1612/D1612)</f>
        <v>2.7185000000000001</v>
      </c>
      <c r="P1612" s="8">
        <f>IF(E1612=0, 0, E1612/L1612)</f>
        <v>48.544642857142854</v>
      </c>
      <c r="Q1612" t="str">
        <f>LEFT($N1612,SEARCH("/",$N1612)-1)</f>
        <v>music</v>
      </c>
      <c r="R1612" t="str">
        <f>RIGHT($N1612, LEN($N1612)-SEARCH("/",$N1612))</f>
        <v>rock</v>
      </c>
      <c r="S1612" s="12">
        <f>(((J1612/60)/60)/24)+DATE(1970,1,1)</f>
        <v>41228.924884259257</v>
      </c>
      <c r="T1612" s="12">
        <f>(((I1612/60)/60)/24)+DATE(1970,1,1)</f>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(E1613/D1613)</f>
        <v>1.25125</v>
      </c>
      <c r="P1613" s="8">
        <f>IF(E1613=0, 0, E1613/L1613)</f>
        <v>37.074074074074076</v>
      </c>
      <c r="Q1613" t="str">
        <f>LEFT($N1613,SEARCH("/",$N1613)-1)</f>
        <v>music</v>
      </c>
      <c r="R1613" t="str">
        <f>RIGHT($N1613, LEN($N1613)-SEARCH("/",$N1613))</f>
        <v>rock</v>
      </c>
      <c r="S1613" s="12">
        <f>(((J1613/60)/60)/24)+DATE(1970,1,1)</f>
        <v>41409.00037037037</v>
      </c>
      <c r="T1613" s="12">
        <f>(((I1613/60)/60)/24)+DATE(1970,1,1)</f>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(E1614/D1614)</f>
        <v>1.1000000000000001</v>
      </c>
      <c r="P1614" s="8">
        <f>IF(E1614=0, 0, E1614/L1614)</f>
        <v>50</v>
      </c>
      <c r="Q1614" t="str">
        <f>LEFT($N1614,SEARCH("/",$N1614)-1)</f>
        <v>music</v>
      </c>
      <c r="R1614" t="str">
        <f>RIGHT($N1614, LEN($N1614)-SEARCH("/",$N1614))</f>
        <v>rock</v>
      </c>
      <c r="S1614" s="12">
        <f>(((J1614/60)/60)/24)+DATE(1970,1,1)</f>
        <v>41246.874814814815</v>
      </c>
      <c r="T1614" s="12">
        <f>(((I1614/60)/60)/24)+DATE(1970,1,1)</f>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(E1615/D1615)</f>
        <v>1.0149999999999999</v>
      </c>
      <c r="P1615" s="8">
        <f>IF(E1615=0, 0, E1615/L1615)</f>
        <v>39.03846153846154</v>
      </c>
      <c r="Q1615" t="str">
        <f>LEFT($N1615,SEARCH("/",$N1615)-1)</f>
        <v>music</v>
      </c>
      <c r="R1615" t="str">
        <f>RIGHT($N1615, LEN($N1615)-SEARCH("/",$N1615))</f>
        <v>rock</v>
      </c>
      <c r="S1615" s="12">
        <f>(((J1615/60)/60)/24)+DATE(1970,1,1)</f>
        <v>41082.069467592592</v>
      </c>
      <c r="T1615" s="12">
        <f>(((I1615/60)/60)/24)+DATE(1970,1,1)</f>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(E1616/D1616)</f>
        <v>1.0269999999999999</v>
      </c>
      <c r="P1616" s="8">
        <f>IF(E1616=0, 0, E1616/L1616)</f>
        <v>66.688311688311686</v>
      </c>
      <c r="Q1616" t="str">
        <f>LEFT($N1616,SEARCH("/",$N1616)-1)</f>
        <v>music</v>
      </c>
      <c r="R1616" t="str">
        <f>RIGHT($N1616, LEN($N1616)-SEARCH("/",$N1616))</f>
        <v>rock</v>
      </c>
      <c r="S1616" s="12">
        <f>(((J1616/60)/60)/24)+DATE(1970,1,1)</f>
        <v>41794.981122685182</v>
      </c>
      <c r="T1616" s="12">
        <f>(((I1616/60)/60)/24)+DATE(1970,1,1)</f>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(E1617/D1617)</f>
        <v>1.1412500000000001</v>
      </c>
      <c r="P1617" s="8">
        <f>IF(E1617=0, 0, E1617/L1617)</f>
        <v>67.132352941176464</v>
      </c>
      <c r="Q1617" t="str">
        <f>LEFT($N1617,SEARCH("/",$N1617)-1)</f>
        <v>music</v>
      </c>
      <c r="R1617" t="str">
        <f>RIGHT($N1617, LEN($N1617)-SEARCH("/",$N1617))</f>
        <v>rock</v>
      </c>
      <c r="S1617" s="12">
        <f>(((J1617/60)/60)/24)+DATE(1970,1,1)</f>
        <v>40845.050879629627</v>
      </c>
      <c r="T1617" s="12">
        <f>(((I1617/60)/60)/24)+DATE(1970,1,1)</f>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(E1618/D1618)</f>
        <v>1.042</v>
      </c>
      <c r="P1618" s="8">
        <f>IF(E1618=0, 0, E1618/L1618)</f>
        <v>66.369426751592357</v>
      </c>
      <c r="Q1618" t="str">
        <f>LEFT($N1618,SEARCH("/",$N1618)-1)</f>
        <v>music</v>
      </c>
      <c r="R1618" t="str">
        <f>RIGHT($N1618, LEN($N1618)-SEARCH("/",$N1618))</f>
        <v>rock</v>
      </c>
      <c r="S1618" s="12">
        <f>(((J1618/60)/60)/24)+DATE(1970,1,1)</f>
        <v>41194.715520833335</v>
      </c>
      <c r="T1618" s="12">
        <f>(((I1618/60)/60)/24)+DATE(1970,1,1)</f>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(E1619/D1619)</f>
        <v>1.4585714285714286</v>
      </c>
      <c r="P1619" s="8">
        <f>IF(E1619=0, 0, E1619/L1619)</f>
        <v>64.620253164556956</v>
      </c>
      <c r="Q1619" t="str">
        <f>LEFT($N1619,SEARCH("/",$N1619)-1)</f>
        <v>music</v>
      </c>
      <c r="R1619" t="str">
        <f>RIGHT($N1619, LEN($N1619)-SEARCH("/",$N1619))</f>
        <v>rock</v>
      </c>
      <c r="S1619" s="12">
        <f>(((J1619/60)/60)/24)+DATE(1970,1,1)</f>
        <v>41546.664212962962</v>
      </c>
      <c r="T1619" s="12">
        <f>(((I1619/60)/60)/24)+DATE(1970,1,1)</f>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(E1620/D1620)</f>
        <v>1.0506666666666666</v>
      </c>
      <c r="P1620" s="8">
        <f>IF(E1620=0, 0, E1620/L1620)</f>
        <v>58.370370370370374</v>
      </c>
      <c r="Q1620" t="str">
        <f>LEFT($N1620,SEARCH("/",$N1620)-1)</f>
        <v>music</v>
      </c>
      <c r="R1620" t="str">
        <f>RIGHT($N1620, LEN($N1620)-SEARCH("/",$N1620))</f>
        <v>rock</v>
      </c>
      <c r="S1620" s="12">
        <f>(((J1620/60)/60)/24)+DATE(1970,1,1)</f>
        <v>41301.654340277775</v>
      </c>
      <c r="T1620" s="12">
        <f>(((I1620/60)/60)/24)+DATE(1970,1,1)</f>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(E1621/D1621)</f>
        <v>1.3333333333333333</v>
      </c>
      <c r="P1621" s="8">
        <f>IF(E1621=0, 0, E1621/L1621)</f>
        <v>86.956521739130437</v>
      </c>
      <c r="Q1621" t="str">
        <f>LEFT($N1621,SEARCH("/",$N1621)-1)</f>
        <v>music</v>
      </c>
      <c r="R1621" t="str">
        <f>RIGHT($N1621, LEN($N1621)-SEARCH("/",$N1621))</f>
        <v>rock</v>
      </c>
      <c r="S1621" s="12">
        <f>(((J1621/60)/60)/24)+DATE(1970,1,1)</f>
        <v>41876.18618055556</v>
      </c>
      <c r="T1621" s="12">
        <f>(((I1621/60)/60)/24)+DATE(1970,1,1)</f>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(E1622/D1622)</f>
        <v>1.1299999999999999</v>
      </c>
      <c r="P1622" s="8">
        <f>IF(E1622=0, 0, E1622/L1622)</f>
        <v>66.470588235294116</v>
      </c>
      <c r="Q1622" t="str">
        <f>LEFT($N1622,SEARCH("/",$N1622)-1)</f>
        <v>music</v>
      </c>
      <c r="R1622" t="str">
        <f>RIGHT($N1622, LEN($N1622)-SEARCH("/",$N1622))</f>
        <v>rock</v>
      </c>
      <c r="S1622" s="12">
        <f>(((J1622/60)/60)/24)+DATE(1970,1,1)</f>
        <v>41321.339583333334</v>
      </c>
      <c r="T1622" s="12">
        <f>(((I1622/60)/60)/24)+DATE(1970,1,1)</f>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(E1623/D1623)</f>
        <v>1.212</v>
      </c>
      <c r="P1623" s="8">
        <f>IF(E1623=0, 0, E1623/L1623)</f>
        <v>163.78378378378378</v>
      </c>
      <c r="Q1623" t="str">
        <f>LEFT($N1623,SEARCH("/",$N1623)-1)</f>
        <v>music</v>
      </c>
      <c r="R1623" t="str">
        <f>RIGHT($N1623, LEN($N1623)-SEARCH("/",$N1623))</f>
        <v>rock</v>
      </c>
      <c r="S1623" s="12">
        <f>(((J1623/60)/60)/24)+DATE(1970,1,1)</f>
        <v>41003.60665509259</v>
      </c>
      <c r="T1623" s="12">
        <f>(((I1623/60)/60)/24)+DATE(1970,1,1)</f>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(E1624/D1624)</f>
        <v>1.0172463768115942</v>
      </c>
      <c r="P1624" s="8">
        <f>IF(E1624=0, 0, E1624/L1624)</f>
        <v>107.98461538461538</v>
      </c>
      <c r="Q1624" t="str">
        <f>LEFT($N1624,SEARCH("/",$N1624)-1)</f>
        <v>music</v>
      </c>
      <c r="R1624" t="str">
        <f>RIGHT($N1624, LEN($N1624)-SEARCH("/",$N1624))</f>
        <v>rock</v>
      </c>
      <c r="S1624" s="12">
        <f>(((J1624/60)/60)/24)+DATE(1970,1,1)</f>
        <v>41950.29483796296</v>
      </c>
      <c r="T1624" s="12">
        <f>(((I1624/60)/60)/24)+DATE(1970,1,1)</f>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(E1625/D1625)</f>
        <v>1.0106666666666666</v>
      </c>
      <c r="P1625" s="8">
        <f>IF(E1625=0, 0, E1625/L1625)</f>
        <v>42.111111111111114</v>
      </c>
      <c r="Q1625" t="str">
        <f>LEFT($N1625,SEARCH("/",$N1625)-1)</f>
        <v>music</v>
      </c>
      <c r="R1625" t="str">
        <f>RIGHT($N1625, LEN($N1625)-SEARCH("/",$N1625))</f>
        <v>rock</v>
      </c>
      <c r="S1625" s="12">
        <f>(((J1625/60)/60)/24)+DATE(1970,1,1)</f>
        <v>41453.688530092593</v>
      </c>
      <c r="T1625" s="12">
        <f>(((I1625/60)/60)/24)+DATE(1970,1,1)</f>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(E1626/D1626)</f>
        <v>1.18</v>
      </c>
      <c r="P1626" s="8">
        <f>IF(E1626=0, 0, E1626/L1626)</f>
        <v>47.2</v>
      </c>
      <c r="Q1626" t="str">
        <f>LEFT($N1626,SEARCH("/",$N1626)-1)</f>
        <v>music</v>
      </c>
      <c r="R1626" t="str">
        <f>RIGHT($N1626, LEN($N1626)-SEARCH("/",$N1626))</f>
        <v>rock</v>
      </c>
      <c r="S1626" s="12">
        <f>(((J1626/60)/60)/24)+DATE(1970,1,1)</f>
        <v>41243.367303240739</v>
      </c>
      <c r="T1626" s="12">
        <f>(((I1626/60)/60)/24)+DATE(1970,1,1)</f>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(E1627/D1627)</f>
        <v>1.5533333333333332</v>
      </c>
      <c r="P1627" s="8">
        <f>IF(E1627=0, 0, E1627/L1627)</f>
        <v>112.01923076923077</v>
      </c>
      <c r="Q1627" t="str">
        <f>LEFT($N1627,SEARCH("/",$N1627)-1)</f>
        <v>music</v>
      </c>
      <c r="R1627" t="str">
        <f>RIGHT($N1627, LEN($N1627)-SEARCH("/",$N1627))</f>
        <v>rock</v>
      </c>
      <c r="S1627" s="12">
        <f>(((J1627/60)/60)/24)+DATE(1970,1,1)</f>
        <v>41135.699687500004</v>
      </c>
      <c r="T1627" s="12">
        <f>(((I1627/60)/60)/24)+DATE(1970,1,1)</f>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(E1628/D1628)</f>
        <v>1.0118750000000001</v>
      </c>
      <c r="P1628" s="8">
        <f>IF(E1628=0, 0, E1628/L1628)</f>
        <v>74.953703703703709</v>
      </c>
      <c r="Q1628" t="str">
        <f>LEFT($N1628,SEARCH("/",$N1628)-1)</f>
        <v>music</v>
      </c>
      <c r="R1628" t="str">
        <f>RIGHT($N1628, LEN($N1628)-SEARCH("/",$N1628))</f>
        <v>rock</v>
      </c>
      <c r="S1628" s="12">
        <f>(((J1628/60)/60)/24)+DATE(1970,1,1)</f>
        <v>41579.847997685189</v>
      </c>
      <c r="T1628" s="12">
        <f>(((I1628/60)/60)/24)+DATE(1970,1,1)</f>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(E1629/D1629)</f>
        <v>1.17</v>
      </c>
      <c r="P1629" s="8">
        <f>IF(E1629=0, 0, E1629/L1629)</f>
        <v>61.578947368421055</v>
      </c>
      <c r="Q1629" t="str">
        <f>LEFT($N1629,SEARCH("/",$N1629)-1)</f>
        <v>music</v>
      </c>
      <c r="R1629" t="str">
        <f>RIGHT($N1629, LEN($N1629)-SEARCH("/",$N1629))</f>
        <v>rock</v>
      </c>
      <c r="S1629" s="12">
        <f>(((J1629/60)/60)/24)+DATE(1970,1,1)</f>
        <v>41205.707048611112</v>
      </c>
      <c r="T1629" s="12">
        <f>(((I1629/60)/60)/24)+DATE(1970,1,1)</f>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(E1630/D1630)</f>
        <v>1.00925</v>
      </c>
      <c r="P1630" s="8">
        <f>IF(E1630=0, 0, E1630/L1630)</f>
        <v>45.875</v>
      </c>
      <c r="Q1630" t="str">
        <f>LEFT($N1630,SEARCH("/",$N1630)-1)</f>
        <v>music</v>
      </c>
      <c r="R1630" t="str">
        <f>RIGHT($N1630, LEN($N1630)-SEARCH("/",$N1630))</f>
        <v>rock</v>
      </c>
      <c r="S1630" s="12">
        <f>(((J1630/60)/60)/24)+DATE(1970,1,1)</f>
        <v>41774.737060185187</v>
      </c>
      <c r="T1630" s="12">
        <f>(((I1630/60)/60)/24)+DATE(1970,1,1)</f>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(E1631/D1631)</f>
        <v>1.0366666666666666</v>
      </c>
      <c r="P1631" s="8">
        <f>IF(E1631=0, 0, E1631/L1631)</f>
        <v>75.853658536585371</v>
      </c>
      <c r="Q1631" t="str">
        <f>LEFT($N1631,SEARCH("/",$N1631)-1)</f>
        <v>music</v>
      </c>
      <c r="R1631" t="str">
        <f>RIGHT($N1631, LEN($N1631)-SEARCH("/",$N1631))</f>
        <v>rock</v>
      </c>
      <c r="S1631" s="12">
        <f>(((J1631/60)/60)/24)+DATE(1970,1,1)</f>
        <v>41645.867280092592</v>
      </c>
      <c r="T1631" s="12">
        <f>(((I1631/60)/60)/24)+DATE(1970,1,1)</f>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(E1632/D1632)</f>
        <v>2.6524999999999999</v>
      </c>
      <c r="P1632" s="8">
        <f>IF(E1632=0, 0, E1632/L1632)</f>
        <v>84.206349206349202</v>
      </c>
      <c r="Q1632" t="str">
        <f>LEFT($N1632,SEARCH("/",$N1632)-1)</f>
        <v>music</v>
      </c>
      <c r="R1632" t="str">
        <f>RIGHT($N1632, LEN($N1632)-SEARCH("/",$N1632))</f>
        <v>rock</v>
      </c>
      <c r="S1632" s="12">
        <f>(((J1632/60)/60)/24)+DATE(1970,1,1)</f>
        <v>40939.837673611109</v>
      </c>
      <c r="T1632" s="12">
        <f>(((I1632/60)/60)/24)+DATE(1970,1,1)</f>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(E1633/D1633)</f>
        <v>1.5590999999999999</v>
      </c>
      <c r="P1633" s="8">
        <f>IF(E1633=0, 0, E1633/L1633)</f>
        <v>117.22556390977444</v>
      </c>
      <c r="Q1633" t="str">
        <f>LEFT($N1633,SEARCH("/",$N1633)-1)</f>
        <v>music</v>
      </c>
      <c r="R1633" t="str">
        <f>RIGHT($N1633, LEN($N1633)-SEARCH("/",$N1633))</f>
        <v>rock</v>
      </c>
      <c r="S1633" s="12">
        <f>(((J1633/60)/60)/24)+DATE(1970,1,1)</f>
        <v>41164.859502314815</v>
      </c>
      <c r="T1633" s="12">
        <f>(((I1633/60)/60)/24)+DATE(1970,1,1)</f>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(E1634/D1634)</f>
        <v>1.0162500000000001</v>
      </c>
      <c r="P1634" s="8">
        <f>IF(E1634=0, 0, E1634/L1634)</f>
        <v>86.489361702127653</v>
      </c>
      <c r="Q1634" t="str">
        <f>LEFT($N1634,SEARCH("/",$N1634)-1)</f>
        <v>music</v>
      </c>
      <c r="R1634" t="str">
        <f>RIGHT($N1634, LEN($N1634)-SEARCH("/",$N1634))</f>
        <v>rock</v>
      </c>
      <c r="S1634" s="12">
        <f>(((J1634/60)/60)/24)+DATE(1970,1,1)</f>
        <v>40750.340902777774</v>
      </c>
      <c r="T1634" s="12">
        <f>(((I1634/60)/60)/24)+DATE(1970,1,1)</f>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(E1635/D1635)</f>
        <v>1</v>
      </c>
      <c r="P1635" s="8">
        <f>IF(E1635=0, 0, E1635/L1635)</f>
        <v>172.41379310344828</v>
      </c>
      <c r="Q1635" t="str">
        <f>LEFT($N1635,SEARCH("/",$N1635)-1)</f>
        <v>music</v>
      </c>
      <c r="R1635" t="str">
        <f>RIGHT($N1635, LEN($N1635)-SEARCH("/",$N1635))</f>
        <v>rock</v>
      </c>
      <c r="S1635" s="12">
        <f>(((J1635/60)/60)/24)+DATE(1970,1,1)</f>
        <v>40896.883750000001</v>
      </c>
      <c r="T1635" s="12">
        <f>(((I1635/60)/60)/24)+DATE(1970,1,1)</f>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(E1636/D1636)</f>
        <v>1.0049999999999999</v>
      </c>
      <c r="P1636" s="8">
        <f>IF(E1636=0, 0, E1636/L1636)</f>
        <v>62.8125</v>
      </c>
      <c r="Q1636" t="str">
        <f>LEFT($N1636,SEARCH("/",$N1636)-1)</f>
        <v>music</v>
      </c>
      <c r="R1636" t="str">
        <f>RIGHT($N1636, LEN($N1636)-SEARCH("/",$N1636))</f>
        <v>rock</v>
      </c>
      <c r="S1636" s="12">
        <f>(((J1636/60)/60)/24)+DATE(1970,1,1)</f>
        <v>40658.189826388887</v>
      </c>
      <c r="T1636" s="12">
        <f>(((I1636/60)/60)/24)+DATE(1970,1,1)</f>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(E1637/D1637)</f>
        <v>1.2529999999999999</v>
      </c>
      <c r="P1637" s="8">
        <f>IF(E1637=0, 0, E1637/L1637)</f>
        <v>67.729729729729726</v>
      </c>
      <c r="Q1637" t="str">
        <f>LEFT($N1637,SEARCH("/",$N1637)-1)</f>
        <v>music</v>
      </c>
      <c r="R1637" t="str">
        <f>RIGHT($N1637, LEN($N1637)-SEARCH("/",$N1637))</f>
        <v>rock</v>
      </c>
      <c r="S1637" s="12">
        <f>(((J1637/60)/60)/24)+DATE(1970,1,1)</f>
        <v>42502.868761574078</v>
      </c>
      <c r="T1637" s="12">
        <f>(((I1637/60)/60)/24)+DATE(1970,1,1)</f>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(E1638/D1638)</f>
        <v>1.0355555555555556</v>
      </c>
      <c r="P1638" s="8">
        <f>IF(E1638=0, 0, E1638/L1638)</f>
        <v>53.5632183908046</v>
      </c>
      <c r="Q1638" t="str">
        <f>LEFT($N1638,SEARCH("/",$N1638)-1)</f>
        <v>music</v>
      </c>
      <c r="R1638" t="str">
        <f>RIGHT($N1638, LEN($N1638)-SEARCH("/",$N1638))</f>
        <v>rock</v>
      </c>
      <c r="S1638" s="12">
        <f>(((J1638/60)/60)/24)+DATE(1970,1,1)</f>
        <v>40663.08666666667</v>
      </c>
      <c r="T1638" s="12">
        <f>(((I1638/60)/60)/24)+DATE(1970,1,1)</f>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(E1639/D1639)</f>
        <v>1.038</v>
      </c>
      <c r="P1639" s="8">
        <f>IF(E1639=0, 0, E1639/L1639)</f>
        <v>34.6</v>
      </c>
      <c r="Q1639" t="str">
        <f>LEFT($N1639,SEARCH("/",$N1639)-1)</f>
        <v>music</v>
      </c>
      <c r="R1639" t="str">
        <f>RIGHT($N1639, LEN($N1639)-SEARCH("/",$N1639))</f>
        <v>rock</v>
      </c>
      <c r="S1639" s="12">
        <f>(((J1639/60)/60)/24)+DATE(1970,1,1)</f>
        <v>40122.751620370371</v>
      </c>
      <c r="T1639" s="12">
        <f>(((I1639/60)/60)/24)+DATE(1970,1,1)</f>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(E1640/D1640)</f>
        <v>1.05</v>
      </c>
      <c r="P1640" s="8">
        <f>IF(E1640=0, 0, E1640/L1640)</f>
        <v>38.888888888888886</v>
      </c>
      <c r="Q1640" t="str">
        <f>LEFT($N1640,SEARCH("/",$N1640)-1)</f>
        <v>music</v>
      </c>
      <c r="R1640" t="str">
        <f>RIGHT($N1640, LEN($N1640)-SEARCH("/",$N1640))</f>
        <v>rock</v>
      </c>
      <c r="S1640" s="12">
        <f>(((J1640/60)/60)/24)+DATE(1970,1,1)</f>
        <v>41288.68712962963</v>
      </c>
      <c r="T1640" s="12">
        <f>(((I1640/60)/60)/24)+DATE(1970,1,1)</f>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(E1641/D1641)</f>
        <v>1</v>
      </c>
      <c r="P1641" s="8">
        <f>IF(E1641=0, 0, E1641/L1641)</f>
        <v>94.736842105263165</v>
      </c>
      <c r="Q1641" t="str">
        <f>LEFT($N1641,SEARCH("/",$N1641)-1)</f>
        <v>music</v>
      </c>
      <c r="R1641" t="str">
        <f>RIGHT($N1641, LEN($N1641)-SEARCH("/",$N1641))</f>
        <v>rock</v>
      </c>
      <c r="S1641" s="12">
        <f>(((J1641/60)/60)/24)+DATE(1970,1,1)</f>
        <v>40941.652372685188</v>
      </c>
      <c r="T1641" s="12">
        <f>(((I1641/60)/60)/24)+DATE(1970,1,1)</f>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(E1642/D1642)</f>
        <v>1.6986000000000001</v>
      </c>
      <c r="P1642" s="8">
        <f>IF(E1642=0, 0, E1642/L1642)</f>
        <v>39.967058823529413</v>
      </c>
      <c r="Q1642" t="str">
        <f>LEFT($N1642,SEARCH("/",$N1642)-1)</f>
        <v>music</v>
      </c>
      <c r="R1642" t="str">
        <f>RIGHT($N1642, LEN($N1642)-SEARCH("/",$N1642))</f>
        <v>rock</v>
      </c>
      <c r="S1642" s="12">
        <f>(((J1642/60)/60)/24)+DATE(1970,1,1)</f>
        <v>40379.23096064815</v>
      </c>
      <c r="T1642" s="12">
        <f>(((I1642/60)/60)/24)+DATE(1970,1,1)</f>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(E1643/D1643)</f>
        <v>1.014</v>
      </c>
      <c r="P1643" s="8">
        <f>IF(E1643=0, 0, E1643/L1643)</f>
        <v>97.5</v>
      </c>
      <c r="Q1643" t="str">
        <f>LEFT($N1643,SEARCH("/",$N1643)-1)</f>
        <v>music</v>
      </c>
      <c r="R1643" t="str">
        <f>RIGHT($N1643, LEN($N1643)-SEARCH("/",$N1643))</f>
        <v>pop</v>
      </c>
      <c r="S1643" s="12">
        <f>(((J1643/60)/60)/24)+DATE(1970,1,1)</f>
        <v>41962.596574074079</v>
      </c>
      <c r="T1643" s="12">
        <f>(((I1643/60)/60)/24)+DATE(1970,1,1)</f>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(E1644/D1644)</f>
        <v>1</v>
      </c>
      <c r="P1644" s="8">
        <f>IF(E1644=0, 0, E1644/L1644)</f>
        <v>42.857142857142854</v>
      </c>
      <c r="Q1644" t="str">
        <f>LEFT($N1644,SEARCH("/",$N1644)-1)</f>
        <v>music</v>
      </c>
      <c r="R1644" t="str">
        <f>RIGHT($N1644, LEN($N1644)-SEARCH("/",$N1644))</f>
        <v>pop</v>
      </c>
      <c r="S1644" s="12">
        <f>(((J1644/60)/60)/24)+DATE(1970,1,1)</f>
        <v>40688.024618055555</v>
      </c>
      <c r="T1644" s="12">
        <f>(((I1644/60)/60)/24)+DATE(1970,1,1)</f>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(E1645/D1645)</f>
        <v>1.2470000000000001</v>
      </c>
      <c r="P1645" s="8">
        <f>IF(E1645=0, 0, E1645/L1645)</f>
        <v>168.51351351351352</v>
      </c>
      <c r="Q1645" t="str">
        <f>LEFT($N1645,SEARCH("/",$N1645)-1)</f>
        <v>music</v>
      </c>
      <c r="R1645" t="str">
        <f>RIGHT($N1645, LEN($N1645)-SEARCH("/",$N1645))</f>
        <v>pop</v>
      </c>
      <c r="S1645" s="12">
        <f>(((J1645/60)/60)/24)+DATE(1970,1,1)</f>
        <v>41146.824212962965</v>
      </c>
      <c r="T1645" s="12">
        <f>(((I1645/60)/60)/24)+DATE(1970,1,1)</f>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(E1646/D1646)</f>
        <v>1.095</v>
      </c>
      <c r="P1646" s="8">
        <f>IF(E1646=0, 0, E1646/L1646)</f>
        <v>85.546875</v>
      </c>
      <c r="Q1646" t="str">
        <f>LEFT($N1646,SEARCH("/",$N1646)-1)</f>
        <v>music</v>
      </c>
      <c r="R1646" t="str">
        <f>RIGHT($N1646, LEN($N1646)-SEARCH("/",$N1646))</f>
        <v>pop</v>
      </c>
      <c r="S1646" s="12">
        <f>(((J1646/60)/60)/24)+DATE(1970,1,1)</f>
        <v>41175.05972222222</v>
      </c>
      <c r="T1646" s="12">
        <f>(((I1646/60)/60)/24)+DATE(1970,1,1)</f>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(E1647/D1647)</f>
        <v>1.1080000000000001</v>
      </c>
      <c r="P1647" s="8">
        <f>IF(E1647=0, 0, E1647/L1647)</f>
        <v>554</v>
      </c>
      <c r="Q1647" t="str">
        <f>LEFT($N1647,SEARCH("/",$N1647)-1)</f>
        <v>music</v>
      </c>
      <c r="R1647" t="str">
        <f>RIGHT($N1647, LEN($N1647)-SEARCH("/",$N1647))</f>
        <v>pop</v>
      </c>
      <c r="S1647" s="12">
        <f>(((J1647/60)/60)/24)+DATE(1970,1,1)</f>
        <v>41521.617361111108</v>
      </c>
      <c r="T1647" s="12">
        <f>(((I1647/60)/60)/24)+DATE(1970,1,1)</f>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(E1648/D1648)</f>
        <v>1.1020000000000001</v>
      </c>
      <c r="P1648" s="8">
        <f>IF(E1648=0, 0, E1648/L1648)</f>
        <v>26.554216867469879</v>
      </c>
      <c r="Q1648" t="str">
        <f>LEFT($N1648,SEARCH("/",$N1648)-1)</f>
        <v>music</v>
      </c>
      <c r="R1648" t="str">
        <f>RIGHT($N1648, LEN($N1648)-SEARCH("/",$N1648))</f>
        <v>pop</v>
      </c>
      <c r="S1648" s="12">
        <f>(((J1648/60)/60)/24)+DATE(1970,1,1)</f>
        <v>41833.450266203705</v>
      </c>
      <c r="T1648" s="12">
        <f>(((I1648/60)/60)/24)+DATE(1970,1,1)</f>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(E1649/D1649)</f>
        <v>1.0471999999999999</v>
      </c>
      <c r="P1649" s="8">
        <f>IF(E1649=0, 0, E1649/L1649)</f>
        <v>113.82608695652173</v>
      </c>
      <c r="Q1649" t="str">
        <f>LEFT($N1649,SEARCH("/",$N1649)-1)</f>
        <v>music</v>
      </c>
      <c r="R1649" t="str">
        <f>RIGHT($N1649, LEN($N1649)-SEARCH("/",$N1649))</f>
        <v>pop</v>
      </c>
      <c r="S1649" s="12">
        <f>(((J1649/60)/60)/24)+DATE(1970,1,1)</f>
        <v>41039.409456018519</v>
      </c>
      <c r="T1649" s="12">
        <f>(((I1649/60)/60)/24)+DATE(1970,1,1)</f>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(E1650/D1650)</f>
        <v>1.2526086956521738</v>
      </c>
      <c r="P1650" s="8">
        <f>IF(E1650=0, 0, E1650/L1650)</f>
        <v>32.011111111111113</v>
      </c>
      <c r="Q1650" t="str">
        <f>LEFT($N1650,SEARCH("/",$N1650)-1)</f>
        <v>music</v>
      </c>
      <c r="R1650" t="str">
        <f>RIGHT($N1650, LEN($N1650)-SEARCH("/",$N1650))</f>
        <v>pop</v>
      </c>
      <c r="S1650" s="12">
        <f>(((J1650/60)/60)/24)+DATE(1970,1,1)</f>
        <v>40592.704652777778</v>
      </c>
      <c r="T1650" s="12">
        <f>(((I1650/60)/60)/24)+DATE(1970,1,1)</f>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(E1651/D1651)</f>
        <v>1.0058763157894737</v>
      </c>
      <c r="P1651" s="8">
        <f>IF(E1651=0, 0, E1651/L1651)</f>
        <v>47.189259259259259</v>
      </c>
      <c r="Q1651" t="str">
        <f>LEFT($N1651,SEARCH("/",$N1651)-1)</f>
        <v>music</v>
      </c>
      <c r="R1651" t="str">
        <f>RIGHT($N1651, LEN($N1651)-SEARCH("/",$N1651))</f>
        <v>pop</v>
      </c>
      <c r="S1651" s="12">
        <f>(((J1651/60)/60)/24)+DATE(1970,1,1)</f>
        <v>41737.684664351851</v>
      </c>
      <c r="T1651" s="12">
        <f>(((I1651/60)/60)/24)+DATE(1970,1,1)</f>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(E1652/D1652)</f>
        <v>1.4155</v>
      </c>
      <c r="P1652" s="8">
        <f>IF(E1652=0, 0, E1652/L1652)</f>
        <v>88.46875</v>
      </c>
      <c r="Q1652" t="str">
        <f>LEFT($N1652,SEARCH("/",$N1652)-1)</f>
        <v>music</v>
      </c>
      <c r="R1652" t="str">
        <f>RIGHT($N1652, LEN($N1652)-SEARCH("/",$N1652))</f>
        <v>pop</v>
      </c>
      <c r="S1652" s="12">
        <f>(((J1652/60)/60)/24)+DATE(1970,1,1)</f>
        <v>41526.435613425929</v>
      </c>
      <c r="T1652" s="12">
        <f>(((I1652/60)/60)/24)+DATE(1970,1,1)</f>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(E1653/D1653)</f>
        <v>1.0075000000000001</v>
      </c>
      <c r="P1653" s="8">
        <f>IF(E1653=0, 0, E1653/L1653)</f>
        <v>100.75</v>
      </c>
      <c r="Q1653" t="str">
        <f>LEFT($N1653,SEARCH("/",$N1653)-1)</f>
        <v>music</v>
      </c>
      <c r="R1653" t="str">
        <f>RIGHT($N1653, LEN($N1653)-SEARCH("/",$N1653))</f>
        <v>pop</v>
      </c>
      <c r="S1653" s="12">
        <f>(((J1653/60)/60)/24)+DATE(1970,1,1)</f>
        <v>40625.900694444441</v>
      </c>
      <c r="T1653" s="12">
        <f>(((I1653/60)/60)/24)+DATE(1970,1,1)</f>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(E1654/D1654)</f>
        <v>1.0066666666666666</v>
      </c>
      <c r="P1654" s="8">
        <f>IF(E1654=0, 0, E1654/L1654)</f>
        <v>64.714285714285708</v>
      </c>
      <c r="Q1654" t="str">
        <f>LEFT($N1654,SEARCH("/",$N1654)-1)</f>
        <v>music</v>
      </c>
      <c r="R1654" t="str">
        <f>RIGHT($N1654, LEN($N1654)-SEARCH("/",$N1654))</f>
        <v>pop</v>
      </c>
      <c r="S1654" s="12">
        <f>(((J1654/60)/60)/24)+DATE(1970,1,1)</f>
        <v>41572.492974537039</v>
      </c>
      <c r="T1654" s="12">
        <f>(((I1654/60)/60)/24)+DATE(1970,1,1)</f>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(E1655/D1655)</f>
        <v>1.7423040000000001</v>
      </c>
      <c r="P1655" s="8">
        <f>IF(E1655=0, 0, E1655/L1655)</f>
        <v>51.854285714285716</v>
      </c>
      <c r="Q1655" t="str">
        <f>LEFT($N1655,SEARCH("/",$N1655)-1)</f>
        <v>music</v>
      </c>
      <c r="R1655" t="str">
        <f>RIGHT($N1655, LEN($N1655)-SEARCH("/",$N1655))</f>
        <v>pop</v>
      </c>
      <c r="S1655" s="12">
        <f>(((J1655/60)/60)/24)+DATE(1970,1,1)</f>
        <v>40626.834444444445</v>
      </c>
      <c r="T1655" s="12">
        <f>(((I1655/60)/60)/24)+DATE(1970,1,1)</f>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(E1656/D1656)</f>
        <v>1.199090909090909</v>
      </c>
      <c r="P1656" s="8">
        <f>IF(E1656=0, 0, E1656/L1656)</f>
        <v>38.794117647058826</v>
      </c>
      <c r="Q1656" t="str">
        <f>LEFT($N1656,SEARCH("/",$N1656)-1)</f>
        <v>music</v>
      </c>
      <c r="R1656" t="str">
        <f>RIGHT($N1656, LEN($N1656)-SEARCH("/",$N1656))</f>
        <v>pop</v>
      </c>
      <c r="S1656" s="12">
        <f>(((J1656/60)/60)/24)+DATE(1970,1,1)</f>
        <v>40987.890740740739</v>
      </c>
      <c r="T1656" s="12">
        <f>(((I1656/60)/60)/24)+DATE(1970,1,1)</f>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(E1657/D1657)</f>
        <v>1.4286666666666668</v>
      </c>
      <c r="P1657" s="8">
        <f>IF(E1657=0, 0, E1657/L1657)</f>
        <v>44.645833333333336</v>
      </c>
      <c r="Q1657" t="str">
        <f>LEFT($N1657,SEARCH("/",$N1657)-1)</f>
        <v>music</v>
      </c>
      <c r="R1657" t="str">
        <f>RIGHT($N1657, LEN($N1657)-SEARCH("/",$N1657))</f>
        <v>pop</v>
      </c>
      <c r="S1657" s="12">
        <f>(((J1657/60)/60)/24)+DATE(1970,1,1)</f>
        <v>40974.791898148149</v>
      </c>
      <c r="T1657" s="12">
        <f>(((I1657/60)/60)/24)+DATE(1970,1,1)</f>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(E1658/D1658)</f>
        <v>1.0033493333333334</v>
      </c>
      <c r="P1658" s="8">
        <f>IF(E1658=0, 0, E1658/L1658)</f>
        <v>156.77333333333334</v>
      </c>
      <c r="Q1658" t="str">
        <f>LEFT($N1658,SEARCH("/",$N1658)-1)</f>
        <v>music</v>
      </c>
      <c r="R1658" t="str">
        <f>RIGHT($N1658, LEN($N1658)-SEARCH("/",$N1658))</f>
        <v>pop</v>
      </c>
      <c r="S1658" s="12">
        <f>(((J1658/60)/60)/24)+DATE(1970,1,1)</f>
        <v>41226.928842592592</v>
      </c>
      <c r="T1658" s="12">
        <f>(((I1658/60)/60)/24)+DATE(1970,1,1)</f>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(E1659/D1659)</f>
        <v>1.0493380000000001</v>
      </c>
      <c r="P1659" s="8">
        <f>IF(E1659=0, 0, E1659/L1659)</f>
        <v>118.70339366515837</v>
      </c>
      <c r="Q1659" t="str">
        <f>LEFT($N1659,SEARCH("/",$N1659)-1)</f>
        <v>music</v>
      </c>
      <c r="R1659" t="str">
        <f>RIGHT($N1659, LEN($N1659)-SEARCH("/",$N1659))</f>
        <v>pop</v>
      </c>
      <c r="S1659" s="12">
        <f>(((J1659/60)/60)/24)+DATE(1970,1,1)</f>
        <v>41023.782037037039</v>
      </c>
      <c r="T1659" s="12">
        <f>(((I1659/60)/60)/24)+DATE(1970,1,1)</f>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(E1660/D1660)</f>
        <v>1.3223333333333334</v>
      </c>
      <c r="P1660" s="8">
        <f>IF(E1660=0, 0, E1660/L1660)</f>
        <v>74.149532710280369</v>
      </c>
      <c r="Q1660" t="str">
        <f>LEFT($N1660,SEARCH("/",$N1660)-1)</f>
        <v>music</v>
      </c>
      <c r="R1660" t="str">
        <f>RIGHT($N1660, LEN($N1660)-SEARCH("/",$N1660))</f>
        <v>pop</v>
      </c>
      <c r="S1660" s="12">
        <f>(((J1660/60)/60)/24)+DATE(1970,1,1)</f>
        <v>41223.22184027778</v>
      </c>
      <c r="T1660" s="12">
        <f>(((I1660/60)/60)/24)+DATE(1970,1,1)</f>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(E1661/D1661)</f>
        <v>1.1279999999999999</v>
      </c>
      <c r="P1661" s="8">
        <f>IF(E1661=0, 0, E1661/L1661)</f>
        <v>12.533333333333333</v>
      </c>
      <c r="Q1661" t="str">
        <f>LEFT($N1661,SEARCH("/",$N1661)-1)</f>
        <v>music</v>
      </c>
      <c r="R1661" t="str">
        <f>RIGHT($N1661, LEN($N1661)-SEARCH("/",$N1661))</f>
        <v>pop</v>
      </c>
      <c r="S1661" s="12">
        <f>(((J1661/60)/60)/24)+DATE(1970,1,1)</f>
        <v>41596.913437499999</v>
      </c>
      <c r="T1661" s="12">
        <f>(((I1661/60)/60)/24)+DATE(1970,1,1)</f>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(E1662/D1662)</f>
        <v>12.5375</v>
      </c>
      <c r="P1662" s="8">
        <f>IF(E1662=0, 0, E1662/L1662)</f>
        <v>27.861111111111111</v>
      </c>
      <c r="Q1662" t="str">
        <f>LEFT($N1662,SEARCH("/",$N1662)-1)</f>
        <v>music</v>
      </c>
      <c r="R1662" t="str">
        <f>RIGHT($N1662, LEN($N1662)-SEARCH("/",$N1662))</f>
        <v>pop</v>
      </c>
      <c r="S1662" s="12">
        <f>(((J1662/60)/60)/24)+DATE(1970,1,1)</f>
        <v>42459.693865740745</v>
      </c>
      <c r="T1662" s="12">
        <f>(((I1662/60)/60)/24)+DATE(1970,1,1)</f>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(E1663/D1663)</f>
        <v>1.0250632911392406</v>
      </c>
      <c r="P1663" s="8">
        <f>IF(E1663=0, 0, E1663/L1663)</f>
        <v>80.178217821782184</v>
      </c>
      <c r="Q1663" t="str">
        <f>LEFT($N1663,SEARCH("/",$N1663)-1)</f>
        <v>music</v>
      </c>
      <c r="R1663" t="str">
        <f>RIGHT($N1663, LEN($N1663)-SEARCH("/",$N1663))</f>
        <v>pop</v>
      </c>
      <c r="S1663" s="12">
        <f>(((J1663/60)/60)/24)+DATE(1970,1,1)</f>
        <v>42343.998043981483</v>
      </c>
      <c r="T1663" s="12">
        <f>(((I1663/60)/60)/24)+DATE(1970,1,1)</f>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(E1664/D1664)</f>
        <v>1.026375</v>
      </c>
      <c r="P1664" s="8">
        <f>IF(E1664=0, 0, E1664/L1664)</f>
        <v>132.43548387096774</v>
      </c>
      <c r="Q1664" t="str">
        <f>LEFT($N1664,SEARCH("/",$N1664)-1)</f>
        <v>music</v>
      </c>
      <c r="R1664" t="str">
        <f>RIGHT($N1664, LEN($N1664)-SEARCH("/",$N1664))</f>
        <v>pop</v>
      </c>
      <c r="S1664" s="12">
        <f>(((J1664/60)/60)/24)+DATE(1970,1,1)</f>
        <v>40848.198333333334</v>
      </c>
      <c r="T1664" s="12">
        <f>(((I1664/60)/60)/24)+DATE(1970,1,1)</f>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(E1665/D1665)</f>
        <v>1.08</v>
      </c>
      <c r="P1665" s="8">
        <f>IF(E1665=0, 0, E1665/L1665)</f>
        <v>33.75</v>
      </c>
      <c r="Q1665" t="str">
        <f>LEFT($N1665,SEARCH("/",$N1665)-1)</f>
        <v>music</v>
      </c>
      <c r="R1665" t="str">
        <f>RIGHT($N1665, LEN($N1665)-SEARCH("/",$N1665))</f>
        <v>pop</v>
      </c>
      <c r="S1665" s="12">
        <f>(((J1665/60)/60)/24)+DATE(1970,1,1)</f>
        <v>42006.02207175926</v>
      </c>
      <c r="T1665" s="12">
        <f>(((I1665/60)/60)/24)+DATE(1970,1,1)</f>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(E1666/D1666)</f>
        <v>1.2240879999999998</v>
      </c>
      <c r="P1666" s="8">
        <f>IF(E1666=0, 0, E1666/L1666)</f>
        <v>34.384494382022467</v>
      </c>
      <c r="Q1666" t="str">
        <f>LEFT($N1666,SEARCH("/",$N1666)-1)</f>
        <v>music</v>
      </c>
      <c r="R1666" t="str">
        <f>RIGHT($N1666, LEN($N1666)-SEARCH("/",$N1666))</f>
        <v>pop</v>
      </c>
      <c r="S1666" s="12">
        <f>(((J1666/60)/60)/24)+DATE(1970,1,1)</f>
        <v>40939.761782407404</v>
      </c>
      <c r="T1666" s="12">
        <f>(((I1666/60)/60)/24)+DATE(1970,1,1)</f>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(E1667/D1667)</f>
        <v>1.1945714285714286</v>
      </c>
      <c r="P1667" s="8">
        <f>IF(E1667=0, 0, E1667/L1667)</f>
        <v>44.956989247311824</v>
      </c>
      <c r="Q1667" t="str">
        <f>LEFT($N1667,SEARCH("/",$N1667)-1)</f>
        <v>music</v>
      </c>
      <c r="R1667" t="str">
        <f>RIGHT($N1667, LEN($N1667)-SEARCH("/",$N1667))</f>
        <v>pop</v>
      </c>
      <c r="S1667" s="12">
        <f>(((J1667/60)/60)/24)+DATE(1970,1,1)</f>
        <v>40564.649456018517</v>
      </c>
      <c r="T1667" s="12">
        <f>(((I1667/60)/60)/24)+DATE(1970,1,1)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(E1668/D1668)</f>
        <v>1.6088</v>
      </c>
      <c r="P1668" s="8">
        <f>IF(E1668=0, 0, E1668/L1668)</f>
        <v>41.04081632653061</v>
      </c>
      <c r="Q1668" t="str">
        <f>LEFT($N1668,SEARCH("/",$N1668)-1)</f>
        <v>music</v>
      </c>
      <c r="R1668" t="str">
        <f>RIGHT($N1668, LEN($N1668)-SEARCH("/",$N1668))</f>
        <v>pop</v>
      </c>
      <c r="S1668" s="12">
        <f>(((J1668/60)/60)/24)+DATE(1970,1,1)</f>
        <v>41331.253159722226</v>
      </c>
      <c r="T1668" s="12">
        <f>(((I1668/60)/60)/24)+DATE(1970,1,1)</f>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(E1669/D1669)</f>
        <v>1.2685294117647059</v>
      </c>
      <c r="P1669" s="8">
        <f>IF(E1669=0, 0, E1669/L1669)</f>
        <v>52.597560975609753</v>
      </c>
      <c r="Q1669" t="str">
        <f>LEFT($N1669,SEARCH("/",$N1669)-1)</f>
        <v>music</v>
      </c>
      <c r="R1669" t="str">
        <f>RIGHT($N1669, LEN($N1669)-SEARCH("/",$N1669))</f>
        <v>pop</v>
      </c>
      <c r="S1669" s="12">
        <f>(((J1669/60)/60)/24)+DATE(1970,1,1)</f>
        <v>41682.0705787037</v>
      </c>
      <c r="T1669" s="12">
        <f>(((I1669/60)/60)/24)+DATE(1970,1,1)</f>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(E1670/D1670)</f>
        <v>1.026375</v>
      </c>
      <c r="P1670" s="8">
        <f>IF(E1670=0, 0, E1670/L1670)</f>
        <v>70.784482758620683</v>
      </c>
      <c r="Q1670" t="str">
        <f>LEFT($N1670,SEARCH("/",$N1670)-1)</f>
        <v>music</v>
      </c>
      <c r="R1670" t="str">
        <f>RIGHT($N1670, LEN($N1670)-SEARCH("/",$N1670))</f>
        <v>pop</v>
      </c>
      <c r="S1670" s="12">
        <f>(((J1670/60)/60)/24)+DATE(1970,1,1)</f>
        <v>40845.14975694444</v>
      </c>
      <c r="T1670" s="12">
        <f>(((I1670/60)/60)/24)+DATE(1970,1,1)</f>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(E1671/D1671)</f>
        <v>1.3975</v>
      </c>
      <c r="P1671" s="8">
        <f>IF(E1671=0, 0, E1671/L1671)</f>
        <v>53.75</v>
      </c>
      <c r="Q1671" t="str">
        <f>LEFT($N1671,SEARCH("/",$N1671)-1)</f>
        <v>music</v>
      </c>
      <c r="R1671" t="str">
        <f>RIGHT($N1671, LEN($N1671)-SEARCH("/",$N1671))</f>
        <v>pop</v>
      </c>
      <c r="S1671" s="12">
        <f>(((J1671/60)/60)/24)+DATE(1970,1,1)</f>
        <v>42461.885138888887</v>
      </c>
      <c r="T1671" s="12">
        <f>(((I1671/60)/60)/24)+DATE(1970,1,1)</f>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(E1672/D1672)</f>
        <v>1.026</v>
      </c>
      <c r="P1672" s="8">
        <f>IF(E1672=0, 0, E1672/L1672)</f>
        <v>44.608695652173914</v>
      </c>
      <c r="Q1672" t="str">
        <f>LEFT($N1672,SEARCH("/",$N1672)-1)</f>
        <v>music</v>
      </c>
      <c r="R1672" t="str">
        <f>RIGHT($N1672, LEN($N1672)-SEARCH("/",$N1672))</f>
        <v>pop</v>
      </c>
      <c r="S1672" s="12">
        <f>(((J1672/60)/60)/24)+DATE(1970,1,1)</f>
        <v>40313.930543981485</v>
      </c>
      <c r="T1672" s="12">
        <f>(((I1672/60)/60)/24)+DATE(1970,1,1)</f>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(E1673/D1673)</f>
        <v>1.0067349999999999</v>
      </c>
      <c r="P1673" s="8">
        <f>IF(E1673=0, 0, E1673/L1673)</f>
        <v>26.148961038961041</v>
      </c>
      <c r="Q1673" t="str">
        <f>LEFT($N1673,SEARCH("/",$N1673)-1)</f>
        <v>music</v>
      </c>
      <c r="R1673" t="str">
        <f>RIGHT($N1673, LEN($N1673)-SEARCH("/",$N1673))</f>
        <v>pop</v>
      </c>
      <c r="S1673" s="12">
        <f>(((J1673/60)/60)/24)+DATE(1970,1,1)</f>
        <v>42553.54414351852</v>
      </c>
      <c r="T1673" s="12">
        <f>(((I1673/60)/60)/24)+DATE(1970,1,1)</f>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(E1674/D1674)</f>
        <v>1.1294117647058823</v>
      </c>
      <c r="P1674" s="8">
        <f>IF(E1674=0, 0, E1674/L1674)</f>
        <v>39.183673469387756</v>
      </c>
      <c r="Q1674" t="str">
        <f>LEFT($N1674,SEARCH("/",$N1674)-1)</f>
        <v>music</v>
      </c>
      <c r="R1674" t="str">
        <f>RIGHT($N1674, LEN($N1674)-SEARCH("/",$N1674))</f>
        <v>pop</v>
      </c>
      <c r="S1674" s="12">
        <f>(((J1674/60)/60)/24)+DATE(1970,1,1)</f>
        <v>41034.656597222223</v>
      </c>
      <c r="T1674" s="12">
        <f>(((I1674/60)/60)/24)+DATE(1970,1,1)</f>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(E1675/D1675)</f>
        <v>1.2809523809523808</v>
      </c>
      <c r="P1675" s="8">
        <f>IF(E1675=0, 0, E1675/L1675)</f>
        <v>45.593220338983052</v>
      </c>
      <c r="Q1675" t="str">
        <f>LEFT($N1675,SEARCH("/",$N1675)-1)</f>
        <v>music</v>
      </c>
      <c r="R1675" t="str">
        <f>RIGHT($N1675, LEN($N1675)-SEARCH("/",$N1675))</f>
        <v>pop</v>
      </c>
      <c r="S1675" s="12">
        <f>(((J1675/60)/60)/24)+DATE(1970,1,1)</f>
        <v>42039.878379629634</v>
      </c>
      <c r="T1675" s="12">
        <f>(((I1675/60)/60)/24)+DATE(1970,1,1)</f>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(E1676/D1676)</f>
        <v>2.0169999999999999</v>
      </c>
      <c r="P1676" s="8">
        <f>IF(E1676=0, 0, E1676/L1676)</f>
        <v>89.247787610619469</v>
      </c>
      <c r="Q1676" t="str">
        <f>LEFT($N1676,SEARCH("/",$N1676)-1)</f>
        <v>music</v>
      </c>
      <c r="R1676" t="str">
        <f>RIGHT($N1676, LEN($N1676)-SEARCH("/",$N1676))</f>
        <v>pop</v>
      </c>
      <c r="S1676" s="12">
        <f>(((J1676/60)/60)/24)+DATE(1970,1,1)</f>
        <v>42569.605393518519</v>
      </c>
      <c r="T1676" s="12">
        <f>(((I1676/60)/60)/24)+DATE(1970,1,1)</f>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(E1677/D1677)</f>
        <v>1.37416</v>
      </c>
      <c r="P1677" s="8">
        <f>IF(E1677=0, 0, E1677/L1677)</f>
        <v>40.416470588235299</v>
      </c>
      <c r="Q1677" t="str">
        <f>LEFT($N1677,SEARCH("/",$N1677)-1)</f>
        <v>music</v>
      </c>
      <c r="R1677" t="str">
        <f>RIGHT($N1677, LEN($N1677)-SEARCH("/",$N1677))</f>
        <v>pop</v>
      </c>
      <c r="S1677" s="12">
        <f>(((J1677/60)/60)/24)+DATE(1970,1,1)</f>
        <v>40802.733101851853</v>
      </c>
      <c r="T1677" s="12">
        <f>(((I1677/60)/60)/24)+DATE(1970,1,1)</f>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(E1678/D1678)</f>
        <v>1.1533333333333333</v>
      </c>
      <c r="P1678" s="8">
        <f>IF(E1678=0, 0, E1678/L1678)</f>
        <v>82.38095238095238</v>
      </c>
      <c r="Q1678" t="str">
        <f>LEFT($N1678,SEARCH("/",$N1678)-1)</f>
        <v>music</v>
      </c>
      <c r="R1678" t="str">
        <f>RIGHT($N1678, LEN($N1678)-SEARCH("/",$N1678))</f>
        <v>pop</v>
      </c>
      <c r="S1678" s="12">
        <f>(((J1678/60)/60)/24)+DATE(1970,1,1)</f>
        <v>40973.72623842593</v>
      </c>
      <c r="T1678" s="12">
        <f>(((I1678/60)/60)/24)+DATE(1970,1,1)</f>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(E1679/D1679)</f>
        <v>1.1166666666666667</v>
      </c>
      <c r="P1679" s="8">
        <f>IF(E1679=0, 0, E1679/L1679)</f>
        <v>159.52380952380952</v>
      </c>
      <c r="Q1679" t="str">
        <f>LEFT($N1679,SEARCH("/",$N1679)-1)</f>
        <v>music</v>
      </c>
      <c r="R1679" t="str">
        <f>RIGHT($N1679, LEN($N1679)-SEARCH("/",$N1679))</f>
        <v>pop</v>
      </c>
      <c r="S1679" s="12">
        <f>(((J1679/60)/60)/24)+DATE(1970,1,1)</f>
        <v>42416.407129629632</v>
      </c>
      <c r="T1679" s="12">
        <f>(((I1679/60)/60)/24)+DATE(1970,1,1)</f>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(E1680/D1680)</f>
        <v>1.1839999999999999</v>
      </c>
      <c r="P1680" s="8">
        <f>IF(E1680=0, 0, E1680/L1680)</f>
        <v>36.244897959183675</v>
      </c>
      <c r="Q1680" t="str">
        <f>LEFT($N1680,SEARCH("/",$N1680)-1)</f>
        <v>music</v>
      </c>
      <c r="R1680" t="str">
        <f>RIGHT($N1680, LEN($N1680)-SEARCH("/",$N1680))</f>
        <v>pop</v>
      </c>
      <c r="S1680" s="12">
        <f>(((J1680/60)/60)/24)+DATE(1970,1,1)</f>
        <v>41662.854988425926</v>
      </c>
      <c r="T1680" s="12">
        <f>(((I1680/60)/60)/24)+DATE(1970,1,1)</f>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(E1681/D1681)</f>
        <v>1.75</v>
      </c>
      <c r="P1681" s="8">
        <f>IF(E1681=0, 0, E1681/L1681)</f>
        <v>62.5</v>
      </c>
      <c r="Q1681" t="str">
        <f>LEFT($N1681,SEARCH("/",$N1681)-1)</f>
        <v>music</v>
      </c>
      <c r="R1681" t="str">
        <f>RIGHT($N1681, LEN($N1681)-SEARCH("/",$N1681))</f>
        <v>pop</v>
      </c>
      <c r="S1681" s="12">
        <f>(((J1681/60)/60)/24)+DATE(1970,1,1)</f>
        <v>40723.068807870368</v>
      </c>
      <c r="T1681" s="12">
        <f>(((I1681/60)/60)/24)+DATE(1970,1,1)</f>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(E1682/D1682)</f>
        <v>1.175</v>
      </c>
      <c r="P1682" s="8">
        <f>IF(E1682=0, 0, E1682/L1682)</f>
        <v>47</v>
      </c>
      <c r="Q1682" t="str">
        <f>LEFT($N1682,SEARCH("/",$N1682)-1)</f>
        <v>music</v>
      </c>
      <c r="R1682" t="str">
        <f>RIGHT($N1682, LEN($N1682)-SEARCH("/",$N1682))</f>
        <v>pop</v>
      </c>
      <c r="S1682" s="12">
        <f>(((J1682/60)/60)/24)+DATE(1970,1,1)</f>
        <v>41802.757719907408</v>
      </c>
      <c r="T1682" s="12">
        <f>(((I1682/60)/60)/24)+DATE(1970,1,1)</f>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(E1683/D1683)</f>
        <v>1.0142212307692309</v>
      </c>
      <c r="P1683" s="8">
        <f>IF(E1683=0, 0, E1683/L1683)</f>
        <v>74.575090497737563</v>
      </c>
      <c r="Q1683" t="str">
        <f>LEFT($N1683,SEARCH("/",$N1683)-1)</f>
        <v>music</v>
      </c>
      <c r="R1683" t="str">
        <f>RIGHT($N1683, LEN($N1683)-SEARCH("/",$N1683))</f>
        <v>faith</v>
      </c>
      <c r="S1683" s="12">
        <f>(((J1683/60)/60)/24)+DATE(1970,1,1)</f>
        <v>42774.121342592596</v>
      </c>
      <c r="T1683" s="12">
        <f>(((I1683/60)/60)/24)+DATE(1970,1,1)</f>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(E1684/D1684)</f>
        <v>0</v>
      </c>
      <c r="P1684" s="8">
        <f>IF(E1684=0, 0, E1684/L1684)</f>
        <v>0</v>
      </c>
      <c r="Q1684" t="str">
        <f>LEFT($N1684,SEARCH("/",$N1684)-1)</f>
        <v>music</v>
      </c>
      <c r="R1684" t="str">
        <f>RIGHT($N1684, LEN($N1684)-SEARCH("/",$N1684))</f>
        <v>faith</v>
      </c>
      <c r="S1684" s="12">
        <f>(((J1684/60)/60)/24)+DATE(1970,1,1)</f>
        <v>42779.21365740741</v>
      </c>
      <c r="T1684" s="12">
        <f>(((I1684/60)/60)/24)+DATE(1970,1,1)</f>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(E1685/D1685)</f>
        <v>0.21714285714285714</v>
      </c>
      <c r="P1685" s="8">
        <f>IF(E1685=0, 0, E1685/L1685)</f>
        <v>76</v>
      </c>
      <c r="Q1685" t="str">
        <f>LEFT($N1685,SEARCH("/",$N1685)-1)</f>
        <v>music</v>
      </c>
      <c r="R1685" t="str">
        <f>RIGHT($N1685, LEN($N1685)-SEARCH("/",$N1685))</f>
        <v>faith</v>
      </c>
      <c r="S1685" s="12">
        <f>(((J1685/60)/60)/24)+DATE(1970,1,1)</f>
        <v>42808.781689814816</v>
      </c>
      <c r="T1685" s="12">
        <f>(((I1685/60)/60)/24)+DATE(1970,1,1)</f>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(E1686/D1686)</f>
        <v>1.0912500000000001</v>
      </c>
      <c r="P1686" s="8">
        <f>IF(E1686=0, 0, E1686/L1686)</f>
        <v>86.43564356435644</v>
      </c>
      <c r="Q1686" t="str">
        <f>LEFT($N1686,SEARCH("/",$N1686)-1)</f>
        <v>music</v>
      </c>
      <c r="R1686" t="str">
        <f>RIGHT($N1686, LEN($N1686)-SEARCH("/",$N1686))</f>
        <v>faith</v>
      </c>
      <c r="S1686" s="12">
        <f>(((J1686/60)/60)/24)+DATE(1970,1,1)</f>
        <v>42783.815289351856</v>
      </c>
      <c r="T1686" s="12">
        <f>(((I1686/60)/60)/24)+DATE(1970,1,1)</f>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(E1687/D1687)</f>
        <v>1.0285714285714285</v>
      </c>
      <c r="P1687" s="8">
        <f>IF(E1687=0, 0, E1687/L1687)</f>
        <v>24</v>
      </c>
      <c r="Q1687" t="str">
        <f>LEFT($N1687,SEARCH("/",$N1687)-1)</f>
        <v>music</v>
      </c>
      <c r="R1687" t="str">
        <f>RIGHT($N1687, LEN($N1687)-SEARCH("/",$N1687))</f>
        <v>faith</v>
      </c>
      <c r="S1687" s="12">
        <f>(((J1687/60)/60)/24)+DATE(1970,1,1)</f>
        <v>42788.2502662037</v>
      </c>
      <c r="T1687" s="12">
        <f>(((I1687/60)/60)/24)+DATE(1970,1,1)</f>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(E1688/D1688)</f>
        <v>3.5999999999999999E-3</v>
      </c>
      <c r="P1688" s="8">
        <f>IF(E1688=0, 0, E1688/L1688)</f>
        <v>18</v>
      </c>
      <c r="Q1688" t="str">
        <f>LEFT($N1688,SEARCH("/",$N1688)-1)</f>
        <v>music</v>
      </c>
      <c r="R1688" t="str">
        <f>RIGHT($N1688, LEN($N1688)-SEARCH("/",$N1688))</f>
        <v>faith</v>
      </c>
      <c r="S1688" s="12">
        <f>(((J1688/60)/60)/24)+DATE(1970,1,1)</f>
        <v>42792.843969907408</v>
      </c>
      <c r="T1688" s="12">
        <f>(((I1688/60)/60)/24)+DATE(1970,1,1)</f>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(E1689/D1689)</f>
        <v>0.3125</v>
      </c>
      <c r="P1689" s="8">
        <f>IF(E1689=0, 0, E1689/L1689)</f>
        <v>80.128205128205124</v>
      </c>
      <c r="Q1689" t="str">
        <f>LEFT($N1689,SEARCH("/",$N1689)-1)</f>
        <v>music</v>
      </c>
      <c r="R1689" t="str">
        <f>RIGHT($N1689, LEN($N1689)-SEARCH("/",$N1689))</f>
        <v>faith</v>
      </c>
      <c r="S1689" s="12">
        <f>(((J1689/60)/60)/24)+DATE(1970,1,1)</f>
        <v>42802.046817129631</v>
      </c>
      <c r="T1689" s="12">
        <f>(((I1689/60)/60)/24)+DATE(1970,1,1)</f>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(E1690/D1690)</f>
        <v>0.443</v>
      </c>
      <c r="P1690" s="8">
        <f>IF(E1690=0, 0, E1690/L1690)</f>
        <v>253.14285714285714</v>
      </c>
      <c r="Q1690" t="str">
        <f>LEFT($N1690,SEARCH("/",$N1690)-1)</f>
        <v>music</v>
      </c>
      <c r="R1690" t="str">
        <f>RIGHT($N1690, LEN($N1690)-SEARCH("/",$N1690))</f>
        <v>faith</v>
      </c>
      <c r="S1690" s="12">
        <f>(((J1690/60)/60)/24)+DATE(1970,1,1)</f>
        <v>42804.534652777773</v>
      </c>
      <c r="T1690" s="12">
        <f>(((I1690/60)/60)/24)+DATE(1970,1,1)</f>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(E1691/D1691)</f>
        <v>1</v>
      </c>
      <c r="P1691" s="8">
        <f>IF(E1691=0, 0, E1691/L1691)</f>
        <v>171.42857142857142</v>
      </c>
      <c r="Q1691" t="str">
        <f>LEFT($N1691,SEARCH("/",$N1691)-1)</f>
        <v>music</v>
      </c>
      <c r="R1691" t="str">
        <f>RIGHT($N1691, LEN($N1691)-SEARCH("/",$N1691))</f>
        <v>faith</v>
      </c>
      <c r="S1691" s="12">
        <f>(((J1691/60)/60)/24)+DATE(1970,1,1)</f>
        <v>42780.942476851851</v>
      </c>
      <c r="T1691" s="12">
        <f>(((I1691/60)/60)/24)+DATE(1970,1,1)</f>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(E1692/D1692)</f>
        <v>0.254</v>
      </c>
      <c r="P1692" s="8">
        <f>IF(E1692=0, 0, E1692/L1692)</f>
        <v>57.727272727272727</v>
      </c>
      <c r="Q1692" t="str">
        <f>LEFT($N1692,SEARCH("/",$N1692)-1)</f>
        <v>music</v>
      </c>
      <c r="R1692" t="str">
        <f>RIGHT($N1692, LEN($N1692)-SEARCH("/",$N1692))</f>
        <v>faith</v>
      </c>
      <c r="S1692" s="12">
        <f>(((J1692/60)/60)/24)+DATE(1970,1,1)</f>
        <v>42801.43104166667</v>
      </c>
      <c r="T1692" s="12">
        <f>(((I1692/60)/60)/24)+DATE(1970,1,1)</f>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(E1693/D1693)</f>
        <v>0.33473333333333333</v>
      </c>
      <c r="P1693" s="8">
        <f>IF(E1693=0, 0, E1693/L1693)</f>
        <v>264.26315789473682</v>
      </c>
      <c r="Q1693" t="str">
        <f>LEFT($N1693,SEARCH("/",$N1693)-1)</f>
        <v>music</v>
      </c>
      <c r="R1693" t="str">
        <f>RIGHT($N1693, LEN($N1693)-SEARCH("/",$N1693))</f>
        <v>faith</v>
      </c>
      <c r="S1693" s="12">
        <f>(((J1693/60)/60)/24)+DATE(1970,1,1)</f>
        <v>42795.701481481476</v>
      </c>
      <c r="T1693" s="12">
        <f>(((I1693/60)/60)/24)+DATE(1970,1,1)</f>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(E1694/D1694)</f>
        <v>0.47799999999999998</v>
      </c>
      <c r="P1694" s="8">
        <f>IF(E1694=0, 0, E1694/L1694)</f>
        <v>159.33333333333334</v>
      </c>
      <c r="Q1694" t="str">
        <f>LEFT($N1694,SEARCH("/",$N1694)-1)</f>
        <v>music</v>
      </c>
      <c r="R1694" t="str">
        <f>RIGHT($N1694, LEN($N1694)-SEARCH("/",$N1694))</f>
        <v>faith</v>
      </c>
      <c r="S1694" s="12">
        <f>(((J1694/60)/60)/24)+DATE(1970,1,1)</f>
        <v>42788.151238425926</v>
      </c>
      <c r="T1694" s="12">
        <f>(((I1694/60)/60)/24)+DATE(1970,1,1)</f>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(E1695/D1695)</f>
        <v>9.3333333333333338E-2</v>
      </c>
      <c r="P1695" s="8">
        <f>IF(E1695=0, 0, E1695/L1695)</f>
        <v>35</v>
      </c>
      <c r="Q1695" t="str">
        <f>LEFT($N1695,SEARCH("/",$N1695)-1)</f>
        <v>music</v>
      </c>
      <c r="R1695" t="str">
        <f>RIGHT($N1695, LEN($N1695)-SEARCH("/",$N1695))</f>
        <v>faith</v>
      </c>
      <c r="S1695" s="12">
        <f>(((J1695/60)/60)/24)+DATE(1970,1,1)</f>
        <v>42803.920277777783</v>
      </c>
      <c r="T1695" s="12">
        <f>(((I1695/60)/60)/24)+DATE(1970,1,1)</f>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(E1696/D1696)</f>
        <v>5.0000000000000001E-4</v>
      </c>
      <c r="P1696" s="8">
        <f>IF(E1696=0, 0, E1696/L1696)</f>
        <v>5</v>
      </c>
      <c r="Q1696" t="str">
        <f>LEFT($N1696,SEARCH("/",$N1696)-1)</f>
        <v>music</v>
      </c>
      <c r="R1696" t="str">
        <f>RIGHT($N1696, LEN($N1696)-SEARCH("/",$N1696))</f>
        <v>faith</v>
      </c>
      <c r="S1696" s="12">
        <f>(((J1696/60)/60)/24)+DATE(1970,1,1)</f>
        <v>42791.669837962967</v>
      </c>
      <c r="T1696" s="12">
        <f>(((I1696/60)/60)/24)+DATE(1970,1,1)</f>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(E1697/D1697)</f>
        <v>0.11708333333333333</v>
      </c>
      <c r="P1697" s="8">
        <f>IF(E1697=0, 0, E1697/L1697)</f>
        <v>61.086956521739133</v>
      </c>
      <c r="Q1697" t="str">
        <f>LEFT($N1697,SEARCH("/",$N1697)-1)</f>
        <v>music</v>
      </c>
      <c r="R1697" t="str">
        <f>RIGHT($N1697, LEN($N1697)-SEARCH("/",$N1697))</f>
        <v>faith</v>
      </c>
      <c r="S1697" s="12">
        <f>(((J1697/60)/60)/24)+DATE(1970,1,1)</f>
        <v>42801.031412037039</v>
      </c>
      <c r="T1697" s="12">
        <f>(((I1697/60)/60)/24)+DATE(1970,1,1)</f>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(E1698/D1698)</f>
        <v>0</v>
      </c>
      <c r="P1698" s="8">
        <f>IF(E1698=0, 0, E1698/L1698)</f>
        <v>0</v>
      </c>
      <c r="Q1698" t="str">
        <f>LEFT($N1698,SEARCH("/",$N1698)-1)</f>
        <v>music</v>
      </c>
      <c r="R1698" t="str">
        <f>RIGHT($N1698, LEN($N1698)-SEARCH("/",$N1698))</f>
        <v>faith</v>
      </c>
      <c r="S1698" s="12">
        <f>(((J1698/60)/60)/24)+DATE(1970,1,1)</f>
        <v>42796.069571759261</v>
      </c>
      <c r="T1698" s="12">
        <f>(((I1698/60)/60)/24)+DATE(1970,1,1)</f>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(E1699/D1699)</f>
        <v>0.20208000000000001</v>
      </c>
      <c r="P1699" s="8">
        <f>IF(E1699=0, 0, E1699/L1699)</f>
        <v>114.81818181818181</v>
      </c>
      <c r="Q1699" t="str">
        <f>LEFT($N1699,SEARCH("/",$N1699)-1)</f>
        <v>music</v>
      </c>
      <c r="R1699" t="str">
        <f>RIGHT($N1699, LEN($N1699)-SEARCH("/",$N1699))</f>
        <v>faith</v>
      </c>
      <c r="S1699" s="12">
        <f>(((J1699/60)/60)/24)+DATE(1970,1,1)</f>
        <v>42805.032962962956</v>
      </c>
      <c r="T1699" s="12">
        <f>(((I1699/60)/60)/24)+DATE(1970,1,1)</f>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(E1700/D1700)</f>
        <v>0</v>
      </c>
      <c r="P1700" s="8">
        <f>IF(E1700=0, 0, E1700/L1700)</f>
        <v>0</v>
      </c>
      <c r="Q1700" t="str">
        <f>LEFT($N1700,SEARCH("/",$N1700)-1)</f>
        <v>music</v>
      </c>
      <c r="R1700" t="str">
        <f>RIGHT($N1700, LEN($N1700)-SEARCH("/",$N1700))</f>
        <v>faith</v>
      </c>
      <c r="S1700" s="12">
        <f>(((J1700/60)/60)/24)+DATE(1970,1,1)</f>
        <v>42796.207870370374</v>
      </c>
      <c r="T1700" s="12">
        <f>(((I1700/60)/60)/24)+DATE(1970,1,1)</f>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(E1701/D1701)</f>
        <v>4.2311459353574929E-2</v>
      </c>
      <c r="P1701" s="8">
        <f>IF(E1701=0, 0, E1701/L1701)</f>
        <v>54</v>
      </c>
      <c r="Q1701" t="str">
        <f>LEFT($N1701,SEARCH("/",$N1701)-1)</f>
        <v>music</v>
      </c>
      <c r="R1701" t="str">
        <f>RIGHT($N1701, LEN($N1701)-SEARCH("/",$N1701))</f>
        <v>faith</v>
      </c>
      <c r="S1701" s="12">
        <f>(((J1701/60)/60)/24)+DATE(1970,1,1)</f>
        <v>42806.863946759258</v>
      </c>
      <c r="T1701" s="12">
        <f>(((I1701/60)/60)/24)+DATE(1970,1,1)</f>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(E1702/D1702)</f>
        <v>0.2606</v>
      </c>
      <c r="P1702" s="8">
        <f>IF(E1702=0, 0, E1702/L1702)</f>
        <v>65.974683544303801</v>
      </c>
      <c r="Q1702" t="str">
        <f>LEFT($N1702,SEARCH("/",$N1702)-1)</f>
        <v>music</v>
      </c>
      <c r="R1702" t="str">
        <f>RIGHT($N1702, LEN($N1702)-SEARCH("/",$N1702))</f>
        <v>faith</v>
      </c>
      <c r="S1702" s="12">
        <f>(((J1702/60)/60)/24)+DATE(1970,1,1)</f>
        <v>42796.071643518517</v>
      </c>
      <c r="T1702" s="12">
        <f>(((I1702/60)/60)/24)+DATE(1970,1,1)</f>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(E1703/D1703)</f>
        <v>1.9801980198019802E-3</v>
      </c>
      <c r="P1703" s="8">
        <f>IF(E1703=0, 0, E1703/L1703)</f>
        <v>5</v>
      </c>
      <c r="Q1703" t="str">
        <f>LEFT($N1703,SEARCH("/",$N1703)-1)</f>
        <v>music</v>
      </c>
      <c r="R1703" t="str">
        <f>RIGHT($N1703, LEN($N1703)-SEARCH("/",$N1703))</f>
        <v>faith</v>
      </c>
      <c r="S1703" s="12">
        <f>(((J1703/60)/60)/24)+DATE(1970,1,1)</f>
        <v>41989.664409722223</v>
      </c>
      <c r="T1703" s="12">
        <f>(((I1703/60)/60)/24)+DATE(1970,1,1)</f>
        <v>42019.664409722223</v>
      </c>
    </row>
    <row r="1704" spans="1:20"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(E1704/D1704)</f>
        <v>6.0606060606060605E-5</v>
      </c>
      <c r="P1704" s="8">
        <f>IF(E1704=0, 0, E1704/L1704)</f>
        <v>1</v>
      </c>
      <c r="Q1704" t="str">
        <f>LEFT($N1704,SEARCH("/",$N1704)-1)</f>
        <v>music</v>
      </c>
      <c r="R1704" t="str">
        <f>RIGHT($N1704, LEN($N1704)-SEARCH("/",$N1704))</f>
        <v>faith</v>
      </c>
      <c r="S1704" s="12">
        <f>(((J1704/60)/60)/24)+DATE(1970,1,1)</f>
        <v>42063.869791666672</v>
      </c>
      <c r="T1704" s="12">
        <f>(((I1704/60)/60)/24)+DATE(1970,1,1)</f>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(E1705/D1705)</f>
        <v>1.0200000000000001E-2</v>
      </c>
      <c r="P1705" s="8">
        <f>IF(E1705=0, 0, E1705/L1705)</f>
        <v>25.5</v>
      </c>
      <c r="Q1705" t="str">
        <f>LEFT($N1705,SEARCH("/",$N1705)-1)</f>
        <v>music</v>
      </c>
      <c r="R1705" t="str">
        <f>RIGHT($N1705, LEN($N1705)-SEARCH("/",$N1705))</f>
        <v>faith</v>
      </c>
      <c r="S1705" s="12">
        <f>(((J1705/60)/60)/24)+DATE(1970,1,1)</f>
        <v>42187.281678240746</v>
      </c>
      <c r="T1705" s="12">
        <f>(((I1705/60)/60)/24)+DATE(1970,1,1)</f>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(E1706/D1706)</f>
        <v>0.65100000000000002</v>
      </c>
      <c r="P1706" s="8">
        <f>IF(E1706=0, 0, E1706/L1706)</f>
        <v>118.36363636363636</v>
      </c>
      <c r="Q1706" t="str">
        <f>LEFT($N1706,SEARCH("/",$N1706)-1)</f>
        <v>music</v>
      </c>
      <c r="R1706" t="str">
        <f>RIGHT($N1706, LEN($N1706)-SEARCH("/",$N1706))</f>
        <v>faith</v>
      </c>
      <c r="S1706" s="12">
        <f>(((J1706/60)/60)/24)+DATE(1970,1,1)</f>
        <v>42021.139733796299</v>
      </c>
      <c r="T1706" s="12">
        <f>(((I1706/60)/60)/24)+DATE(1970,1,1)</f>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(E1707/D1707)</f>
        <v>0</v>
      </c>
      <c r="P1707" s="8">
        <f>IF(E1707=0, 0, E1707/L1707)</f>
        <v>0</v>
      </c>
      <c r="Q1707" t="str">
        <f>LEFT($N1707,SEARCH("/",$N1707)-1)</f>
        <v>music</v>
      </c>
      <c r="R1707" t="str">
        <f>RIGHT($N1707, LEN($N1707)-SEARCH("/",$N1707))</f>
        <v>faith</v>
      </c>
      <c r="S1707" s="12">
        <f>(((J1707/60)/60)/24)+DATE(1970,1,1)</f>
        <v>42245.016736111109</v>
      </c>
      <c r="T1707" s="12">
        <f>(((I1707/60)/60)/24)+DATE(1970,1,1)</f>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(E1708/D1708)</f>
        <v>0</v>
      </c>
      <c r="P1708" s="8">
        <f>IF(E1708=0, 0, E1708/L1708)</f>
        <v>0</v>
      </c>
      <c r="Q1708" t="str">
        <f>LEFT($N1708,SEARCH("/",$N1708)-1)</f>
        <v>music</v>
      </c>
      <c r="R1708" t="str">
        <f>RIGHT($N1708, LEN($N1708)-SEARCH("/",$N1708))</f>
        <v>faith</v>
      </c>
      <c r="S1708" s="12">
        <f>(((J1708/60)/60)/24)+DATE(1970,1,1)</f>
        <v>42179.306388888886</v>
      </c>
      <c r="T1708" s="12">
        <f>(((I1708/60)/60)/24)+DATE(1970,1,1)</f>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(E1709/D1709)</f>
        <v>9.74E-2</v>
      </c>
      <c r="P1709" s="8">
        <f>IF(E1709=0, 0, E1709/L1709)</f>
        <v>54.111111111111114</v>
      </c>
      <c r="Q1709" t="str">
        <f>LEFT($N1709,SEARCH("/",$N1709)-1)</f>
        <v>music</v>
      </c>
      <c r="R1709" t="str">
        <f>RIGHT($N1709, LEN($N1709)-SEARCH("/",$N1709))</f>
        <v>faith</v>
      </c>
      <c r="S1709" s="12">
        <f>(((J1709/60)/60)/24)+DATE(1970,1,1)</f>
        <v>42427.721006944441</v>
      </c>
      <c r="T1709" s="12">
        <f>(((I1709/60)/60)/24)+DATE(1970,1,1)</f>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(E1710/D1710)</f>
        <v>0</v>
      </c>
      <c r="P1710" s="8">
        <f>IF(E1710=0, 0, E1710/L1710)</f>
        <v>0</v>
      </c>
      <c r="Q1710" t="str">
        <f>LEFT($N1710,SEARCH("/",$N1710)-1)</f>
        <v>music</v>
      </c>
      <c r="R1710" t="str">
        <f>RIGHT($N1710, LEN($N1710)-SEARCH("/",$N1710))</f>
        <v>faith</v>
      </c>
      <c r="S1710" s="12">
        <f>(((J1710/60)/60)/24)+DATE(1970,1,1)</f>
        <v>42451.866967592592</v>
      </c>
      <c r="T1710" s="12">
        <f>(((I1710/60)/60)/24)+DATE(1970,1,1)</f>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(E1711/D1711)</f>
        <v>4.8571428571428571E-2</v>
      </c>
      <c r="P1711" s="8">
        <f>IF(E1711=0, 0, E1711/L1711)</f>
        <v>21.25</v>
      </c>
      <c r="Q1711" t="str">
        <f>LEFT($N1711,SEARCH("/",$N1711)-1)</f>
        <v>music</v>
      </c>
      <c r="R1711" t="str">
        <f>RIGHT($N1711, LEN($N1711)-SEARCH("/",$N1711))</f>
        <v>faith</v>
      </c>
      <c r="S1711" s="12">
        <f>(((J1711/60)/60)/24)+DATE(1970,1,1)</f>
        <v>41841.56381944444</v>
      </c>
      <c r="T1711" s="12">
        <f>(((I1711/60)/60)/24)+DATE(1970,1,1)</f>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(E1712/D1712)</f>
        <v>6.7999999999999996E-3</v>
      </c>
      <c r="P1712" s="8">
        <f>IF(E1712=0, 0, E1712/L1712)</f>
        <v>34</v>
      </c>
      <c r="Q1712" t="str">
        <f>LEFT($N1712,SEARCH("/",$N1712)-1)</f>
        <v>music</v>
      </c>
      <c r="R1712" t="str">
        <f>RIGHT($N1712, LEN($N1712)-SEARCH("/",$N1712))</f>
        <v>faith</v>
      </c>
      <c r="S1712" s="12">
        <f>(((J1712/60)/60)/24)+DATE(1970,1,1)</f>
        <v>42341.59129629629</v>
      </c>
      <c r="T1712" s="12">
        <f>(((I1712/60)/60)/24)+DATE(1970,1,1)</f>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(E1713/D1713)</f>
        <v>0.105</v>
      </c>
      <c r="P1713" s="8">
        <f>IF(E1713=0, 0, E1713/L1713)</f>
        <v>525</v>
      </c>
      <c r="Q1713" t="str">
        <f>LEFT($N1713,SEARCH("/",$N1713)-1)</f>
        <v>music</v>
      </c>
      <c r="R1713" t="str">
        <f>RIGHT($N1713, LEN($N1713)-SEARCH("/",$N1713))</f>
        <v>faith</v>
      </c>
      <c r="S1713" s="12">
        <f>(((J1713/60)/60)/24)+DATE(1970,1,1)</f>
        <v>41852.646226851852</v>
      </c>
      <c r="T1713" s="12">
        <f>(((I1713/60)/60)/24)+DATE(1970,1,1)</f>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(E1714/D1714)</f>
        <v>0</v>
      </c>
      <c r="P1714" s="8">
        <f>IF(E1714=0, 0, E1714/L1714)</f>
        <v>0</v>
      </c>
      <c r="Q1714" t="str">
        <f>LEFT($N1714,SEARCH("/",$N1714)-1)</f>
        <v>music</v>
      </c>
      <c r="R1714" t="str">
        <f>RIGHT($N1714, LEN($N1714)-SEARCH("/",$N1714))</f>
        <v>faith</v>
      </c>
      <c r="S1714" s="12">
        <f>(((J1714/60)/60)/24)+DATE(1970,1,1)</f>
        <v>42125.913807870369</v>
      </c>
      <c r="T1714" s="12">
        <f>(((I1714/60)/60)/24)+DATE(1970,1,1)</f>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(E1715/D1715)</f>
        <v>1.6666666666666666E-2</v>
      </c>
      <c r="P1715" s="8">
        <f>IF(E1715=0, 0, E1715/L1715)</f>
        <v>50</v>
      </c>
      <c r="Q1715" t="str">
        <f>LEFT($N1715,SEARCH("/",$N1715)-1)</f>
        <v>music</v>
      </c>
      <c r="R1715" t="str">
        <f>RIGHT($N1715, LEN($N1715)-SEARCH("/",$N1715))</f>
        <v>faith</v>
      </c>
      <c r="S1715" s="12">
        <f>(((J1715/60)/60)/24)+DATE(1970,1,1)</f>
        <v>41887.801064814819</v>
      </c>
      <c r="T1715" s="12">
        <f>(((I1715/60)/60)/24)+DATE(1970,1,1)</f>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(E1716/D1716)</f>
        <v>7.868E-2</v>
      </c>
      <c r="P1716" s="8">
        <f>IF(E1716=0, 0, E1716/L1716)</f>
        <v>115.70588235294117</v>
      </c>
      <c r="Q1716" t="str">
        <f>LEFT($N1716,SEARCH("/",$N1716)-1)</f>
        <v>music</v>
      </c>
      <c r="R1716" t="str">
        <f>RIGHT($N1716, LEN($N1716)-SEARCH("/",$N1716))</f>
        <v>faith</v>
      </c>
      <c r="S1716" s="12">
        <f>(((J1716/60)/60)/24)+DATE(1970,1,1)</f>
        <v>42095.918530092589</v>
      </c>
      <c r="T1716" s="12">
        <f>(((I1716/60)/60)/24)+DATE(1970,1,1)</f>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(E1717/D1717)</f>
        <v>2.2000000000000001E-3</v>
      </c>
      <c r="P1717" s="8">
        <f>IF(E1717=0, 0, E1717/L1717)</f>
        <v>5.5</v>
      </c>
      <c r="Q1717" t="str">
        <f>LEFT($N1717,SEARCH("/",$N1717)-1)</f>
        <v>music</v>
      </c>
      <c r="R1717" t="str">
        <f>RIGHT($N1717, LEN($N1717)-SEARCH("/",$N1717))</f>
        <v>faith</v>
      </c>
      <c r="S1717" s="12">
        <f>(((J1717/60)/60)/24)+DATE(1970,1,1)</f>
        <v>42064.217418981483</v>
      </c>
      <c r="T1717" s="12">
        <f>(((I1717/60)/60)/24)+DATE(1970,1,1)</f>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(E1718/D1718)</f>
        <v>7.4999999999999997E-2</v>
      </c>
      <c r="P1718" s="8">
        <f>IF(E1718=0, 0, E1718/L1718)</f>
        <v>50</v>
      </c>
      <c r="Q1718" t="str">
        <f>LEFT($N1718,SEARCH("/",$N1718)-1)</f>
        <v>music</v>
      </c>
      <c r="R1718" t="str">
        <f>RIGHT($N1718, LEN($N1718)-SEARCH("/",$N1718))</f>
        <v>faith</v>
      </c>
      <c r="S1718" s="12">
        <f>(((J1718/60)/60)/24)+DATE(1970,1,1)</f>
        <v>42673.577534722222</v>
      </c>
      <c r="T1718" s="12">
        <f>(((I1718/60)/60)/24)+DATE(1970,1,1)</f>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(E1719/D1719)</f>
        <v>0.42725880551301687</v>
      </c>
      <c r="P1719" s="8">
        <f>IF(E1719=0, 0, E1719/L1719)</f>
        <v>34.024390243902438</v>
      </c>
      <c r="Q1719" t="str">
        <f>LEFT($N1719,SEARCH("/",$N1719)-1)</f>
        <v>music</v>
      </c>
      <c r="R1719" t="str">
        <f>RIGHT($N1719, LEN($N1719)-SEARCH("/",$N1719))</f>
        <v>faith</v>
      </c>
      <c r="S1719" s="12">
        <f>(((J1719/60)/60)/24)+DATE(1970,1,1)</f>
        <v>42460.98192129629</v>
      </c>
      <c r="T1719" s="12">
        <f>(((I1719/60)/60)/24)+DATE(1970,1,1)</f>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(E1720/D1720)</f>
        <v>2.142857142857143E-3</v>
      </c>
      <c r="P1720" s="8">
        <f>IF(E1720=0, 0, E1720/L1720)</f>
        <v>37.5</v>
      </c>
      <c r="Q1720" t="str">
        <f>LEFT($N1720,SEARCH("/",$N1720)-1)</f>
        <v>music</v>
      </c>
      <c r="R1720" t="str">
        <f>RIGHT($N1720, LEN($N1720)-SEARCH("/",$N1720))</f>
        <v>faith</v>
      </c>
      <c r="S1720" s="12">
        <f>(((J1720/60)/60)/24)+DATE(1970,1,1)</f>
        <v>42460.610520833332</v>
      </c>
      <c r="T1720" s="12">
        <f>(((I1720/60)/60)/24)+DATE(1970,1,1)</f>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(E1721/D1721)</f>
        <v>8.7500000000000008E-3</v>
      </c>
      <c r="P1721" s="8">
        <f>IF(E1721=0, 0, E1721/L1721)</f>
        <v>11.666666666666666</v>
      </c>
      <c r="Q1721" t="str">
        <f>LEFT($N1721,SEARCH("/",$N1721)-1)</f>
        <v>music</v>
      </c>
      <c r="R1721" t="str">
        <f>RIGHT($N1721, LEN($N1721)-SEARCH("/",$N1721))</f>
        <v>faith</v>
      </c>
      <c r="S1721" s="12">
        <f>(((J1721/60)/60)/24)+DATE(1970,1,1)</f>
        <v>41869.534618055557</v>
      </c>
      <c r="T1721" s="12">
        <f>(((I1721/60)/60)/24)+DATE(1970,1,1)</f>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(E1722/D1722)</f>
        <v>5.6250000000000001E-2</v>
      </c>
      <c r="P1722" s="8">
        <f>IF(E1722=0, 0, E1722/L1722)</f>
        <v>28.125</v>
      </c>
      <c r="Q1722" t="str">
        <f>LEFT($N1722,SEARCH("/",$N1722)-1)</f>
        <v>music</v>
      </c>
      <c r="R1722" t="str">
        <f>RIGHT($N1722, LEN($N1722)-SEARCH("/",$N1722))</f>
        <v>faith</v>
      </c>
      <c r="S1722" s="12">
        <f>(((J1722/60)/60)/24)+DATE(1970,1,1)</f>
        <v>41922.783229166671</v>
      </c>
      <c r="T1722" s="12">
        <f>(((I1722/60)/60)/24)+DATE(1970,1,1)</f>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(E1723/D1723)</f>
        <v>0</v>
      </c>
      <c r="P1723" s="8">
        <f>IF(E1723=0, 0, E1723/L1723)</f>
        <v>0</v>
      </c>
      <c r="Q1723" t="str">
        <f>LEFT($N1723,SEARCH("/",$N1723)-1)</f>
        <v>music</v>
      </c>
      <c r="R1723" t="str">
        <f>RIGHT($N1723, LEN($N1723)-SEARCH("/",$N1723))</f>
        <v>faith</v>
      </c>
      <c r="S1723" s="12">
        <f>(((J1723/60)/60)/24)+DATE(1970,1,1)</f>
        <v>42319.461377314816</v>
      </c>
      <c r="T1723" s="12">
        <f>(((I1723/60)/60)/24)+DATE(1970,1,1)</f>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(E1724/D1724)</f>
        <v>3.4722222222222224E-4</v>
      </c>
      <c r="P1724" s="8">
        <f>IF(E1724=0, 0, E1724/L1724)</f>
        <v>1</v>
      </c>
      <c r="Q1724" t="str">
        <f>LEFT($N1724,SEARCH("/",$N1724)-1)</f>
        <v>music</v>
      </c>
      <c r="R1724" t="str">
        <f>RIGHT($N1724, LEN($N1724)-SEARCH("/",$N1724))</f>
        <v>faith</v>
      </c>
      <c r="S1724" s="12">
        <f>(((J1724/60)/60)/24)+DATE(1970,1,1)</f>
        <v>42425.960983796293</v>
      </c>
      <c r="T1724" s="12">
        <f>(((I1724/60)/60)/24)+DATE(1970,1,1)</f>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(E1725/D1725)</f>
        <v>6.5000000000000002E-2</v>
      </c>
      <c r="P1725" s="8">
        <f>IF(E1725=0, 0, E1725/L1725)</f>
        <v>216.66666666666666</v>
      </c>
      <c r="Q1725" t="str">
        <f>LEFT($N1725,SEARCH("/",$N1725)-1)</f>
        <v>music</v>
      </c>
      <c r="R1725" t="str">
        <f>RIGHT($N1725, LEN($N1725)-SEARCH("/",$N1725))</f>
        <v>faith</v>
      </c>
      <c r="S1725" s="12">
        <f>(((J1725/60)/60)/24)+DATE(1970,1,1)</f>
        <v>42129.82540509259</v>
      </c>
      <c r="T1725" s="12">
        <f>(((I1725/60)/60)/24)+DATE(1970,1,1)</f>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(E1726/D1726)</f>
        <v>5.8333333333333336E-3</v>
      </c>
      <c r="P1726" s="8">
        <f>IF(E1726=0, 0, E1726/L1726)</f>
        <v>8.75</v>
      </c>
      <c r="Q1726" t="str">
        <f>LEFT($N1726,SEARCH("/",$N1726)-1)</f>
        <v>music</v>
      </c>
      <c r="R1726" t="str">
        <f>RIGHT($N1726, LEN($N1726)-SEARCH("/",$N1726))</f>
        <v>faith</v>
      </c>
      <c r="S1726" s="12">
        <f>(((J1726/60)/60)/24)+DATE(1970,1,1)</f>
        <v>41912.932430555556</v>
      </c>
      <c r="T1726" s="12">
        <f>(((I1726/60)/60)/24)+DATE(1970,1,1)</f>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(E1727/D1727)</f>
        <v>0.10181818181818182</v>
      </c>
      <c r="P1727" s="8">
        <f>IF(E1727=0, 0, E1727/L1727)</f>
        <v>62.222222222222221</v>
      </c>
      <c r="Q1727" t="str">
        <f>LEFT($N1727,SEARCH("/",$N1727)-1)</f>
        <v>music</v>
      </c>
      <c r="R1727" t="str">
        <f>RIGHT($N1727, LEN($N1727)-SEARCH("/",$N1727))</f>
        <v>faith</v>
      </c>
      <c r="S1727" s="12">
        <f>(((J1727/60)/60)/24)+DATE(1970,1,1)</f>
        <v>41845.968159722222</v>
      </c>
      <c r="T1727" s="12">
        <f>(((I1727/60)/60)/24)+DATE(1970,1,1)</f>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(E1728/D1728)</f>
        <v>0.33784615384615385</v>
      </c>
      <c r="P1728" s="8">
        <f>IF(E1728=0, 0, E1728/L1728)</f>
        <v>137.25</v>
      </c>
      <c r="Q1728" t="str">
        <f>LEFT($N1728,SEARCH("/",$N1728)-1)</f>
        <v>music</v>
      </c>
      <c r="R1728" t="str">
        <f>RIGHT($N1728, LEN($N1728)-SEARCH("/",$N1728))</f>
        <v>faith</v>
      </c>
      <c r="S1728" s="12">
        <f>(((J1728/60)/60)/24)+DATE(1970,1,1)</f>
        <v>41788.919722222221</v>
      </c>
      <c r="T1728" s="12">
        <f>(((I1728/60)/60)/24)+DATE(1970,1,1)</f>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(E1729/D1729)</f>
        <v>3.3333333333333332E-4</v>
      </c>
      <c r="P1729" s="8">
        <f>IF(E1729=0, 0, E1729/L1729)</f>
        <v>1</v>
      </c>
      <c r="Q1729" t="str">
        <f>LEFT($N1729,SEARCH("/",$N1729)-1)</f>
        <v>music</v>
      </c>
      <c r="R1729" t="str">
        <f>RIGHT($N1729, LEN($N1729)-SEARCH("/",$N1729))</f>
        <v>faith</v>
      </c>
      <c r="S1729" s="12">
        <f>(((J1729/60)/60)/24)+DATE(1970,1,1)</f>
        <v>42044.927974537044</v>
      </c>
      <c r="T1729" s="12">
        <f>(((I1729/60)/60)/24)+DATE(1970,1,1)</f>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(E1730/D1730)</f>
        <v>0.68400000000000005</v>
      </c>
      <c r="P1730" s="8">
        <f>IF(E1730=0, 0, E1730/L1730)</f>
        <v>122.14285714285714</v>
      </c>
      <c r="Q1730" t="str">
        <f>LEFT($N1730,SEARCH("/",$N1730)-1)</f>
        <v>music</v>
      </c>
      <c r="R1730" t="str">
        <f>RIGHT($N1730, LEN($N1730)-SEARCH("/",$N1730))</f>
        <v>faith</v>
      </c>
      <c r="S1730" s="12">
        <f>(((J1730/60)/60)/24)+DATE(1970,1,1)</f>
        <v>42268.625856481478</v>
      </c>
      <c r="T1730" s="12">
        <f>(((I1730/60)/60)/24)+DATE(1970,1,1)</f>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(E1731/D1731)</f>
        <v>0</v>
      </c>
      <c r="P1731" s="8">
        <f>IF(E1731=0, 0, E1731/L1731)</f>
        <v>0</v>
      </c>
      <c r="Q1731" t="str">
        <f>LEFT($N1731,SEARCH("/",$N1731)-1)</f>
        <v>music</v>
      </c>
      <c r="R1731" t="str">
        <f>RIGHT($N1731, LEN($N1731)-SEARCH("/",$N1731))</f>
        <v>faith</v>
      </c>
      <c r="S1731" s="12">
        <f>(((J1731/60)/60)/24)+DATE(1970,1,1)</f>
        <v>42471.052152777775</v>
      </c>
      <c r="T1731" s="12">
        <f>(((I1731/60)/60)/24)+DATE(1970,1,1)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(E1732/D1732)</f>
        <v>0</v>
      </c>
      <c r="P1732" s="8">
        <f>IF(E1732=0, 0, E1732/L1732)</f>
        <v>0</v>
      </c>
      <c r="Q1732" t="str">
        <f>LEFT($N1732,SEARCH("/",$N1732)-1)</f>
        <v>music</v>
      </c>
      <c r="R1732" t="str">
        <f>RIGHT($N1732, LEN($N1732)-SEARCH("/",$N1732))</f>
        <v>faith</v>
      </c>
      <c r="S1732" s="12">
        <f>(((J1732/60)/60)/24)+DATE(1970,1,1)</f>
        <v>42272.087766203709</v>
      </c>
      <c r="T1732" s="12">
        <f>(((I1732/60)/60)/24)+DATE(1970,1,1)</f>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(E1733/D1733)</f>
        <v>0</v>
      </c>
      <c r="P1733" s="8">
        <f>IF(E1733=0, 0, E1733/L1733)</f>
        <v>0</v>
      </c>
      <c r="Q1733" t="str">
        <f>LEFT($N1733,SEARCH("/",$N1733)-1)</f>
        <v>music</v>
      </c>
      <c r="R1733" t="str">
        <f>RIGHT($N1733, LEN($N1733)-SEARCH("/",$N1733))</f>
        <v>faith</v>
      </c>
      <c r="S1733" s="12">
        <f>(((J1733/60)/60)/24)+DATE(1970,1,1)</f>
        <v>42152.906851851847</v>
      </c>
      <c r="T1733" s="12">
        <f>(((I1733/60)/60)/24)+DATE(1970,1,1)</f>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(E1734/D1734)</f>
        <v>0</v>
      </c>
      <c r="P1734" s="8">
        <f>IF(E1734=0, 0, E1734/L1734)</f>
        <v>0</v>
      </c>
      <c r="Q1734" t="str">
        <f>LEFT($N1734,SEARCH("/",$N1734)-1)</f>
        <v>music</v>
      </c>
      <c r="R1734" t="str">
        <f>RIGHT($N1734, LEN($N1734)-SEARCH("/",$N1734))</f>
        <v>faith</v>
      </c>
      <c r="S1734" s="12">
        <f>(((J1734/60)/60)/24)+DATE(1970,1,1)</f>
        <v>42325.683807870373</v>
      </c>
      <c r="T1734" s="12">
        <f>(((I1734/60)/60)/24)+DATE(1970,1,1)</f>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(E1735/D1735)</f>
        <v>0</v>
      </c>
      <c r="P1735" s="8">
        <f>IF(E1735=0, 0, E1735/L1735)</f>
        <v>0</v>
      </c>
      <c r="Q1735" t="str">
        <f>LEFT($N1735,SEARCH("/",$N1735)-1)</f>
        <v>music</v>
      </c>
      <c r="R1735" t="str">
        <f>RIGHT($N1735, LEN($N1735)-SEARCH("/",$N1735))</f>
        <v>faith</v>
      </c>
      <c r="S1735" s="12">
        <f>(((J1735/60)/60)/24)+DATE(1970,1,1)</f>
        <v>42614.675625000003</v>
      </c>
      <c r="T1735" s="12">
        <f>(((I1735/60)/60)/24)+DATE(1970,1,1)</f>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(E1736/D1736)</f>
        <v>2.2222222222222223E-4</v>
      </c>
      <c r="P1736" s="8">
        <f>IF(E1736=0, 0, E1736/L1736)</f>
        <v>1</v>
      </c>
      <c r="Q1736" t="str">
        <f>LEFT($N1736,SEARCH("/",$N1736)-1)</f>
        <v>music</v>
      </c>
      <c r="R1736" t="str">
        <f>RIGHT($N1736, LEN($N1736)-SEARCH("/",$N1736))</f>
        <v>faith</v>
      </c>
      <c r="S1736" s="12">
        <f>(((J1736/60)/60)/24)+DATE(1970,1,1)</f>
        <v>42102.036527777775</v>
      </c>
      <c r="T1736" s="12">
        <f>(((I1736/60)/60)/24)+DATE(1970,1,1)</f>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(E1737/D1737)</f>
        <v>0.11</v>
      </c>
      <c r="P1737" s="8">
        <f>IF(E1737=0, 0, E1737/L1737)</f>
        <v>55</v>
      </c>
      <c r="Q1737" t="str">
        <f>LEFT($N1737,SEARCH("/",$N1737)-1)</f>
        <v>music</v>
      </c>
      <c r="R1737" t="str">
        <f>RIGHT($N1737, LEN($N1737)-SEARCH("/",$N1737))</f>
        <v>faith</v>
      </c>
      <c r="S1737" s="12">
        <f>(((J1737/60)/60)/24)+DATE(1970,1,1)</f>
        <v>42559.814178240747</v>
      </c>
      <c r="T1737" s="12">
        <f>(((I1737/60)/60)/24)+DATE(1970,1,1)</f>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(E1738/D1738)</f>
        <v>7.3333333333333332E-3</v>
      </c>
      <c r="P1738" s="8">
        <f>IF(E1738=0, 0, E1738/L1738)</f>
        <v>22</v>
      </c>
      <c r="Q1738" t="str">
        <f>LEFT($N1738,SEARCH("/",$N1738)-1)</f>
        <v>music</v>
      </c>
      <c r="R1738" t="str">
        <f>RIGHT($N1738, LEN($N1738)-SEARCH("/",$N1738))</f>
        <v>faith</v>
      </c>
      <c r="S1738" s="12">
        <f>(((J1738/60)/60)/24)+DATE(1970,1,1)</f>
        <v>42286.861493055556</v>
      </c>
      <c r="T1738" s="12">
        <f>(((I1738/60)/60)/24)+DATE(1970,1,1)</f>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(E1739/D1739)</f>
        <v>0.21249999999999999</v>
      </c>
      <c r="P1739" s="8">
        <f>IF(E1739=0, 0, E1739/L1739)</f>
        <v>56.666666666666664</v>
      </c>
      <c r="Q1739" t="str">
        <f>LEFT($N1739,SEARCH("/",$N1739)-1)</f>
        <v>music</v>
      </c>
      <c r="R1739" t="str">
        <f>RIGHT($N1739, LEN($N1739)-SEARCH("/",$N1739))</f>
        <v>faith</v>
      </c>
      <c r="S1739" s="12">
        <f>(((J1739/60)/60)/24)+DATE(1970,1,1)</f>
        <v>42175.948981481488</v>
      </c>
      <c r="T1739" s="12">
        <f>(((I1739/60)/60)/24)+DATE(1970,1,1)</f>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(E1740/D1740)</f>
        <v>4.0000000000000001E-3</v>
      </c>
      <c r="P1740" s="8">
        <f>IF(E1740=0, 0, E1740/L1740)</f>
        <v>20</v>
      </c>
      <c r="Q1740" t="str">
        <f>LEFT($N1740,SEARCH("/",$N1740)-1)</f>
        <v>music</v>
      </c>
      <c r="R1740" t="str">
        <f>RIGHT($N1740, LEN($N1740)-SEARCH("/",$N1740))</f>
        <v>faith</v>
      </c>
      <c r="S1740" s="12">
        <f>(((J1740/60)/60)/24)+DATE(1970,1,1)</f>
        <v>41884.874328703707</v>
      </c>
      <c r="T1740" s="12">
        <f>(((I1740/60)/60)/24)+DATE(1970,1,1)</f>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(E1741/D1741)</f>
        <v>1E-3</v>
      </c>
      <c r="P1741" s="8">
        <f>IF(E1741=0, 0, E1741/L1741)</f>
        <v>1</v>
      </c>
      <c r="Q1741" t="str">
        <f>LEFT($N1741,SEARCH("/",$N1741)-1)</f>
        <v>music</v>
      </c>
      <c r="R1741" t="str">
        <f>RIGHT($N1741, LEN($N1741)-SEARCH("/",$N1741))</f>
        <v>faith</v>
      </c>
      <c r="S1741" s="12">
        <f>(((J1741/60)/60)/24)+DATE(1970,1,1)</f>
        <v>42435.874212962968</v>
      </c>
      <c r="T1741" s="12">
        <f>(((I1741/60)/60)/24)+DATE(1970,1,1)</f>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(E1742/D1742)</f>
        <v>0</v>
      </c>
      <c r="P1742" s="8">
        <f>IF(E1742=0, 0, E1742/L1742)</f>
        <v>0</v>
      </c>
      <c r="Q1742" t="str">
        <f>LEFT($N1742,SEARCH("/",$N1742)-1)</f>
        <v>music</v>
      </c>
      <c r="R1742" t="str">
        <f>RIGHT($N1742, LEN($N1742)-SEARCH("/",$N1742))</f>
        <v>faith</v>
      </c>
      <c r="S1742" s="12">
        <f>(((J1742/60)/60)/24)+DATE(1970,1,1)</f>
        <v>42171.817384259266</v>
      </c>
      <c r="T1742" s="12">
        <f>(((I1742/60)/60)/24)+DATE(1970,1,1)</f>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(E1743/D1743)</f>
        <v>1.1083333333333334</v>
      </c>
      <c r="P1743" s="8">
        <f>IF(E1743=0, 0, E1743/L1743)</f>
        <v>25.576923076923077</v>
      </c>
      <c r="Q1743" t="str">
        <f>LEFT($N1743,SEARCH("/",$N1743)-1)</f>
        <v>photography</v>
      </c>
      <c r="R1743" t="str">
        <f>RIGHT($N1743, LEN($N1743)-SEARCH("/",$N1743))</f>
        <v>photobooks</v>
      </c>
      <c r="S1743" s="12">
        <f>(((J1743/60)/60)/24)+DATE(1970,1,1)</f>
        <v>42120.628136574072</v>
      </c>
      <c r="T1743" s="12">
        <f>(((I1743/60)/60)/24)+DATE(1970,1,1)</f>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(E1744/D1744)</f>
        <v>1.0874999999999999</v>
      </c>
      <c r="P1744" s="8">
        <f>IF(E1744=0, 0, E1744/L1744)</f>
        <v>63.970588235294116</v>
      </c>
      <c r="Q1744" t="str">
        <f>LEFT($N1744,SEARCH("/",$N1744)-1)</f>
        <v>photography</v>
      </c>
      <c r="R1744" t="str">
        <f>RIGHT($N1744, LEN($N1744)-SEARCH("/",$N1744))</f>
        <v>photobooks</v>
      </c>
      <c r="S1744" s="12">
        <f>(((J1744/60)/60)/24)+DATE(1970,1,1)</f>
        <v>42710.876967592587</v>
      </c>
      <c r="T1744" s="12">
        <f>(((I1744/60)/60)/24)+DATE(1970,1,1)</f>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(E1745/D1745)</f>
        <v>1.0041666666666667</v>
      </c>
      <c r="P1745" s="8">
        <f>IF(E1745=0, 0, E1745/L1745)</f>
        <v>89.925373134328353</v>
      </c>
      <c r="Q1745" t="str">
        <f>LEFT($N1745,SEARCH("/",$N1745)-1)</f>
        <v>photography</v>
      </c>
      <c r="R1745" t="str">
        <f>RIGHT($N1745, LEN($N1745)-SEARCH("/",$N1745))</f>
        <v>photobooks</v>
      </c>
      <c r="S1745" s="12">
        <f>(((J1745/60)/60)/24)+DATE(1970,1,1)</f>
        <v>42586.925636574073</v>
      </c>
      <c r="T1745" s="12">
        <f>(((I1745/60)/60)/24)+DATE(1970,1,1)</f>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(E1746/D1746)</f>
        <v>1.1845454545454546</v>
      </c>
      <c r="P1746" s="8">
        <f>IF(E1746=0, 0, E1746/L1746)</f>
        <v>93.071428571428569</v>
      </c>
      <c r="Q1746" t="str">
        <f>LEFT($N1746,SEARCH("/",$N1746)-1)</f>
        <v>photography</v>
      </c>
      <c r="R1746" t="str">
        <f>RIGHT($N1746, LEN($N1746)-SEARCH("/",$N1746))</f>
        <v>photobooks</v>
      </c>
      <c r="S1746" s="12">
        <f>(((J1746/60)/60)/24)+DATE(1970,1,1)</f>
        <v>42026.605057870373</v>
      </c>
      <c r="T1746" s="12">
        <f>(((I1746/60)/60)/24)+DATE(1970,1,1)</f>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(E1747/D1747)</f>
        <v>1.1401428571428571</v>
      </c>
      <c r="P1747" s="8">
        <f>IF(E1747=0, 0, E1747/L1747)</f>
        <v>89.674157303370791</v>
      </c>
      <c r="Q1747" t="str">
        <f>LEFT($N1747,SEARCH("/",$N1747)-1)</f>
        <v>photography</v>
      </c>
      <c r="R1747" t="str">
        <f>RIGHT($N1747, LEN($N1747)-SEARCH("/",$N1747))</f>
        <v>photobooks</v>
      </c>
      <c r="S1747" s="12">
        <f>(((J1747/60)/60)/24)+DATE(1970,1,1)</f>
        <v>42690.259699074071</v>
      </c>
      <c r="T1747" s="12">
        <f>(((I1747/60)/60)/24)+DATE(1970,1,1)</f>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(E1748/D1748)</f>
        <v>1.4810000000000001</v>
      </c>
      <c r="P1748" s="8">
        <f>IF(E1748=0, 0, E1748/L1748)</f>
        <v>207.61682242990653</v>
      </c>
      <c r="Q1748" t="str">
        <f>LEFT($N1748,SEARCH("/",$N1748)-1)</f>
        <v>photography</v>
      </c>
      <c r="R1748" t="str">
        <f>RIGHT($N1748, LEN($N1748)-SEARCH("/",$N1748))</f>
        <v>photobooks</v>
      </c>
      <c r="S1748" s="12">
        <f>(((J1748/60)/60)/24)+DATE(1970,1,1)</f>
        <v>42668.176701388889</v>
      </c>
      <c r="T1748" s="12">
        <f>(((I1748/60)/60)/24)+DATE(1970,1,1)</f>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(E1749/D1749)</f>
        <v>1.0495555555555556</v>
      </c>
      <c r="P1749" s="8">
        <f>IF(E1749=0, 0, E1749/L1749)</f>
        <v>59.408805031446541</v>
      </c>
      <c r="Q1749" t="str">
        <f>LEFT($N1749,SEARCH("/",$N1749)-1)</f>
        <v>photography</v>
      </c>
      <c r="R1749" t="str">
        <f>RIGHT($N1749, LEN($N1749)-SEARCH("/",$N1749))</f>
        <v>photobooks</v>
      </c>
      <c r="S1749" s="12">
        <f>(((J1749/60)/60)/24)+DATE(1970,1,1)</f>
        <v>42292.435532407413</v>
      </c>
      <c r="T1749" s="12">
        <f>(((I1749/60)/60)/24)+DATE(1970,1,1)</f>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(E1750/D1750)</f>
        <v>1.29948</v>
      </c>
      <c r="P1750" s="8">
        <f>IF(E1750=0, 0, E1750/L1750)</f>
        <v>358.97237569060775</v>
      </c>
      <c r="Q1750" t="str">
        <f>LEFT($N1750,SEARCH("/",$N1750)-1)</f>
        <v>photography</v>
      </c>
      <c r="R1750" t="str">
        <f>RIGHT($N1750, LEN($N1750)-SEARCH("/",$N1750))</f>
        <v>photobooks</v>
      </c>
      <c r="S1750" s="12">
        <f>(((J1750/60)/60)/24)+DATE(1970,1,1)</f>
        <v>42219.950729166667</v>
      </c>
      <c r="T1750" s="12">
        <f>(((I1750/60)/60)/24)+DATE(1970,1,1)</f>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(E1751/D1751)</f>
        <v>1.2348756218905472</v>
      </c>
      <c r="P1751" s="8">
        <f>IF(E1751=0, 0, E1751/L1751)</f>
        <v>94.736641221374043</v>
      </c>
      <c r="Q1751" t="str">
        <f>LEFT($N1751,SEARCH("/",$N1751)-1)</f>
        <v>photography</v>
      </c>
      <c r="R1751" t="str">
        <f>RIGHT($N1751, LEN($N1751)-SEARCH("/",$N1751))</f>
        <v>photobooks</v>
      </c>
      <c r="S1751" s="12">
        <f>(((J1751/60)/60)/24)+DATE(1970,1,1)</f>
        <v>42758.975937499999</v>
      </c>
      <c r="T1751" s="12">
        <f>(((I1751/60)/60)/24)+DATE(1970,1,1)</f>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(E1752/D1752)</f>
        <v>2.0162</v>
      </c>
      <c r="P1752" s="8">
        <f>IF(E1752=0, 0, E1752/L1752)</f>
        <v>80.647999999999996</v>
      </c>
      <c r="Q1752" t="str">
        <f>LEFT($N1752,SEARCH("/",$N1752)-1)</f>
        <v>photography</v>
      </c>
      <c r="R1752" t="str">
        <f>RIGHT($N1752, LEN($N1752)-SEARCH("/",$N1752))</f>
        <v>photobooks</v>
      </c>
      <c r="S1752" s="12">
        <f>(((J1752/60)/60)/24)+DATE(1970,1,1)</f>
        <v>42454.836851851855</v>
      </c>
      <c r="T1752" s="12">
        <f>(((I1752/60)/60)/24)+DATE(1970,1,1)</f>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(E1753/D1753)</f>
        <v>1.0289999999999999</v>
      </c>
      <c r="P1753" s="8">
        <f>IF(E1753=0, 0, E1753/L1753)</f>
        <v>168.68852459016392</v>
      </c>
      <c r="Q1753" t="str">
        <f>LEFT($N1753,SEARCH("/",$N1753)-1)</f>
        <v>photography</v>
      </c>
      <c r="R1753" t="str">
        <f>RIGHT($N1753, LEN($N1753)-SEARCH("/",$N1753))</f>
        <v>photobooks</v>
      </c>
      <c r="S1753" s="12">
        <f>(((J1753/60)/60)/24)+DATE(1970,1,1)</f>
        <v>42052.7815162037</v>
      </c>
      <c r="T1753" s="12">
        <f>(((I1753/60)/60)/24)+DATE(1970,1,1)</f>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(E1754/D1754)</f>
        <v>2.6016666666666666</v>
      </c>
      <c r="P1754" s="8">
        <f>IF(E1754=0, 0, E1754/L1754)</f>
        <v>34.68888888888889</v>
      </c>
      <c r="Q1754" t="str">
        <f>LEFT($N1754,SEARCH("/",$N1754)-1)</f>
        <v>photography</v>
      </c>
      <c r="R1754" t="str">
        <f>RIGHT($N1754, LEN($N1754)-SEARCH("/",$N1754))</f>
        <v>photobooks</v>
      </c>
      <c r="S1754" s="12">
        <f>(((J1754/60)/60)/24)+DATE(1970,1,1)</f>
        <v>42627.253263888888</v>
      </c>
      <c r="T1754" s="12">
        <f>(((I1754/60)/60)/24)+DATE(1970,1,1)</f>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(E1755/D1755)</f>
        <v>1.08</v>
      </c>
      <c r="P1755" s="8">
        <f>IF(E1755=0, 0, E1755/L1755)</f>
        <v>462.85714285714283</v>
      </c>
      <c r="Q1755" t="str">
        <f>LEFT($N1755,SEARCH("/",$N1755)-1)</f>
        <v>photography</v>
      </c>
      <c r="R1755" t="str">
        <f>RIGHT($N1755, LEN($N1755)-SEARCH("/",$N1755))</f>
        <v>photobooks</v>
      </c>
      <c r="S1755" s="12">
        <f>(((J1755/60)/60)/24)+DATE(1970,1,1)</f>
        <v>42420.74962962963</v>
      </c>
      <c r="T1755" s="12">
        <f>(((I1755/60)/60)/24)+DATE(1970,1,1)</f>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(E1756/D1756)</f>
        <v>1.1052941176470588</v>
      </c>
      <c r="P1756" s="8">
        <f>IF(E1756=0, 0, E1756/L1756)</f>
        <v>104.38888888888889</v>
      </c>
      <c r="Q1756" t="str">
        <f>LEFT($N1756,SEARCH("/",$N1756)-1)</f>
        <v>photography</v>
      </c>
      <c r="R1756" t="str">
        <f>RIGHT($N1756, LEN($N1756)-SEARCH("/",$N1756))</f>
        <v>photobooks</v>
      </c>
      <c r="S1756" s="12">
        <f>(((J1756/60)/60)/24)+DATE(1970,1,1)</f>
        <v>42067.876770833333</v>
      </c>
      <c r="T1756" s="12">
        <f>(((I1756/60)/60)/24)+DATE(1970,1,1)</f>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(E1757/D1757)</f>
        <v>1.2</v>
      </c>
      <c r="P1757" s="8">
        <f>IF(E1757=0, 0, E1757/L1757)</f>
        <v>7.5</v>
      </c>
      <c r="Q1757" t="str">
        <f>LEFT($N1757,SEARCH("/",$N1757)-1)</f>
        <v>photography</v>
      </c>
      <c r="R1757" t="str">
        <f>RIGHT($N1757, LEN($N1757)-SEARCH("/",$N1757))</f>
        <v>photobooks</v>
      </c>
      <c r="S1757" s="12">
        <f>(((J1757/60)/60)/24)+DATE(1970,1,1)</f>
        <v>42252.788900462961</v>
      </c>
      <c r="T1757" s="12">
        <f>(((I1757/60)/60)/24)+DATE(1970,1,1)</f>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(E1758/D1758)</f>
        <v>1.0282909090909091</v>
      </c>
      <c r="P1758" s="8">
        <f>IF(E1758=0, 0, E1758/L1758)</f>
        <v>47.13</v>
      </c>
      <c r="Q1758" t="str">
        <f>LEFT($N1758,SEARCH("/",$N1758)-1)</f>
        <v>photography</v>
      </c>
      <c r="R1758" t="str">
        <f>RIGHT($N1758, LEN($N1758)-SEARCH("/",$N1758))</f>
        <v>photobooks</v>
      </c>
      <c r="S1758" s="12">
        <f>(((J1758/60)/60)/24)+DATE(1970,1,1)</f>
        <v>42571.167465277773</v>
      </c>
      <c r="T1758" s="12">
        <f>(((I1758/60)/60)/24)+DATE(1970,1,1)</f>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(E1759/D1759)</f>
        <v>1.1599999999999999</v>
      </c>
      <c r="P1759" s="8">
        <f>IF(E1759=0, 0, E1759/L1759)</f>
        <v>414.28571428571428</v>
      </c>
      <c r="Q1759" t="str">
        <f>LEFT($N1759,SEARCH("/",$N1759)-1)</f>
        <v>photography</v>
      </c>
      <c r="R1759" t="str">
        <f>RIGHT($N1759, LEN($N1759)-SEARCH("/",$N1759))</f>
        <v>photobooks</v>
      </c>
      <c r="S1759" s="12">
        <f>(((J1759/60)/60)/24)+DATE(1970,1,1)</f>
        <v>42733.827349537038</v>
      </c>
      <c r="T1759" s="12">
        <f>(((I1759/60)/60)/24)+DATE(1970,1,1)</f>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(E1760/D1760)</f>
        <v>1.147</v>
      </c>
      <c r="P1760" s="8">
        <f>IF(E1760=0, 0, E1760/L1760)</f>
        <v>42.481481481481481</v>
      </c>
      <c r="Q1760" t="str">
        <f>LEFT($N1760,SEARCH("/",$N1760)-1)</f>
        <v>photography</v>
      </c>
      <c r="R1760" t="str">
        <f>RIGHT($N1760, LEN($N1760)-SEARCH("/",$N1760))</f>
        <v>photobooks</v>
      </c>
      <c r="S1760" s="12">
        <f>(((J1760/60)/60)/24)+DATE(1970,1,1)</f>
        <v>42505.955925925926</v>
      </c>
      <c r="T1760" s="12">
        <f>(((I1760/60)/60)/24)+DATE(1970,1,1)</f>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(E1761/D1761)</f>
        <v>1.0660000000000001</v>
      </c>
      <c r="P1761" s="8">
        <f>IF(E1761=0, 0, E1761/L1761)</f>
        <v>108.77551020408163</v>
      </c>
      <c r="Q1761" t="str">
        <f>LEFT($N1761,SEARCH("/",$N1761)-1)</f>
        <v>photography</v>
      </c>
      <c r="R1761" t="str">
        <f>RIGHT($N1761, LEN($N1761)-SEARCH("/",$N1761))</f>
        <v>photobooks</v>
      </c>
      <c r="S1761" s="12">
        <f>(((J1761/60)/60)/24)+DATE(1970,1,1)</f>
        <v>42068.829039351855</v>
      </c>
      <c r="T1761" s="12">
        <f>(((I1761/60)/60)/24)+DATE(1970,1,1)</f>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(E1762/D1762)</f>
        <v>1.6544000000000001</v>
      </c>
      <c r="P1762" s="8">
        <f>IF(E1762=0, 0, E1762/L1762)</f>
        <v>81.098039215686271</v>
      </c>
      <c r="Q1762" t="str">
        <f>LEFT($N1762,SEARCH("/",$N1762)-1)</f>
        <v>photography</v>
      </c>
      <c r="R1762" t="str">
        <f>RIGHT($N1762, LEN($N1762)-SEARCH("/",$N1762))</f>
        <v>photobooks</v>
      </c>
      <c r="S1762" s="12">
        <f>(((J1762/60)/60)/24)+DATE(1970,1,1)</f>
        <v>42405.67260416667</v>
      </c>
      <c r="T1762" s="12">
        <f>(((I1762/60)/60)/24)+DATE(1970,1,1)</f>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(E1763/D1763)</f>
        <v>1.55</v>
      </c>
      <c r="P1763" s="8">
        <f>IF(E1763=0, 0, E1763/L1763)</f>
        <v>51.666666666666664</v>
      </c>
      <c r="Q1763" t="str">
        <f>LEFT($N1763,SEARCH("/",$N1763)-1)</f>
        <v>photography</v>
      </c>
      <c r="R1763" t="str">
        <f>RIGHT($N1763, LEN($N1763)-SEARCH("/",$N1763))</f>
        <v>photobooks</v>
      </c>
      <c r="S1763" s="12">
        <f>(((J1763/60)/60)/24)+DATE(1970,1,1)</f>
        <v>42209.567824074074</v>
      </c>
      <c r="T1763" s="12">
        <f>(((I1763/60)/60)/24)+DATE(1970,1,1)</f>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(E1764/D1764)</f>
        <v>8.85</v>
      </c>
      <c r="P1764" s="8">
        <f>IF(E1764=0, 0, E1764/L1764)</f>
        <v>35.4</v>
      </c>
      <c r="Q1764" t="str">
        <f>LEFT($N1764,SEARCH("/",$N1764)-1)</f>
        <v>photography</v>
      </c>
      <c r="R1764" t="str">
        <f>RIGHT($N1764, LEN($N1764)-SEARCH("/",$N1764))</f>
        <v>photobooks</v>
      </c>
      <c r="S1764" s="12">
        <f>(((J1764/60)/60)/24)+DATE(1970,1,1)</f>
        <v>42410.982002314813</v>
      </c>
      <c r="T1764" s="12">
        <f>(((I1764/60)/60)/24)+DATE(1970,1,1)</f>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(E1765/D1765)</f>
        <v>1.0190833333333333</v>
      </c>
      <c r="P1765" s="8">
        <f>IF(E1765=0, 0, E1765/L1765)</f>
        <v>103.63559322033899</v>
      </c>
      <c r="Q1765" t="str">
        <f>LEFT($N1765,SEARCH("/",$N1765)-1)</f>
        <v>photography</v>
      </c>
      <c r="R1765" t="str">
        <f>RIGHT($N1765, LEN($N1765)-SEARCH("/",$N1765))</f>
        <v>photobooks</v>
      </c>
      <c r="S1765" s="12">
        <f>(((J1765/60)/60)/24)+DATE(1970,1,1)</f>
        <v>42636.868518518517</v>
      </c>
      <c r="T1765" s="12">
        <f>(((I1765/60)/60)/24)+DATE(1970,1,1)</f>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(E1766/D1766)</f>
        <v>0.19600000000000001</v>
      </c>
      <c r="P1766" s="8">
        <f>IF(E1766=0, 0, E1766/L1766)</f>
        <v>55.282051282051285</v>
      </c>
      <c r="Q1766" t="str">
        <f>LEFT($N1766,SEARCH("/",$N1766)-1)</f>
        <v>photography</v>
      </c>
      <c r="R1766" t="str">
        <f>RIGHT($N1766, LEN($N1766)-SEARCH("/",$N1766))</f>
        <v>photobooks</v>
      </c>
      <c r="S1766" s="12">
        <f>(((J1766/60)/60)/24)+DATE(1970,1,1)</f>
        <v>41825.485868055555</v>
      </c>
      <c r="T1766" s="12">
        <f>(((I1766/60)/60)/24)+DATE(1970,1,1)</f>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(E1767/D1767)</f>
        <v>0.59467839999999994</v>
      </c>
      <c r="P1767" s="8">
        <f>IF(E1767=0, 0, E1767/L1767)</f>
        <v>72.16970873786407</v>
      </c>
      <c r="Q1767" t="str">
        <f>LEFT($N1767,SEARCH("/",$N1767)-1)</f>
        <v>photography</v>
      </c>
      <c r="R1767" t="str">
        <f>RIGHT($N1767, LEN($N1767)-SEARCH("/",$N1767))</f>
        <v>photobooks</v>
      </c>
      <c r="S1767" s="12">
        <f>(((J1767/60)/60)/24)+DATE(1970,1,1)</f>
        <v>41834.980462962965</v>
      </c>
      <c r="T1767" s="12">
        <f>(((I1767/60)/60)/24)+DATE(1970,1,1)</f>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(E1768/D1768)</f>
        <v>0</v>
      </c>
      <c r="P1768" s="8">
        <f>IF(E1768=0, 0, E1768/L1768)</f>
        <v>0</v>
      </c>
      <c r="Q1768" t="str">
        <f>LEFT($N1768,SEARCH("/",$N1768)-1)</f>
        <v>photography</v>
      </c>
      <c r="R1768" t="str">
        <f>RIGHT($N1768, LEN($N1768)-SEARCH("/",$N1768))</f>
        <v>photobooks</v>
      </c>
      <c r="S1768" s="12">
        <f>(((J1768/60)/60)/24)+DATE(1970,1,1)</f>
        <v>41855.859814814816</v>
      </c>
      <c r="T1768" s="12">
        <f>(((I1768/60)/60)/24)+DATE(1970,1,1)</f>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(E1769/D1769)</f>
        <v>0.4572</v>
      </c>
      <c r="P1769" s="8">
        <f>IF(E1769=0, 0, E1769/L1769)</f>
        <v>58.615384615384613</v>
      </c>
      <c r="Q1769" t="str">
        <f>LEFT($N1769,SEARCH("/",$N1769)-1)</f>
        <v>photography</v>
      </c>
      <c r="R1769" t="str">
        <f>RIGHT($N1769, LEN($N1769)-SEARCH("/",$N1769))</f>
        <v>photobooks</v>
      </c>
      <c r="S1769" s="12">
        <f>(((J1769/60)/60)/24)+DATE(1970,1,1)</f>
        <v>41824.658379629633</v>
      </c>
      <c r="T1769" s="12">
        <f>(((I1769/60)/60)/24)+DATE(1970,1,1)</f>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(E1770/D1770)</f>
        <v>3.7400000000000003E-2</v>
      </c>
      <c r="P1770" s="8">
        <f>IF(E1770=0, 0, E1770/L1770)</f>
        <v>12.466666666666667</v>
      </c>
      <c r="Q1770" t="str">
        <f>LEFT($N1770,SEARCH("/",$N1770)-1)</f>
        <v>photography</v>
      </c>
      <c r="R1770" t="str">
        <f>RIGHT($N1770, LEN($N1770)-SEARCH("/",$N1770))</f>
        <v>photobooks</v>
      </c>
      <c r="S1770" s="12">
        <f>(((J1770/60)/60)/24)+DATE(1970,1,1)</f>
        <v>41849.560694444444</v>
      </c>
      <c r="T1770" s="12">
        <f>(((I1770/60)/60)/24)+DATE(1970,1,1)</f>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(E1771/D1771)</f>
        <v>2.7025E-2</v>
      </c>
      <c r="P1771" s="8">
        <f>IF(E1771=0, 0, E1771/L1771)</f>
        <v>49.136363636363633</v>
      </c>
      <c r="Q1771" t="str">
        <f>LEFT($N1771,SEARCH("/",$N1771)-1)</f>
        <v>photography</v>
      </c>
      <c r="R1771" t="str">
        <f>RIGHT($N1771, LEN($N1771)-SEARCH("/",$N1771))</f>
        <v>photobooks</v>
      </c>
      <c r="S1771" s="12">
        <f>(((J1771/60)/60)/24)+DATE(1970,1,1)</f>
        <v>41987.818969907406</v>
      </c>
      <c r="T1771" s="12">
        <f>(((I1771/60)/60)/24)+DATE(1970,1,1)</f>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(E1772/D1772)</f>
        <v>0.56514285714285717</v>
      </c>
      <c r="P1772" s="8">
        <f>IF(E1772=0, 0, E1772/L1772)</f>
        <v>150.5</v>
      </c>
      <c r="Q1772" t="str">
        <f>LEFT($N1772,SEARCH("/",$N1772)-1)</f>
        <v>photography</v>
      </c>
      <c r="R1772" t="str">
        <f>RIGHT($N1772, LEN($N1772)-SEARCH("/",$N1772))</f>
        <v>photobooks</v>
      </c>
      <c r="S1772" s="12">
        <f>(((J1772/60)/60)/24)+DATE(1970,1,1)</f>
        <v>41891.780023148152</v>
      </c>
      <c r="T1772" s="12">
        <f>(((I1772/60)/60)/24)+DATE(1970,1,1)</f>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(E1773/D1773)</f>
        <v>0.21309523809523809</v>
      </c>
      <c r="P1773" s="8">
        <f>IF(E1773=0, 0, E1773/L1773)</f>
        <v>35.799999999999997</v>
      </c>
      <c r="Q1773" t="str">
        <f>LEFT($N1773,SEARCH("/",$N1773)-1)</f>
        <v>photography</v>
      </c>
      <c r="R1773" t="str">
        <f>RIGHT($N1773, LEN($N1773)-SEARCH("/",$N1773))</f>
        <v>photobooks</v>
      </c>
      <c r="S1773" s="12">
        <f>(((J1773/60)/60)/24)+DATE(1970,1,1)</f>
        <v>41905.979629629634</v>
      </c>
      <c r="T1773" s="12">
        <f>(((I1773/60)/60)/24)+DATE(1970,1,1)</f>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(E1774/D1774)</f>
        <v>0.156</v>
      </c>
      <c r="P1774" s="8">
        <f>IF(E1774=0, 0, E1774/L1774)</f>
        <v>45.157894736842103</v>
      </c>
      <c r="Q1774" t="str">
        <f>LEFT($N1774,SEARCH("/",$N1774)-1)</f>
        <v>photography</v>
      </c>
      <c r="R1774" t="str">
        <f>RIGHT($N1774, LEN($N1774)-SEARCH("/",$N1774))</f>
        <v>photobooks</v>
      </c>
      <c r="S1774" s="12">
        <f>(((J1774/60)/60)/24)+DATE(1970,1,1)</f>
        <v>41766.718009259261</v>
      </c>
      <c r="T1774" s="12">
        <f>(((I1774/60)/60)/24)+DATE(1970,1,1)</f>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(E1775/D1775)</f>
        <v>6.2566666666666673E-2</v>
      </c>
      <c r="P1775" s="8">
        <f>IF(E1775=0, 0, E1775/L1775)</f>
        <v>98.78947368421052</v>
      </c>
      <c r="Q1775" t="str">
        <f>LEFT($N1775,SEARCH("/",$N1775)-1)</f>
        <v>photography</v>
      </c>
      <c r="R1775" t="str">
        <f>RIGHT($N1775, LEN($N1775)-SEARCH("/",$N1775))</f>
        <v>photobooks</v>
      </c>
      <c r="S1775" s="12">
        <f>(((J1775/60)/60)/24)+DATE(1970,1,1)</f>
        <v>41978.760393518518</v>
      </c>
      <c r="T1775" s="12">
        <f>(((I1775/60)/60)/24)+DATE(1970,1,1)</f>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(E1776/D1776)</f>
        <v>0.4592</v>
      </c>
      <c r="P1776" s="8">
        <f>IF(E1776=0, 0, E1776/L1776)</f>
        <v>88.307692307692307</v>
      </c>
      <c r="Q1776" t="str">
        <f>LEFT($N1776,SEARCH("/",$N1776)-1)</f>
        <v>photography</v>
      </c>
      <c r="R1776" t="str">
        <f>RIGHT($N1776, LEN($N1776)-SEARCH("/",$N1776))</f>
        <v>photobooks</v>
      </c>
      <c r="S1776" s="12">
        <f>(((J1776/60)/60)/24)+DATE(1970,1,1)</f>
        <v>41930.218657407408</v>
      </c>
      <c r="T1776" s="12">
        <f>(((I1776/60)/60)/24)+DATE(1970,1,1)</f>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(E1777/D1777)</f>
        <v>0.65101538461538466</v>
      </c>
      <c r="P1777" s="8">
        <f>IF(E1777=0, 0, E1777/L1777)</f>
        <v>170.62903225806451</v>
      </c>
      <c r="Q1777" t="str">
        <f>LEFT($N1777,SEARCH("/",$N1777)-1)</f>
        <v>photography</v>
      </c>
      <c r="R1777" t="str">
        <f>RIGHT($N1777, LEN($N1777)-SEARCH("/",$N1777))</f>
        <v>photobooks</v>
      </c>
      <c r="S1777" s="12">
        <f>(((J1777/60)/60)/24)+DATE(1970,1,1)</f>
        <v>41891.976388888892</v>
      </c>
      <c r="T1777" s="12">
        <f>(((I1777/60)/60)/24)+DATE(1970,1,1)</f>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(E1778/D1778)</f>
        <v>6.7000000000000004E-2</v>
      </c>
      <c r="P1778" s="8">
        <f>IF(E1778=0, 0, E1778/L1778)</f>
        <v>83.75</v>
      </c>
      <c r="Q1778" t="str">
        <f>LEFT($N1778,SEARCH("/",$N1778)-1)</f>
        <v>photography</v>
      </c>
      <c r="R1778" t="str">
        <f>RIGHT($N1778, LEN($N1778)-SEARCH("/",$N1778))</f>
        <v>photobooks</v>
      </c>
      <c r="S1778" s="12">
        <f>(((J1778/60)/60)/24)+DATE(1970,1,1)</f>
        <v>41905.95684027778</v>
      </c>
      <c r="T1778" s="12">
        <f>(((I1778/60)/60)/24)+DATE(1970,1,1)</f>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(E1779/D1779)</f>
        <v>0.135625</v>
      </c>
      <c r="P1779" s="8">
        <f>IF(E1779=0, 0, E1779/L1779)</f>
        <v>65.099999999999994</v>
      </c>
      <c r="Q1779" t="str">
        <f>LEFT($N1779,SEARCH("/",$N1779)-1)</f>
        <v>photography</v>
      </c>
      <c r="R1779" t="str">
        <f>RIGHT($N1779, LEN($N1779)-SEARCH("/",$N1779))</f>
        <v>photobooks</v>
      </c>
      <c r="S1779" s="12">
        <f>(((J1779/60)/60)/24)+DATE(1970,1,1)</f>
        <v>42025.357094907406</v>
      </c>
      <c r="T1779" s="12">
        <f>(((I1779/60)/60)/24)+DATE(1970,1,1)</f>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(E1780/D1780)</f>
        <v>1.9900000000000001E-2</v>
      </c>
      <c r="P1780" s="8">
        <f>IF(E1780=0, 0, E1780/L1780)</f>
        <v>66.333333333333329</v>
      </c>
      <c r="Q1780" t="str">
        <f>LEFT($N1780,SEARCH("/",$N1780)-1)</f>
        <v>photography</v>
      </c>
      <c r="R1780" t="str">
        <f>RIGHT($N1780, LEN($N1780)-SEARCH("/",$N1780))</f>
        <v>photobooks</v>
      </c>
      <c r="S1780" s="12">
        <f>(((J1780/60)/60)/24)+DATE(1970,1,1)</f>
        <v>42045.86336805555</v>
      </c>
      <c r="T1780" s="12">
        <f>(((I1780/60)/60)/24)+DATE(1970,1,1)</f>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(E1781/D1781)</f>
        <v>0.36236363636363639</v>
      </c>
      <c r="P1781" s="8">
        <f>IF(E1781=0, 0, E1781/L1781)</f>
        <v>104.89473684210526</v>
      </c>
      <c r="Q1781" t="str">
        <f>LEFT($N1781,SEARCH("/",$N1781)-1)</f>
        <v>photography</v>
      </c>
      <c r="R1781" t="str">
        <f>RIGHT($N1781, LEN($N1781)-SEARCH("/",$N1781))</f>
        <v>photobooks</v>
      </c>
      <c r="S1781" s="12">
        <f>(((J1781/60)/60)/24)+DATE(1970,1,1)</f>
        <v>42585.691898148143</v>
      </c>
      <c r="T1781" s="12">
        <f>(((I1781/60)/60)/24)+DATE(1970,1,1)</f>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(E1782/D1782)</f>
        <v>0.39743333333333336</v>
      </c>
      <c r="P1782" s="8">
        <f>IF(E1782=0, 0, E1782/L1782)</f>
        <v>78.440789473684205</v>
      </c>
      <c r="Q1782" t="str">
        <f>LEFT($N1782,SEARCH("/",$N1782)-1)</f>
        <v>photography</v>
      </c>
      <c r="R1782" t="str">
        <f>RIGHT($N1782, LEN($N1782)-SEARCH("/",$N1782))</f>
        <v>photobooks</v>
      </c>
      <c r="S1782" s="12">
        <f>(((J1782/60)/60)/24)+DATE(1970,1,1)</f>
        <v>42493.600810185191</v>
      </c>
      <c r="T1782" s="12">
        <f>(((I1782/60)/60)/24)+DATE(1970,1,1)</f>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(E1783/D1783)</f>
        <v>0.25763636363636366</v>
      </c>
      <c r="P1783" s="8">
        <f>IF(E1783=0, 0, E1783/L1783)</f>
        <v>59.041666666666664</v>
      </c>
      <c r="Q1783" t="str">
        <f>LEFT($N1783,SEARCH("/",$N1783)-1)</f>
        <v>photography</v>
      </c>
      <c r="R1783" t="str">
        <f>RIGHT($N1783, LEN($N1783)-SEARCH("/",$N1783))</f>
        <v>photobooks</v>
      </c>
      <c r="S1783" s="12">
        <f>(((J1783/60)/60)/24)+DATE(1970,1,1)</f>
        <v>42597.617418981477</v>
      </c>
      <c r="T1783" s="12">
        <f>(((I1783/60)/60)/24)+DATE(1970,1,1)</f>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(E1784/D1784)</f>
        <v>0.15491428571428573</v>
      </c>
      <c r="P1784" s="8">
        <f>IF(E1784=0, 0, E1784/L1784)</f>
        <v>71.34210526315789</v>
      </c>
      <c r="Q1784" t="str">
        <f>LEFT($N1784,SEARCH("/",$N1784)-1)</f>
        <v>photography</v>
      </c>
      <c r="R1784" t="str">
        <f>RIGHT($N1784, LEN($N1784)-SEARCH("/",$N1784))</f>
        <v>photobooks</v>
      </c>
      <c r="S1784" s="12">
        <f>(((J1784/60)/60)/24)+DATE(1970,1,1)</f>
        <v>42388.575104166666</v>
      </c>
      <c r="T1784" s="12">
        <f>(((I1784/60)/60)/24)+DATE(1970,1,1)</f>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(E1785/D1785)</f>
        <v>0.236925</v>
      </c>
      <c r="P1785" s="8">
        <f>IF(E1785=0, 0, E1785/L1785)</f>
        <v>51.227027027027027</v>
      </c>
      <c r="Q1785" t="str">
        <f>LEFT($N1785,SEARCH("/",$N1785)-1)</f>
        <v>photography</v>
      </c>
      <c r="R1785" t="str">
        <f>RIGHT($N1785, LEN($N1785)-SEARCH("/",$N1785))</f>
        <v>photobooks</v>
      </c>
      <c r="S1785" s="12">
        <f>(((J1785/60)/60)/24)+DATE(1970,1,1)</f>
        <v>42115.949976851851</v>
      </c>
      <c r="T1785" s="12">
        <f>(((I1785/60)/60)/24)+DATE(1970,1,1)</f>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(E1786/D1786)</f>
        <v>0.39760000000000001</v>
      </c>
      <c r="P1786" s="8">
        <f>IF(E1786=0, 0, E1786/L1786)</f>
        <v>60.242424242424242</v>
      </c>
      <c r="Q1786" t="str">
        <f>LEFT($N1786,SEARCH("/",$N1786)-1)</f>
        <v>photography</v>
      </c>
      <c r="R1786" t="str">
        <f>RIGHT($N1786, LEN($N1786)-SEARCH("/",$N1786))</f>
        <v>photobooks</v>
      </c>
      <c r="S1786" s="12">
        <f>(((J1786/60)/60)/24)+DATE(1970,1,1)</f>
        <v>42003.655555555553</v>
      </c>
      <c r="T1786" s="12">
        <f>(((I1786/60)/60)/24)+DATE(1970,1,1)</f>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(E1787/D1787)</f>
        <v>0.20220833333333332</v>
      </c>
      <c r="P1787" s="8">
        <f>IF(E1787=0, 0, E1787/L1787)</f>
        <v>44.935185185185183</v>
      </c>
      <c r="Q1787" t="str">
        <f>LEFT($N1787,SEARCH("/",$N1787)-1)</f>
        <v>photography</v>
      </c>
      <c r="R1787" t="str">
        <f>RIGHT($N1787, LEN($N1787)-SEARCH("/",$N1787))</f>
        <v>photobooks</v>
      </c>
      <c r="S1787" s="12">
        <f>(((J1787/60)/60)/24)+DATE(1970,1,1)</f>
        <v>41897.134895833333</v>
      </c>
      <c r="T1787" s="12">
        <f>(((I1787/60)/60)/24)+DATE(1970,1,1)</f>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(E1788/D1788)</f>
        <v>0.47631578947368419</v>
      </c>
      <c r="P1788" s="8">
        <f>IF(E1788=0, 0, E1788/L1788)</f>
        <v>31.206896551724139</v>
      </c>
      <c r="Q1788" t="str">
        <f>LEFT($N1788,SEARCH("/",$N1788)-1)</f>
        <v>photography</v>
      </c>
      <c r="R1788" t="str">
        <f>RIGHT($N1788, LEN($N1788)-SEARCH("/",$N1788))</f>
        <v>photobooks</v>
      </c>
      <c r="S1788" s="12">
        <f>(((J1788/60)/60)/24)+DATE(1970,1,1)</f>
        <v>41958.550659722227</v>
      </c>
      <c r="T1788" s="12">
        <f>(((I1788/60)/60)/24)+DATE(1970,1,1)</f>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(E1789/D1789)</f>
        <v>0.15329999999999999</v>
      </c>
      <c r="P1789" s="8">
        <f>IF(E1789=0, 0, E1789/L1789)</f>
        <v>63.875</v>
      </c>
      <c r="Q1789" t="str">
        <f>LEFT($N1789,SEARCH("/",$N1789)-1)</f>
        <v>photography</v>
      </c>
      <c r="R1789" t="str">
        <f>RIGHT($N1789, LEN($N1789)-SEARCH("/",$N1789))</f>
        <v>photobooks</v>
      </c>
      <c r="S1789" s="12">
        <f>(((J1789/60)/60)/24)+DATE(1970,1,1)</f>
        <v>42068.65552083333</v>
      </c>
      <c r="T1789" s="12">
        <f>(((I1789/60)/60)/24)+DATE(1970,1,1)</f>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(E1790/D1790)</f>
        <v>1.3818181818181818E-2</v>
      </c>
      <c r="P1790" s="8">
        <f>IF(E1790=0, 0, E1790/L1790)</f>
        <v>19</v>
      </c>
      <c r="Q1790" t="str">
        <f>LEFT($N1790,SEARCH("/",$N1790)-1)</f>
        <v>photography</v>
      </c>
      <c r="R1790" t="str">
        <f>RIGHT($N1790, LEN($N1790)-SEARCH("/",$N1790))</f>
        <v>photobooks</v>
      </c>
      <c r="S1790" s="12">
        <f>(((J1790/60)/60)/24)+DATE(1970,1,1)</f>
        <v>41913.94840277778</v>
      </c>
      <c r="T1790" s="12">
        <f>(((I1790/60)/60)/24)+DATE(1970,1,1)</f>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(E1791/D1791)</f>
        <v>5.0000000000000001E-3</v>
      </c>
      <c r="P1791" s="8">
        <f>IF(E1791=0, 0, E1791/L1791)</f>
        <v>10</v>
      </c>
      <c r="Q1791" t="str">
        <f>LEFT($N1791,SEARCH("/",$N1791)-1)</f>
        <v>photography</v>
      </c>
      <c r="R1791" t="str">
        <f>RIGHT($N1791, LEN($N1791)-SEARCH("/",$N1791))</f>
        <v>photobooks</v>
      </c>
      <c r="S1791" s="12">
        <f>(((J1791/60)/60)/24)+DATE(1970,1,1)</f>
        <v>41956.250034722223</v>
      </c>
      <c r="T1791" s="12">
        <f>(((I1791/60)/60)/24)+DATE(1970,1,1)</f>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(E1792/D1792)</f>
        <v>4.9575757575757579E-2</v>
      </c>
      <c r="P1792" s="8">
        <f>IF(E1792=0, 0, E1792/L1792)</f>
        <v>109.06666666666666</v>
      </c>
      <c r="Q1792" t="str">
        <f>LEFT($N1792,SEARCH("/",$N1792)-1)</f>
        <v>photography</v>
      </c>
      <c r="R1792" t="str">
        <f>RIGHT($N1792, LEN($N1792)-SEARCH("/",$N1792))</f>
        <v>photobooks</v>
      </c>
      <c r="S1792" s="12">
        <f>(((J1792/60)/60)/24)+DATE(1970,1,1)</f>
        <v>42010.674513888895</v>
      </c>
      <c r="T1792" s="12">
        <f>(((I1792/60)/60)/24)+DATE(1970,1,1)</f>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(E1793/D1793)</f>
        <v>3.5666666666666666E-2</v>
      </c>
      <c r="P1793" s="8">
        <f>IF(E1793=0, 0, E1793/L1793)</f>
        <v>26.75</v>
      </c>
      <c r="Q1793" t="str">
        <f>LEFT($N1793,SEARCH("/",$N1793)-1)</f>
        <v>photography</v>
      </c>
      <c r="R1793" t="str">
        <f>RIGHT($N1793, LEN($N1793)-SEARCH("/",$N1793))</f>
        <v>photobooks</v>
      </c>
      <c r="S1793" s="12">
        <f>(((J1793/60)/60)/24)+DATE(1970,1,1)</f>
        <v>41973.740335648152</v>
      </c>
      <c r="T1793" s="12">
        <f>(((I1793/60)/60)/24)+DATE(1970,1,1)</f>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(E1794/D1794)</f>
        <v>0.61124000000000001</v>
      </c>
      <c r="P1794" s="8">
        <f>IF(E1794=0, 0, E1794/L1794)</f>
        <v>109.93525179856115</v>
      </c>
      <c r="Q1794" t="str">
        <f>LEFT($N1794,SEARCH("/",$N1794)-1)</f>
        <v>photography</v>
      </c>
      <c r="R1794" t="str">
        <f>RIGHT($N1794, LEN($N1794)-SEARCH("/",$N1794))</f>
        <v>photobooks</v>
      </c>
      <c r="S1794" s="12">
        <f>(((J1794/60)/60)/24)+DATE(1970,1,1)</f>
        <v>42189.031041666662</v>
      </c>
      <c r="T1794" s="12">
        <f>(((I1794/60)/60)/24)+DATE(1970,1,1)</f>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(E1795/D1795)</f>
        <v>1.3333333333333334E-2</v>
      </c>
      <c r="P1795" s="8">
        <f>IF(E1795=0, 0, E1795/L1795)</f>
        <v>20</v>
      </c>
      <c r="Q1795" t="str">
        <f>LEFT($N1795,SEARCH("/",$N1795)-1)</f>
        <v>photography</v>
      </c>
      <c r="R1795" t="str">
        <f>RIGHT($N1795, LEN($N1795)-SEARCH("/",$N1795))</f>
        <v>photobooks</v>
      </c>
      <c r="S1795" s="12">
        <f>(((J1795/60)/60)/24)+DATE(1970,1,1)</f>
        <v>41940.89166666667</v>
      </c>
      <c r="T1795" s="12">
        <f>(((I1795/60)/60)/24)+DATE(1970,1,1)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(E1796/D1796)</f>
        <v>0.11077777777777778</v>
      </c>
      <c r="P1796" s="8">
        <f>IF(E1796=0, 0, E1796/L1796)</f>
        <v>55.388888888888886</v>
      </c>
      <c r="Q1796" t="str">
        <f>LEFT($N1796,SEARCH("/",$N1796)-1)</f>
        <v>photography</v>
      </c>
      <c r="R1796" t="str">
        <f>RIGHT($N1796, LEN($N1796)-SEARCH("/",$N1796))</f>
        <v>photobooks</v>
      </c>
      <c r="S1796" s="12">
        <f>(((J1796/60)/60)/24)+DATE(1970,1,1)</f>
        <v>42011.551180555558</v>
      </c>
      <c r="T1796" s="12">
        <f>(((I1796/60)/60)/24)+DATE(1970,1,1)</f>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(E1797/D1797)</f>
        <v>0.38735714285714284</v>
      </c>
      <c r="P1797" s="8">
        <f>IF(E1797=0, 0, E1797/L1797)</f>
        <v>133.90123456790124</v>
      </c>
      <c r="Q1797" t="str">
        <f>LEFT($N1797,SEARCH("/",$N1797)-1)</f>
        <v>photography</v>
      </c>
      <c r="R1797" t="str">
        <f>RIGHT($N1797, LEN($N1797)-SEARCH("/",$N1797))</f>
        <v>photobooks</v>
      </c>
      <c r="S1797" s="12">
        <f>(((J1797/60)/60)/24)+DATE(1970,1,1)</f>
        <v>42628.288668981477</v>
      </c>
      <c r="T1797" s="12">
        <f>(((I1797/60)/60)/24)+DATE(1970,1,1)</f>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(E1798/D1798)</f>
        <v>0.22052631578947368</v>
      </c>
      <c r="P1798" s="8">
        <f>IF(E1798=0, 0, E1798/L1798)</f>
        <v>48.720930232558139</v>
      </c>
      <c r="Q1798" t="str">
        <f>LEFT($N1798,SEARCH("/",$N1798)-1)</f>
        <v>photography</v>
      </c>
      <c r="R1798" t="str">
        <f>RIGHT($N1798, LEN($N1798)-SEARCH("/",$N1798))</f>
        <v>photobooks</v>
      </c>
      <c r="S1798" s="12">
        <f>(((J1798/60)/60)/24)+DATE(1970,1,1)</f>
        <v>42515.439421296294</v>
      </c>
      <c r="T1798" s="12">
        <f>(((I1798/60)/60)/24)+DATE(1970,1,1)</f>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(E1799/D1799)</f>
        <v>0.67549999999999999</v>
      </c>
      <c r="P1799" s="8">
        <f>IF(E1799=0, 0, E1799/L1799)</f>
        <v>48.25</v>
      </c>
      <c r="Q1799" t="str">
        <f>LEFT($N1799,SEARCH("/",$N1799)-1)</f>
        <v>photography</v>
      </c>
      <c r="R1799" t="str">
        <f>RIGHT($N1799, LEN($N1799)-SEARCH("/",$N1799))</f>
        <v>photobooks</v>
      </c>
      <c r="S1799" s="12">
        <f>(((J1799/60)/60)/24)+DATE(1970,1,1)</f>
        <v>42689.56931712963</v>
      </c>
      <c r="T1799" s="12">
        <f>(((I1799/60)/60)/24)+DATE(1970,1,1)</f>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(E1800/D1800)</f>
        <v>0.136375</v>
      </c>
      <c r="P1800" s="8">
        <f>IF(E1800=0, 0, E1800/L1800)</f>
        <v>58.972972972972975</v>
      </c>
      <c r="Q1800" t="str">
        <f>LEFT($N1800,SEARCH("/",$N1800)-1)</f>
        <v>photography</v>
      </c>
      <c r="R1800" t="str">
        <f>RIGHT($N1800, LEN($N1800)-SEARCH("/",$N1800))</f>
        <v>photobooks</v>
      </c>
      <c r="S1800" s="12">
        <f>(((J1800/60)/60)/24)+DATE(1970,1,1)</f>
        <v>42344.32677083333</v>
      </c>
      <c r="T1800" s="12">
        <f>(((I1800/60)/60)/24)+DATE(1970,1,1)</f>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(E1801/D1801)</f>
        <v>1.7457500000000001E-2</v>
      </c>
      <c r="P1801" s="8">
        <f>IF(E1801=0, 0, E1801/L1801)</f>
        <v>11.638333333333334</v>
      </c>
      <c r="Q1801" t="str">
        <f>LEFT($N1801,SEARCH("/",$N1801)-1)</f>
        <v>photography</v>
      </c>
      <c r="R1801" t="str">
        <f>RIGHT($N1801, LEN($N1801)-SEARCH("/",$N1801))</f>
        <v>photobooks</v>
      </c>
      <c r="S1801" s="12">
        <f>(((J1801/60)/60)/24)+DATE(1970,1,1)</f>
        <v>41934.842685185184</v>
      </c>
      <c r="T1801" s="12">
        <f>(((I1801/60)/60)/24)+DATE(1970,1,1)</f>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(E1802/D1802)</f>
        <v>0.20449632511889321</v>
      </c>
      <c r="P1802" s="8">
        <f>IF(E1802=0, 0, E1802/L1802)</f>
        <v>83.716814159292042</v>
      </c>
      <c r="Q1802" t="str">
        <f>LEFT($N1802,SEARCH("/",$N1802)-1)</f>
        <v>photography</v>
      </c>
      <c r="R1802" t="str">
        <f>RIGHT($N1802, LEN($N1802)-SEARCH("/",$N1802))</f>
        <v>photobooks</v>
      </c>
      <c r="S1802" s="12">
        <f>(((J1802/60)/60)/24)+DATE(1970,1,1)</f>
        <v>42623.606134259258</v>
      </c>
      <c r="T1802" s="12">
        <f>(((I1802/60)/60)/24)+DATE(1970,1,1)</f>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(E1803/D1803)</f>
        <v>0.13852941176470587</v>
      </c>
      <c r="P1803" s="8">
        <f>IF(E1803=0, 0, E1803/L1803)</f>
        <v>63.648648648648646</v>
      </c>
      <c r="Q1803" t="str">
        <f>LEFT($N1803,SEARCH("/",$N1803)-1)</f>
        <v>photography</v>
      </c>
      <c r="R1803" t="str">
        <f>RIGHT($N1803, LEN($N1803)-SEARCH("/",$N1803))</f>
        <v>photobooks</v>
      </c>
      <c r="S1803" s="12">
        <f>(((J1803/60)/60)/24)+DATE(1970,1,1)</f>
        <v>42321.660509259258</v>
      </c>
      <c r="T1803" s="12">
        <f>(((I1803/60)/60)/24)+DATE(1970,1,1)</f>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(E1804/D1804)</f>
        <v>0.48485714285714288</v>
      </c>
      <c r="P1804" s="8">
        <f>IF(E1804=0, 0, E1804/L1804)</f>
        <v>94.277777777777771</v>
      </c>
      <c r="Q1804" t="str">
        <f>LEFT($N1804,SEARCH("/",$N1804)-1)</f>
        <v>photography</v>
      </c>
      <c r="R1804" t="str">
        <f>RIGHT($N1804, LEN($N1804)-SEARCH("/",$N1804))</f>
        <v>photobooks</v>
      </c>
      <c r="S1804" s="12">
        <f>(((J1804/60)/60)/24)+DATE(1970,1,1)</f>
        <v>42159.47256944445</v>
      </c>
      <c r="T1804" s="12">
        <f>(((I1804/60)/60)/24)+DATE(1970,1,1)</f>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(E1805/D1805)</f>
        <v>0.308</v>
      </c>
      <c r="P1805" s="8">
        <f>IF(E1805=0, 0, E1805/L1805)</f>
        <v>71.86666666666666</v>
      </c>
      <c r="Q1805" t="str">
        <f>LEFT($N1805,SEARCH("/",$N1805)-1)</f>
        <v>photography</v>
      </c>
      <c r="R1805" t="str">
        <f>RIGHT($N1805, LEN($N1805)-SEARCH("/",$N1805))</f>
        <v>photobooks</v>
      </c>
      <c r="S1805" s="12">
        <f>(((J1805/60)/60)/24)+DATE(1970,1,1)</f>
        <v>42018.071550925932</v>
      </c>
      <c r="T1805" s="12">
        <f>(((I1805/60)/60)/24)+DATE(1970,1,1)</f>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(E1806/D1806)</f>
        <v>0.35174193548387095</v>
      </c>
      <c r="P1806" s="8">
        <f>IF(E1806=0, 0, E1806/L1806)</f>
        <v>104.84615384615384</v>
      </c>
      <c r="Q1806" t="str">
        <f>LEFT($N1806,SEARCH("/",$N1806)-1)</f>
        <v>photography</v>
      </c>
      <c r="R1806" t="str">
        <f>RIGHT($N1806, LEN($N1806)-SEARCH("/",$N1806))</f>
        <v>photobooks</v>
      </c>
      <c r="S1806" s="12">
        <f>(((J1806/60)/60)/24)+DATE(1970,1,1)</f>
        <v>42282.678287037037</v>
      </c>
      <c r="T1806" s="12">
        <f>(((I1806/60)/60)/24)+DATE(1970,1,1)</f>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(E1807/D1807)</f>
        <v>0.36404444444444445</v>
      </c>
      <c r="P1807" s="8">
        <f>IF(E1807=0, 0, E1807/L1807)</f>
        <v>67.139344262295083</v>
      </c>
      <c r="Q1807" t="str">
        <f>LEFT($N1807,SEARCH("/",$N1807)-1)</f>
        <v>photography</v>
      </c>
      <c r="R1807" t="str">
        <f>RIGHT($N1807, LEN($N1807)-SEARCH("/",$N1807))</f>
        <v>photobooks</v>
      </c>
      <c r="S1807" s="12">
        <f>(((J1807/60)/60)/24)+DATE(1970,1,1)</f>
        <v>42247.803912037038</v>
      </c>
      <c r="T1807" s="12">
        <f>(((I1807/60)/60)/24)+DATE(1970,1,1)</f>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(E1808/D1808)</f>
        <v>2.955E-2</v>
      </c>
      <c r="P1808" s="8">
        <f>IF(E1808=0, 0, E1808/L1808)</f>
        <v>73.875</v>
      </c>
      <c r="Q1808" t="str">
        <f>LEFT($N1808,SEARCH("/",$N1808)-1)</f>
        <v>photography</v>
      </c>
      <c r="R1808" t="str">
        <f>RIGHT($N1808, LEN($N1808)-SEARCH("/",$N1808))</f>
        <v>photobooks</v>
      </c>
      <c r="S1808" s="12">
        <f>(((J1808/60)/60)/24)+DATE(1970,1,1)</f>
        <v>41877.638298611113</v>
      </c>
      <c r="T1808" s="12">
        <f>(((I1808/60)/60)/24)+DATE(1970,1,1)</f>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(E1809/D1809)</f>
        <v>0.1106</v>
      </c>
      <c r="P1809" s="8">
        <f>IF(E1809=0, 0, E1809/L1809)</f>
        <v>69.125</v>
      </c>
      <c r="Q1809" t="str">
        <f>LEFT($N1809,SEARCH("/",$N1809)-1)</f>
        <v>photography</v>
      </c>
      <c r="R1809" t="str">
        <f>RIGHT($N1809, LEN($N1809)-SEARCH("/",$N1809))</f>
        <v>photobooks</v>
      </c>
      <c r="S1809" s="12">
        <f>(((J1809/60)/60)/24)+DATE(1970,1,1)</f>
        <v>41880.068437499998</v>
      </c>
      <c r="T1809" s="12">
        <f>(((I1809/60)/60)/24)+DATE(1970,1,1)</f>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(E1810/D1810)</f>
        <v>0.41407142857142859</v>
      </c>
      <c r="P1810" s="8">
        <f>IF(E1810=0, 0, E1810/L1810)</f>
        <v>120.77083333333333</v>
      </c>
      <c r="Q1810" t="str">
        <f>LEFT($N1810,SEARCH("/",$N1810)-1)</f>
        <v>photography</v>
      </c>
      <c r="R1810" t="str">
        <f>RIGHT($N1810, LEN($N1810)-SEARCH("/",$N1810))</f>
        <v>photobooks</v>
      </c>
      <c r="S1810" s="12">
        <f>(((J1810/60)/60)/24)+DATE(1970,1,1)</f>
        <v>42742.680902777778</v>
      </c>
      <c r="T1810" s="12">
        <f>(((I1810/60)/60)/24)+DATE(1970,1,1)</f>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(E1811/D1811)</f>
        <v>0.10857142857142857</v>
      </c>
      <c r="P1811" s="8">
        <f>IF(E1811=0, 0, E1811/L1811)</f>
        <v>42.222222222222221</v>
      </c>
      <c r="Q1811" t="str">
        <f>LEFT($N1811,SEARCH("/",$N1811)-1)</f>
        <v>photography</v>
      </c>
      <c r="R1811" t="str">
        <f>RIGHT($N1811, LEN($N1811)-SEARCH("/",$N1811))</f>
        <v>photobooks</v>
      </c>
      <c r="S1811" s="12">
        <f>(((J1811/60)/60)/24)+DATE(1970,1,1)</f>
        <v>42029.907858796301</v>
      </c>
      <c r="T1811" s="12">
        <f>(((I1811/60)/60)/24)+DATE(1970,1,1)</f>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(E1812/D1812)</f>
        <v>3.3333333333333333E-2</v>
      </c>
      <c r="P1812" s="8">
        <f>IF(E1812=0, 0, E1812/L1812)</f>
        <v>7.5</v>
      </c>
      <c r="Q1812" t="str">
        <f>LEFT($N1812,SEARCH("/",$N1812)-1)</f>
        <v>photography</v>
      </c>
      <c r="R1812" t="str">
        <f>RIGHT($N1812, LEN($N1812)-SEARCH("/",$N1812))</f>
        <v>photobooks</v>
      </c>
      <c r="S1812" s="12">
        <f>(((J1812/60)/60)/24)+DATE(1970,1,1)</f>
        <v>41860.91002314815</v>
      </c>
      <c r="T1812" s="12">
        <f>(((I1812/60)/60)/24)+DATE(1970,1,1)</f>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(E1813/D1813)</f>
        <v>7.407407407407407E-4</v>
      </c>
      <c r="P1813" s="8">
        <f>IF(E1813=0, 0, E1813/L1813)</f>
        <v>1.5384615384615385</v>
      </c>
      <c r="Q1813" t="str">
        <f>LEFT($N1813,SEARCH("/",$N1813)-1)</f>
        <v>photography</v>
      </c>
      <c r="R1813" t="str">
        <f>RIGHT($N1813, LEN($N1813)-SEARCH("/",$N1813))</f>
        <v>photobooks</v>
      </c>
      <c r="S1813" s="12">
        <f>(((J1813/60)/60)/24)+DATE(1970,1,1)</f>
        <v>41876.433680555558</v>
      </c>
      <c r="T1813" s="12">
        <f>(((I1813/60)/60)/24)+DATE(1970,1,1)</f>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(E1814/D1814)</f>
        <v>0.13307692307692306</v>
      </c>
      <c r="P1814" s="8">
        <f>IF(E1814=0, 0, E1814/L1814)</f>
        <v>37.608695652173914</v>
      </c>
      <c r="Q1814" t="str">
        <f>LEFT($N1814,SEARCH("/",$N1814)-1)</f>
        <v>photography</v>
      </c>
      <c r="R1814" t="str">
        <f>RIGHT($N1814, LEN($N1814)-SEARCH("/",$N1814))</f>
        <v>photobooks</v>
      </c>
      <c r="S1814" s="12">
        <f>(((J1814/60)/60)/24)+DATE(1970,1,1)</f>
        <v>42524.318703703699</v>
      </c>
      <c r="T1814" s="12">
        <f>(((I1814/60)/60)/24)+DATE(1970,1,1)</f>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(E1815/D1815)</f>
        <v>0</v>
      </c>
      <c r="P1815" s="8">
        <f>IF(E1815=0, 0, E1815/L1815)</f>
        <v>0</v>
      </c>
      <c r="Q1815" t="str">
        <f>LEFT($N1815,SEARCH("/",$N1815)-1)</f>
        <v>photography</v>
      </c>
      <c r="R1815" t="str">
        <f>RIGHT($N1815, LEN($N1815)-SEARCH("/",$N1815))</f>
        <v>photobooks</v>
      </c>
      <c r="S1815" s="12">
        <f>(((J1815/60)/60)/24)+DATE(1970,1,1)</f>
        <v>41829.889027777775</v>
      </c>
      <c r="T1815" s="12">
        <f>(((I1815/60)/60)/24)+DATE(1970,1,1)</f>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(E1816/D1816)</f>
        <v>0.49183333333333334</v>
      </c>
      <c r="P1816" s="8">
        <f>IF(E1816=0, 0, E1816/L1816)</f>
        <v>42.157142857142858</v>
      </c>
      <c r="Q1816" t="str">
        <f>LEFT($N1816,SEARCH("/",$N1816)-1)</f>
        <v>photography</v>
      </c>
      <c r="R1816" t="str">
        <f>RIGHT($N1816, LEN($N1816)-SEARCH("/",$N1816))</f>
        <v>photobooks</v>
      </c>
      <c r="S1816" s="12">
        <f>(((J1816/60)/60)/24)+DATE(1970,1,1)</f>
        <v>42033.314074074078</v>
      </c>
      <c r="T1816" s="12">
        <f>(((I1816/60)/60)/24)+DATE(1970,1,1)</f>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(E1817/D1817)</f>
        <v>0</v>
      </c>
      <c r="P1817" s="8">
        <f>IF(E1817=0, 0, E1817/L1817)</f>
        <v>0</v>
      </c>
      <c r="Q1817" t="str">
        <f>LEFT($N1817,SEARCH("/",$N1817)-1)</f>
        <v>photography</v>
      </c>
      <c r="R1817" t="str">
        <f>RIGHT($N1817, LEN($N1817)-SEARCH("/",$N1817))</f>
        <v>photobooks</v>
      </c>
      <c r="S1817" s="12">
        <f>(((J1817/60)/60)/24)+DATE(1970,1,1)</f>
        <v>42172.906678240746</v>
      </c>
      <c r="T1817" s="12">
        <f>(((I1817/60)/60)/24)+DATE(1970,1,1)</f>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(E1818/D1818)</f>
        <v>2.036E-2</v>
      </c>
      <c r="P1818" s="8">
        <f>IF(E1818=0, 0, E1818/L1818)</f>
        <v>84.833333333333329</v>
      </c>
      <c r="Q1818" t="str">
        <f>LEFT($N1818,SEARCH("/",$N1818)-1)</f>
        <v>photography</v>
      </c>
      <c r="R1818" t="str">
        <f>RIGHT($N1818, LEN($N1818)-SEARCH("/",$N1818))</f>
        <v>photobooks</v>
      </c>
      <c r="S1818" s="12">
        <f>(((J1818/60)/60)/24)+DATE(1970,1,1)</f>
        <v>42548.876192129625</v>
      </c>
      <c r="T1818" s="12">
        <f>(((I1818/60)/60)/24)+DATE(1970,1,1)</f>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(E1819/D1819)</f>
        <v>0.52327777777777773</v>
      </c>
      <c r="P1819" s="8">
        <f>IF(E1819=0, 0, E1819/L1819)</f>
        <v>94.19</v>
      </c>
      <c r="Q1819" t="str">
        <f>LEFT($N1819,SEARCH("/",$N1819)-1)</f>
        <v>photography</v>
      </c>
      <c r="R1819" t="str">
        <f>RIGHT($N1819, LEN($N1819)-SEARCH("/",$N1819))</f>
        <v>photobooks</v>
      </c>
      <c r="S1819" s="12">
        <f>(((J1819/60)/60)/24)+DATE(1970,1,1)</f>
        <v>42705.662118055552</v>
      </c>
      <c r="T1819" s="12">
        <f>(((I1819/60)/60)/24)+DATE(1970,1,1)</f>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(E1820/D1820)</f>
        <v>0</v>
      </c>
      <c r="P1820" s="8">
        <f>IF(E1820=0, 0, E1820/L1820)</f>
        <v>0</v>
      </c>
      <c r="Q1820" t="str">
        <f>LEFT($N1820,SEARCH("/",$N1820)-1)</f>
        <v>photography</v>
      </c>
      <c r="R1820" t="str">
        <f>RIGHT($N1820, LEN($N1820)-SEARCH("/",$N1820))</f>
        <v>photobooks</v>
      </c>
      <c r="S1820" s="12">
        <f>(((J1820/60)/60)/24)+DATE(1970,1,1)</f>
        <v>42067.234375</v>
      </c>
      <c r="T1820" s="12">
        <f>(((I1820/60)/60)/24)+DATE(1970,1,1)</f>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(E1821/D1821)</f>
        <v>2.0833333333333332E-2</v>
      </c>
      <c r="P1821" s="8">
        <f>IF(E1821=0, 0, E1821/L1821)</f>
        <v>6.25</v>
      </c>
      <c r="Q1821" t="str">
        <f>LEFT($N1821,SEARCH("/",$N1821)-1)</f>
        <v>photography</v>
      </c>
      <c r="R1821" t="str">
        <f>RIGHT($N1821, LEN($N1821)-SEARCH("/",$N1821))</f>
        <v>photobooks</v>
      </c>
      <c r="S1821" s="12">
        <f>(((J1821/60)/60)/24)+DATE(1970,1,1)</f>
        <v>41820.752268518518</v>
      </c>
      <c r="T1821" s="12">
        <f>(((I1821/60)/60)/24)+DATE(1970,1,1)</f>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(E1822/D1822)</f>
        <v>6.565384615384616E-2</v>
      </c>
      <c r="P1822" s="8">
        <f>IF(E1822=0, 0, E1822/L1822)</f>
        <v>213.375</v>
      </c>
      <c r="Q1822" t="str">
        <f>LEFT($N1822,SEARCH("/",$N1822)-1)</f>
        <v>photography</v>
      </c>
      <c r="R1822" t="str">
        <f>RIGHT($N1822, LEN($N1822)-SEARCH("/",$N1822))</f>
        <v>photobooks</v>
      </c>
      <c r="S1822" s="12">
        <f>(((J1822/60)/60)/24)+DATE(1970,1,1)</f>
        <v>42065.084375000006</v>
      </c>
      <c r="T1822" s="12">
        <f>(((I1822/60)/60)/24)+DATE(1970,1,1)</f>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(E1823/D1823)</f>
        <v>1.3489</v>
      </c>
      <c r="P1823" s="8">
        <f>IF(E1823=0, 0, E1823/L1823)</f>
        <v>59.162280701754383</v>
      </c>
      <c r="Q1823" t="str">
        <f>LEFT($N1823,SEARCH("/",$N1823)-1)</f>
        <v>music</v>
      </c>
      <c r="R1823" t="str">
        <f>RIGHT($N1823, LEN($N1823)-SEARCH("/",$N1823))</f>
        <v>rock</v>
      </c>
      <c r="S1823" s="12">
        <f>(((J1823/60)/60)/24)+DATE(1970,1,1)</f>
        <v>40926.319062499999</v>
      </c>
      <c r="T1823" s="12">
        <f>(((I1823/60)/60)/24)+DATE(1970,1,1)</f>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(E1824/D1824)</f>
        <v>1</v>
      </c>
      <c r="P1824" s="8">
        <f>IF(E1824=0, 0, E1824/L1824)</f>
        <v>27.272727272727273</v>
      </c>
      <c r="Q1824" t="str">
        <f>LEFT($N1824,SEARCH("/",$N1824)-1)</f>
        <v>music</v>
      </c>
      <c r="R1824" t="str">
        <f>RIGHT($N1824, LEN($N1824)-SEARCH("/",$N1824))</f>
        <v>rock</v>
      </c>
      <c r="S1824" s="12">
        <f>(((J1824/60)/60)/24)+DATE(1970,1,1)</f>
        <v>41634.797013888885</v>
      </c>
      <c r="T1824" s="12">
        <f>(((I1824/60)/60)/24)+DATE(1970,1,1)</f>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(E1825/D1825)</f>
        <v>1.1585714285714286</v>
      </c>
      <c r="P1825" s="8">
        <f>IF(E1825=0, 0, E1825/L1825)</f>
        <v>24.575757575757574</v>
      </c>
      <c r="Q1825" t="str">
        <f>LEFT($N1825,SEARCH("/",$N1825)-1)</f>
        <v>music</v>
      </c>
      <c r="R1825" t="str">
        <f>RIGHT($N1825, LEN($N1825)-SEARCH("/",$N1825))</f>
        <v>rock</v>
      </c>
      <c r="S1825" s="12">
        <f>(((J1825/60)/60)/24)+DATE(1970,1,1)</f>
        <v>41176.684907407405</v>
      </c>
      <c r="T1825" s="12">
        <f>(((I1825/60)/60)/24)+DATE(1970,1,1)</f>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(E1826/D1826)</f>
        <v>1.0006666666666666</v>
      </c>
      <c r="P1826" s="8">
        <f>IF(E1826=0, 0, E1826/L1826)</f>
        <v>75.05</v>
      </c>
      <c r="Q1826" t="str">
        <f>LEFT($N1826,SEARCH("/",$N1826)-1)</f>
        <v>music</v>
      </c>
      <c r="R1826" t="str">
        <f>RIGHT($N1826, LEN($N1826)-SEARCH("/",$N1826))</f>
        <v>rock</v>
      </c>
      <c r="S1826" s="12">
        <f>(((J1826/60)/60)/24)+DATE(1970,1,1)</f>
        <v>41626.916284722225</v>
      </c>
      <c r="T1826" s="12">
        <f>(((I1826/60)/60)/24)+DATE(1970,1,1)</f>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(E1827/D1827)</f>
        <v>1.0505</v>
      </c>
      <c r="P1827" s="8">
        <f>IF(E1827=0, 0, E1827/L1827)</f>
        <v>42.02</v>
      </c>
      <c r="Q1827" t="str">
        <f>LEFT($N1827,SEARCH("/",$N1827)-1)</f>
        <v>music</v>
      </c>
      <c r="R1827" t="str">
        <f>RIGHT($N1827, LEN($N1827)-SEARCH("/",$N1827))</f>
        <v>rock</v>
      </c>
      <c r="S1827" s="12">
        <f>(((J1827/60)/60)/24)+DATE(1970,1,1)</f>
        <v>41443.83452546296</v>
      </c>
      <c r="T1827" s="12">
        <f>(((I1827/60)/60)/24)+DATE(1970,1,1)</f>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(E1828/D1828)</f>
        <v>1.01</v>
      </c>
      <c r="P1828" s="8">
        <f>IF(E1828=0, 0, E1828/L1828)</f>
        <v>53.157894736842103</v>
      </c>
      <c r="Q1828" t="str">
        <f>LEFT($N1828,SEARCH("/",$N1828)-1)</f>
        <v>music</v>
      </c>
      <c r="R1828" t="str">
        <f>RIGHT($N1828, LEN($N1828)-SEARCH("/",$N1828))</f>
        <v>rock</v>
      </c>
      <c r="S1828" s="12">
        <f>(((J1828/60)/60)/24)+DATE(1970,1,1)</f>
        <v>41657.923807870371</v>
      </c>
      <c r="T1828" s="12">
        <f>(((I1828/60)/60)/24)+DATE(1970,1,1)</f>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(E1829/D1829)</f>
        <v>1.0066250000000001</v>
      </c>
      <c r="P1829" s="8">
        <f>IF(E1829=0, 0, E1829/L1829)</f>
        <v>83.885416666666671</v>
      </c>
      <c r="Q1829" t="str">
        <f>LEFT($N1829,SEARCH("/",$N1829)-1)</f>
        <v>music</v>
      </c>
      <c r="R1829" t="str">
        <f>RIGHT($N1829, LEN($N1829)-SEARCH("/",$N1829))</f>
        <v>rock</v>
      </c>
      <c r="S1829" s="12">
        <f>(((J1829/60)/60)/24)+DATE(1970,1,1)</f>
        <v>40555.325937499998</v>
      </c>
      <c r="T1829" s="12">
        <f>(((I1829/60)/60)/24)+DATE(1970,1,1)</f>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(E1830/D1830)</f>
        <v>1.0016</v>
      </c>
      <c r="P1830" s="8">
        <f>IF(E1830=0, 0, E1830/L1830)</f>
        <v>417.33333333333331</v>
      </c>
      <c r="Q1830" t="str">
        <f>LEFT($N1830,SEARCH("/",$N1830)-1)</f>
        <v>music</v>
      </c>
      <c r="R1830" t="str">
        <f>RIGHT($N1830, LEN($N1830)-SEARCH("/",$N1830))</f>
        <v>rock</v>
      </c>
      <c r="S1830" s="12">
        <f>(((J1830/60)/60)/24)+DATE(1970,1,1)</f>
        <v>41736.899652777778</v>
      </c>
      <c r="T1830" s="12">
        <f>(((I1830/60)/60)/24)+DATE(1970,1,1)</f>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(E1831/D1831)</f>
        <v>1.6668333333333334</v>
      </c>
      <c r="P1831" s="8">
        <f>IF(E1831=0, 0, E1831/L1831)</f>
        <v>75.765151515151516</v>
      </c>
      <c r="Q1831" t="str">
        <f>LEFT($N1831,SEARCH("/",$N1831)-1)</f>
        <v>music</v>
      </c>
      <c r="R1831" t="str">
        <f>RIGHT($N1831, LEN($N1831)-SEARCH("/",$N1831))</f>
        <v>rock</v>
      </c>
      <c r="S1831" s="12">
        <f>(((J1831/60)/60)/24)+DATE(1970,1,1)</f>
        <v>40516.087627314817</v>
      </c>
      <c r="T1831" s="12">
        <f>(((I1831/60)/60)/24)+DATE(1970,1,1)</f>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(E1832/D1832)</f>
        <v>1.0153333333333334</v>
      </c>
      <c r="P1832" s="8">
        <f>IF(E1832=0, 0, E1832/L1832)</f>
        <v>67.389380530973455</v>
      </c>
      <c r="Q1832" t="str">
        <f>LEFT($N1832,SEARCH("/",$N1832)-1)</f>
        <v>music</v>
      </c>
      <c r="R1832" t="str">
        <f>RIGHT($N1832, LEN($N1832)-SEARCH("/",$N1832))</f>
        <v>rock</v>
      </c>
      <c r="S1832" s="12">
        <f>(((J1832/60)/60)/24)+DATE(1970,1,1)</f>
        <v>41664.684108796297</v>
      </c>
      <c r="T1832" s="12">
        <f>(((I1832/60)/60)/24)+DATE(1970,1,1)</f>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(E1833/D1833)</f>
        <v>1.03</v>
      </c>
      <c r="P1833" s="8">
        <f>IF(E1833=0, 0, E1833/L1833)</f>
        <v>73.571428571428569</v>
      </c>
      <c r="Q1833" t="str">
        <f>LEFT($N1833,SEARCH("/",$N1833)-1)</f>
        <v>music</v>
      </c>
      <c r="R1833" t="str">
        <f>RIGHT($N1833, LEN($N1833)-SEARCH("/",$N1833))</f>
        <v>rock</v>
      </c>
      <c r="S1833" s="12">
        <f>(((J1833/60)/60)/24)+DATE(1970,1,1)</f>
        <v>41026.996099537035</v>
      </c>
      <c r="T1833" s="12">
        <f>(((I1833/60)/60)/24)+DATE(1970,1,1)</f>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(E1834/D1834)</f>
        <v>1.4285714285714286</v>
      </c>
      <c r="P1834" s="8">
        <f>IF(E1834=0, 0, E1834/L1834)</f>
        <v>25</v>
      </c>
      <c r="Q1834" t="str">
        <f>LEFT($N1834,SEARCH("/",$N1834)-1)</f>
        <v>music</v>
      </c>
      <c r="R1834" t="str">
        <f>RIGHT($N1834, LEN($N1834)-SEARCH("/",$N1834))</f>
        <v>rock</v>
      </c>
      <c r="S1834" s="12">
        <f>(((J1834/60)/60)/24)+DATE(1970,1,1)</f>
        <v>40576.539664351854</v>
      </c>
      <c r="T1834" s="12">
        <f>(((I1834/60)/60)/24)+DATE(1970,1,1)</f>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(E1835/D1835)</f>
        <v>2.625</v>
      </c>
      <c r="P1835" s="8">
        <f>IF(E1835=0, 0, E1835/L1835)</f>
        <v>42</v>
      </c>
      <c r="Q1835" t="str">
        <f>LEFT($N1835,SEARCH("/",$N1835)-1)</f>
        <v>music</v>
      </c>
      <c r="R1835" t="str">
        <f>RIGHT($N1835, LEN($N1835)-SEARCH("/",$N1835))</f>
        <v>rock</v>
      </c>
      <c r="S1835" s="12">
        <f>(((J1835/60)/60)/24)+DATE(1970,1,1)</f>
        <v>41303.044016203705</v>
      </c>
      <c r="T1835" s="12">
        <f>(((I1835/60)/60)/24)+DATE(1970,1,1)</f>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(E1836/D1836)</f>
        <v>1.1805000000000001</v>
      </c>
      <c r="P1836" s="8">
        <f>IF(E1836=0, 0, E1836/L1836)</f>
        <v>131.16666666666666</v>
      </c>
      <c r="Q1836" t="str">
        <f>LEFT($N1836,SEARCH("/",$N1836)-1)</f>
        <v>music</v>
      </c>
      <c r="R1836" t="str">
        <f>RIGHT($N1836, LEN($N1836)-SEARCH("/",$N1836))</f>
        <v>rock</v>
      </c>
      <c r="S1836" s="12">
        <f>(((J1836/60)/60)/24)+DATE(1970,1,1)</f>
        <v>41988.964062500003</v>
      </c>
      <c r="T1836" s="12">
        <f>(((I1836/60)/60)/24)+DATE(1970,1,1)</f>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(E1837/D1837)</f>
        <v>1.04</v>
      </c>
      <c r="P1837" s="8">
        <f>IF(E1837=0, 0, E1837/L1837)</f>
        <v>47.272727272727273</v>
      </c>
      <c r="Q1837" t="str">
        <f>LEFT($N1837,SEARCH("/",$N1837)-1)</f>
        <v>music</v>
      </c>
      <c r="R1837" t="str">
        <f>RIGHT($N1837, LEN($N1837)-SEARCH("/",$N1837))</f>
        <v>rock</v>
      </c>
      <c r="S1837" s="12">
        <f>(((J1837/60)/60)/24)+DATE(1970,1,1)</f>
        <v>42430.702210648145</v>
      </c>
      <c r="T1837" s="12">
        <f>(((I1837/60)/60)/24)+DATE(1970,1,1)</f>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(E1838/D1838)</f>
        <v>2.0034000000000001</v>
      </c>
      <c r="P1838" s="8">
        <f>IF(E1838=0, 0, E1838/L1838)</f>
        <v>182.12727272727273</v>
      </c>
      <c r="Q1838" t="str">
        <f>LEFT($N1838,SEARCH("/",$N1838)-1)</f>
        <v>music</v>
      </c>
      <c r="R1838" t="str">
        <f>RIGHT($N1838, LEN($N1838)-SEARCH("/",$N1838))</f>
        <v>rock</v>
      </c>
      <c r="S1838" s="12">
        <f>(((J1838/60)/60)/24)+DATE(1970,1,1)</f>
        <v>41305.809363425928</v>
      </c>
      <c r="T1838" s="12">
        <f>(((I1838/60)/60)/24)+DATE(1970,1,1)</f>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(E1839/D1839)</f>
        <v>3.0683333333333334</v>
      </c>
      <c r="P1839" s="8">
        <f>IF(E1839=0, 0, E1839/L1839)</f>
        <v>61.366666666666667</v>
      </c>
      <c r="Q1839" t="str">
        <f>LEFT($N1839,SEARCH("/",$N1839)-1)</f>
        <v>music</v>
      </c>
      <c r="R1839" t="str">
        <f>RIGHT($N1839, LEN($N1839)-SEARCH("/",$N1839))</f>
        <v>rock</v>
      </c>
      <c r="S1839" s="12">
        <f>(((J1839/60)/60)/24)+DATE(1970,1,1)</f>
        <v>40926.047858796301</v>
      </c>
      <c r="T1839" s="12">
        <f>(((I1839/60)/60)/24)+DATE(1970,1,1)</f>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(E1840/D1840)</f>
        <v>1.00149</v>
      </c>
      <c r="P1840" s="8">
        <f>IF(E1840=0, 0, E1840/L1840)</f>
        <v>35.767499999999998</v>
      </c>
      <c r="Q1840" t="str">
        <f>LEFT($N1840,SEARCH("/",$N1840)-1)</f>
        <v>music</v>
      </c>
      <c r="R1840" t="str">
        <f>RIGHT($N1840, LEN($N1840)-SEARCH("/",$N1840))</f>
        <v>rock</v>
      </c>
      <c r="S1840" s="12">
        <f>(((J1840/60)/60)/24)+DATE(1970,1,1)</f>
        <v>40788.786539351851</v>
      </c>
      <c r="T1840" s="12">
        <f>(((I1840/60)/60)/24)+DATE(1970,1,1)</f>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(E1841/D1841)</f>
        <v>2.0529999999999999</v>
      </c>
      <c r="P1841" s="8">
        <f>IF(E1841=0, 0, E1841/L1841)</f>
        <v>45.62222222222222</v>
      </c>
      <c r="Q1841" t="str">
        <f>LEFT($N1841,SEARCH("/",$N1841)-1)</f>
        <v>music</v>
      </c>
      <c r="R1841" t="str">
        <f>RIGHT($N1841, LEN($N1841)-SEARCH("/",$N1841))</f>
        <v>rock</v>
      </c>
      <c r="S1841" s="12">
        <f>(((J1841/60)/60)/24)+DATE(1970,1,1)</f>
        <v>42614.722013888888</v>
      </c>
      <c r="T1841" s="12">
        <f>(((I1841/60)/60)/24)+DATE(1970,1,1)</f>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(E1842/D1842)</f>
        <v>1.0888888888888888</v>
      </c>
      <c r="P1842" s="8">
        <f>IF(E1842=0, 0, E1842/L1842)</f>
        <v>75.384615384615387</v>
      </c>
      <c r="Q1842" t="str">
        <f>LEFT($N1842,SEARCH("/",$N1842)-1)</f>
        <v>music</v>
      </c>
      <c r="R1842" t="str">
        <f>RIGHT($N1842, LEN($N1842)-SEARCH("/",$N1842))</f>
        <v>rock</v>
      </c>
      <c r="S1842" s="12">
        <f>(((J1842/60)/60)/24)+DATE(1970,1,1)</f>
        <v>41382.096180555556</v>
      </c>
      <c r="T1842" s="12">
        <f>(((I1842/60)/60)/24)+DATE(1970,1,1)</f>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(E1843/D1843)</f>
        <v>1.0175000000000001</v>
      </c>
      <c r="P1843" s="8">
        <f>IF(E1843=0, 0, E1843/L1843)</f>
        <v>50.875</v>
      </c>
      <c r="Q1843" t="str">
        <f>LEFT($N1843,SEARCH("/",$N1843)-1)</f>
        <v>music</v>
      </c>
      <c r="R1843" t="str">
        <f>RIGHT($N1843, LEN($N1843)-SEARCH("/",$N1843))</f>
        <v>rock</v>
      </c>
      <c r="S1843" s="12">
        <f>(((J1843/60)/60)/24)+DATE(1970,1,1)</f>
        <v>41745.84542824074</v>
      </c>
      <c r="T1843" s="12">
        <f>(((I1843/60)/60)/24)+DATE(1970,1,1)</f>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(E1844/D1844)</f>
        <v>1.2524999999999999</v>
      </c>
      <c r="P1844" s="8">
        <f>IF(E1844=0, 0, E1844/L1844)</f>
        <v>119.28571428571429</v>
      </c>
      <c r="Q1844" t="str">
        <f>LEFT($N1844,SEARCH("/",$N1844)-1)</f>
        <v>music</v>
      </c>
      <c r="R1844" t="str">
        <f>RIGHT($N1844, LEN($N1844)-SEARCH("/",$N1844))</f>
        <v>rock</v>
      </c>
      <c r="S1844" s="12">
        <f>(((J1844/60)/60)/24)+DATE(1970,1,1)</f>
        <v>42031.631724537037</v>
      </c>
      <c r="T1844" s="12">
        <f>(((I1844/60)/60)/24)+DATE(1970,1,1)</f>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(E1845/D1845)</f>
        <v>1.2400610000000001</v>
      </c>
      <c r="P1845" s="8">
        <f>IF(E1845=0, 0, E1845/L1845)</f>
        <v>92.541865671641801</v>
      </c>
      <c r="Q1845" t="str">
        <f>LEFT($N1845,SEARCH("/",$N1845)-1)</f>
        <v>music</v>
      </c>
      <c r="R1845" t="str">
        <f>RIGHT($N1845, LEN($N1845)-SEARCH("/",$N1845))</f>
        <v>rock</v>
      </c>
      <c r="S1845" s="12">
        <f>(((J1845/60)/60)/24)+DATE(1970,1,1)</f>
        <v>40564.994837962964</v>
      </c>
      <c r="T1845" s="12">
        <f>(((I1845/60)/60)/24)+DATE(1970,1,1)</f>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(E1846/D1846)</f>
        <v>1.014</v>
      </c>
      <c r="P1846" s="8">
        <f>IF(E1846=0, 0, E1846/L1846)</f>
        <v>76.05</v>
      </c>
      <c r="Q1846" t="str">
        <f>LEFT($N1846,SEARCH("/",$N1846)-1)</f>
        <v>music</v>
      </c>
      <c r="R1846" t="str">
        <f>RIGHT($N1846, LEN($N1846)-SEARCH("/",$N1846))</f>
        <v>rock</v>
      </c>
      <c r="S1846" s="12">
        <f>(((J1846/60)/60)/24)+DATE(1970,1,1)</f>
        <v>40666.973541666666</v>
      </c>
      <c r="T1846" s="12">
        <f>(((I1846/60)/60)/24)+DATE(1970,1,1)</f>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(E1847/D1847)</f>
        <v>1</v>
      </c>
      <c r="P1847" s="8">
        <f>IF(E1847=0, 0, E1847/L1847)</f>
        <v>52.631578947368418</v>
      </c>
      <c r="Q1847" t="str">
        <f>LEFT($N1847,SEARCH("/",$N1847)-1)</f>
        <v>music</v>
      </c>
      <c r="R1847" t="str">
        <f>RIGHT($N1847, LEN($N1847)-SEARCH("/",$N1847))</f>
        <v>rock</v>
      </c>
      <c r="S1847" s="12">
        <f>(((J1847/60)/60)/24)+DATE(1970,1,1)</f>
        <v>42523.333310185189</v>
      </c>
      <c r="T1847" s="12">
        <f>(((I1847/60)/60)/24)+DATE(1970,1,1)</f>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(E1848/D1848)</f>
        <v>1.3792666666666666</v>
      </c>
      <c r="P1848" s="8">
        <f>IF(E1848=0, 0, E1848/L1848)</f>
        <v>98.990430622009569</v>
      </c>
      <c r="Q1848" t="str">
        <f>LEFT($N1848,SEARCH("/",$N1848)-1)</f>
        <v>music</v>
      </c>
      <c r="R1848" t="str">
        <f>RIGHT($N1848, LEN($N1848)-SEARCH("/",$N1848))</f>
        <v>rock</v>
      </c>
      <c r="S1848" s="12">
        <f>(((J1848/60)/60)/24)+DATE(1970,1,1)</f>
        <v>41228.650196759263</v>
      </c>
      <c r="T1848" s="12">
        <f>(((I1848/60)/60)/24)+DATE(1970,1,1)</f>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(E1849/D1849)</f>
        <v>1.2088000000000001</v>
      </c>
      <c r="P1849" s="8">
        <f>IF(E1849=0, 0, E1849/L1849)</f>
        <v>79.526315789473685</v>
      </c>
      <c r="Q1849" t="str">
        <f>LEFT($N1849,SEARCH("/",$N1849)-1)</f>
        <v>music</v>
      </c>
      <c r="R1849" t="str">
        <f>RIGHT($N1849, LEN($N1849)-SEARCH("/",$N1849))</f>
        <v>rock</v>
      </c>
      <c r="S1849" s="12">
        <f>(((J1849/60)/60)/24)+DATE(1970,1,1)</f>
        <v>42094.236481481479</v>
      </c>
      <c r="T1849" s="12">
        <f>(((I1849/60)/60)/24)+DATE(1970,1,1)</f>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(E1850/D1850)</f>
        <v>1.0736666666666668</v>
      </c>
      <c r="P1850" s="8">
        <f>IF(E1850=0, 0, E1850/L1850)</f>
        <v>134.20833333333334</v>
      </c>
      <c r="Q1850" t="str">
        <f>LEFT($N1850,SEARCH("/",$N1850)-1)</f>
        <v>music</v>
      </c>
      <c r="R1850" t="str">
        <f>RIGHT($N1850, LEN($N1850)-SEARCH("/",$N1850))</f>
        <v>rock</v>
      </c>
      <c r="S1850" s="12">
        <f>(((J1850/60)/60)/24)+DATE(1970,1,1)</f>
        <v>40691.788055555553</v>
      </c>
      <c r="T1850" s="12">
        <f>(((I1850/60)/60)/24)+DATE(1970,1,1)</f>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(E1851/D1851)</f>
        <v>1.0033333333333334</v>
      </c>
      <c r="P1851" s="8">
        <f>IF(E1851=0, 0, E1851/L1851)</f>
        <v>37.625</v>
      </c>
      <c r="Q1851" t="str">
        <f>LEFT($N1851,SEARCH("/",$N1851)-1)</f>
        <v>music</v>
      </c>
      <c r="R1851" t="str">
        <f>RIGHT($N1851, LEN($N1851)-SEARCH("/",$N1851))</f>
        <v>rock</v>
      </c>
      <c r="S1851" s="12">
        <f>(((J1851/60)/60)/24)+DATE(1970,1,1)</f>
        <v>41169.845590277779</v>
      </c>
      <c r="T1851" s="12">
        <f>(((I1851/60)/60)/24)+DATE(1970,1,1)</f>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(E1852/D1852)</f>
        <v>1.0152222222222222</v>
      </c>
      <c r="P1852" s="8">
        <f>IF(E1852=0, 0, E1852/L1852)</f>
        <v>51.044692737430168</v>
      </c>
      <c r="Q1852" t="str">
        <f>LEFT($N1852,SEARCH("/",$N1852)-1)</f>
        <v>music</v>
      </c>
      <c r="R1852" t="str">
        <f>RIGHT($N1852, LEN($N1852)-SEARCH("/",$N1852))</f>
        <v>rock</v>
      </c>
      <c r="S1852" s="12">
        <f>(((J1852/60)/60)/24)+DATE(1970,1,1)</f>
        <v>41800.959490740745</v>
      </c>
      <c r="T1852" s="12">
        <f>(((I1852/60)/60)/24)+DATE(1970,1,1)</f>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(E1853/D1853)</f>
        <v>1.0007692307692309</v>
      </c>
      <c r="P1853" s="8">
        <f>IF(E1853=0, 0, E1853/L1853)</f>
        <v>50.03846153846154</v>
      </c>
      <c r="Q1853" t="str">
        <f>LEFT($N1853,SEARCH("/",$N1853)-1)</f>
        <v>music</v>
      </c>
      <c r="R1853" t="str">
        <f>RIGHT($N1853, LEN($N1853)-SEARCH("/",$N1853))</f>
        <v>rock</v>
      </c>
      <c r="S1853" s="12">
        <f>(((J1853/60)/60)/24)+DATE(1970,1,1)</f>
        <v>41827.906689814816</v>
      </c>
      <c r="T1853" s="12">
        <f>(((I1853/60)/60)/24)+DATE(1970,1,1)</f>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(E1854/D1854)</f>
        <v>1.1696666666666666</v>
      </c>
      <c r="P1854" s="8">
        <f>IF(E1854=0, 0, E1854/L1854)</f>
        <v>133.93129770992365</v>
      </c>
      <c r="Q1854" t="str">
        <f>LEFT($N1854,SEARCH("/",$N1854)-1)</f>
        <v>music</v>
      </c>
      <c r="R1854" t="str">
        <f>RIGHT($N1854, LEN($N1854)-SEARCH("/",$N1854))</f>
        <v>rock</v>
      </c>
      <c r="S1854" s="12">
        <f>(((J1854/60)/60)/24)+DATE(1970,1,1)</f>
        <v>42081.77143518519</v>
      </c>
      <c r="T1854" s="12">
        <f>(((I1854/60)/60)/24)+DATE(1970,1,1)</f>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(E1855/D1855)</f>
        <v>1.01875</v>
      </c>
      <c r="P1855" s="8">
        <f>IF(E1855=0, 0, E1855/L1855)</f>
        <v>58.214285714285715</v>
      </c>
      <c r="Q1855" t="str">
        <f>LEFT($N1855,SEARCH("/",$N1855)-1)</f>
        <v>music</v>
      </c>
      <c r="R1855" t="str">
        <f>RIGHT($N1855, LEN($N1855)-SEARCH("/",$N1855))</f>
        <v>rock</v>
      </c>
      <c r="S1855" s="12">
        <f>(((J1855/60)/60)/24)+DATE(1970,1,1)</f>
        <v>41177.060381944444</v>
      </c>
      <c r="T1855" s="12">
        <f>(((I1855/60)/60)/24)+DATE(1970,1,1)</f>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(E1856/D1856)</f>
        <v>1.0212366666666666</v>
      </c>
      <c r="P1856" s="8">
        <f>IF(E1856=0, 0, E1856/L1856)</f>
        <v>88.037643678160919</v>
      </c>
      <c r="Q1856" t="str">
        <f>LEFT($N1856,SEARCH("/",$N1856)-1)</f>
        <v>music</v>
      </c>
      <c r="R1856" t="str">
        <f>RIGHT($N1856, LEN($N1856)-SEARCH("/",$N1856))</f>
        <v>rock</v>
      </c>
      <c r="S1856" s="12">
        <f>(((J1856/60)/60)/24)+DATE(1970,1,1)</f>
        <v>41388.021261574075</v>
      </c>
      <c r="T1856" s="12">
        <f>(((I1856/60)/60)/24)+DATE(1970,1,1)</f>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(E1857/D1857)</f>
        <v>1.5405897142857143</v>
      </c>
      <c r="P1857" s="8">
        <f>IF(E1857=0, 0, E1857/L1857)</f>
        <v>70.576753926701571</v>
      </c>
      <c r="Q1857" t="str">
        <f>LEFT($N1857,SEARCH("/",$N1857)-1)</f>
        <v>music</v>
      </c>
      <c r="R1857" t="str">
        <f>RIGHT($N1857, LEN($N1857)-SEARCH("/",$N1857))</f>
        <v>rock</v>
      </c>
      <c r="S1857" s="12">
        <f>(((J1857/60)/60)/24)+DATE(1970,1,1)</f>
        <v>41600.538657407407</v>
      </c>
      <c r="T1857" s="12">
        <f>(((I1857/60)/60)/24)+DATE(1970,1,1)</f>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(E1858/D1858)</f>
        <v>1.0125</v>
      </c>
      <c r="P1858" s="8">
        <f>IF(E1858=0, 0, E1858/L1858)</f>
        <v>53.289473684210527</v>
      </c>
      <c r="Q1858" t="str">
        <f>LEFT($N1858,SEARCH("/",$N1858)-1)</f>
        <v>music</v>
      </c>
      <c r="R1858" t="str">
        <f>RIGHT($N1858, LEN($N1858)-SEARCH("/",$N1858))</f>
        <v>rock</v>
      </c>
      <c r="S1858" s="12">
        <f>(((J1858/60)/60)/24)+DATE(1970,1,1)</f>
        <v>41817.854999999996</v>
      </c>
      <c r="T1858" s="12">
        <f>(((I1858/60)/60)/24)+DATE(1970,1,1)</f>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(E1859/D1859)</f>
        <v>1</v>
      </c>
      <c r="P1859" s="8">
        <f>IF(E1859=0, 0, E1859/L1859)</f>
        <v>136.36363636363637</v>
      </c>
      <c r="Q1859" t="str">
        <f>LEFT($N1859,SEARCH("/",$N1859)-1)</f>
        <v>music</v>
      </c>
      <c r="R1859" t="str">
        <f>RIGHT($N1859, LEN($N1859)-SEARCH("/",$N1859))</f>
        <v>rock</v>
      </c>
      <c r="S1859" s="12">
        <f>(((J1859/60)/60)/24)+DATE(1970,1,1)</f>
        <v>41864.76866898148</v>
      </c>
      <c r="T1859" s="12">
        <f>(((I1859/60)/60)/24)+DATE(1970,1,1)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(E1860/D1860)</f>
        <v>1.0874800874800874</v>
      </c>
      <c r="P1860" s="8">
        <f>IF(E1860=0, 0, E1860/L1860)</f>
        <v>40.547315436241611</v>
      </c>
      <c r="Q1860" t="str">
        <f>LEFT($N1860,SEARCH("/",$N1860)-1)</f>
        <v>music</v>
      </c>
      <c r="R1860" t="str">
        <f>RIGHT($N1860, LEN($N1860)-SEARCH("/",$N1860))</f>
        <v>rock</v>
      </c>
      <c r="S1860" s="12">
        <f>(((J1860/60)/60)/24)+DATE(1970,1,1)</f>
        <v>40833.200474537036</v>
      </c>
      <c r="T1860" s="12">
        <f>(((I1860/60)/60)/24)+DATE(1970,1,1)</f>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(E1861/D1861)</f>
        <v>1.3183333333333334</v>
      </c>
      <c r="P1861" s="8">
        <f>IF(E1861=0, 0, E1861/L1861)</f>
        <v>70.625</v>
      </c>
      <c r="Q1861" t="str">
        <f>LEFT($N1861,SEARCH("/",$N1861)-1)</f>
        <v>music</v>
      </c>
      <c r="R1861" t="str">
        <f>RIGHT($N1861, LEN($N1861)-SEARCH("/",$N1861))</f>
        <v>rock</v>
      </c>
      <c r="S1861" s="12">
        <f>(((J1861/60)/60)/24)+DATE(1970,1,1)</f>
        <v>40778.770011574074</v>
      </c>
      <c r="T1861" s="12">
        <f>(((I1861/60)/60)/24)+DATE(1970,1,1)</f>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(E1862/D1862)</f>
        <v>1.3346666666666667</v>
      </c>
      <c r="P1862" s="8">
        <f>IF(E1862=0, 0, E1862/L1862)</f>
        <v>52.684210526315788</v>
      </c>
      <c r="Q1862" t="str">
        <f>LEFT($N1862,SEARCH("/",$N1862)-1)</f>
        <v>music</v>
      </c>
      <c r="R1862" t="str">
        <f>RIGHT($N1862, LEN($N1862)-SEARCH("/",$N1862))</f>
        <v>rock</v>
      </c>
      <c r="S1862" s="12">
        <f>(((J1862/60)/60)/24)+DATE(1970,1,1)</f>
        <v>41655.709305555552</v>
      </c>
      <c r="T1862" s="12">
        <f>(((I1862/60)/60)/24)+DATE(1970,1,1)</f>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(E1863/D1863)</f>
        <v>0</v>
      </c>
      <c r="P1863" s="8">
        <f>IF(E1863=0, 0, E1863/L1863)</f>
        <v>0</v>
      </c>
      <c r="Q1863" t="str">
        <f>LEFT($N1863,SEARCH("/",$N1863)-1)</f>
        <v>games</v>
      </c>
      <c r="R1863" t="str">
        <f>RIGHT($N1863, LEN($N1863)-SEARCH("/",$N1863))</f>
        <v>mobile games</v>
      </c>
      <c r="S1863" s="12">
        <f>(((J1863/60)/60)/24)+DATE(1970,1,1)</f>
        <v>42000.300243055557</v>
      </c>
      <c r="T1863" s="12">
        <f>(((I1863/60)/60)/24)+DATE(1970,1,1)</f>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(E1864/D1864)</f>
        <v>8.0833333333333326E-2</v>
      </c>
      <c r="P1864" s="8">
        <f>IF(E1864=0, 0, E1864/L1864)</f>
        <v>90.9375</v>
      </c>
      <c r="Q1864" t="str">
        <f>LEFT($N1864,SEARCH("/",$N1864)-1)</f>
        <v>games</v>
      </c>
      <c r="R1864" t="str">
        <f>RIGHT($N1864, LEN($N1864)-SEARCH("/",$N1864))</f>
        <v>mobile games</v>
      </c>
      <c r="S1864" s="12">
        <f>(((J1864/60)/60)/24)+DATE(1970,1,1)</f>
        <v>42755.492754629624</v>
      </c>
      <c r="T1864" s="12">
        <f>(((I1864/60)/60)/24)+DATE(1970,1,1)</f>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(E1865/D1865)</f>
        <v>4.0000000000000001E-3</v>
      </c>
      <c r="P1865" s="8">
        <f>IF(E1865=0, 0, E1865/L1865)</f>
        <v>5</v>
      </c>
      <c r="Q1865" t="str">
        <f>LEFT($N1865,SEARCH("/",$N1865)-1)</f>
        <v>games</v>
      </c>
      <c r="R1865" t="str">
        <f>RIGHT($N1865, LEN($N1865)-SEARCH("/",$N1865))</f>
        <v>mobile games</v>
      </c>
      <c r="S1865" s="12">
        <f>(((J1865/60)/60)/24)+DATE(1970,1,1)</f>
        <v>41772.797280092593</v>
      </c>
      <c r="T1865" s="12">
        <f>(((I1865/60)/60)/24)+DATE(1970,1,1)</f>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(E1866/D1866)</f>
        <v>0.42892307692307691</v>
      </c>
      <c r="P1866" s="8">
        <f>IF(E1866=0, 0, E1866/L1866)</f>
        <v>58.083333333333336</v>
      </c>
      <c r="Q1866" t="str">
        <f>LEFT($N1866,SEARCH("/",$N1866)-1)</f>
        <v>games</v>
      </c>
      <c r="R1866" t="str">
        <f>RIGHT($N1866, LEN($N1866)-SEARCH("/",$N1866))</f>
        <v>mobile games</v>
      </c>
      <c r="S1866" s="12">
        <f>(((J1866/60)/60)/24)+DATE(1970,1,1)</f>
        <v>41733.716435185182</v>
      </c>
      <c r="T1866" s="12">
        <f>(((I1866/60)/60)/24)+DATE(1970,1,1)</f>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(E1867/D1867)</f>
        <v>3.6363636363636364E-5</v>
      </c>
      <c r="P1867" s="8">
        <f>IF(E1867=0, 0, E1867/L1867)</f>
        <v>2</v>
      </c>
      <c r="Q1867" t="str">
        <f>LEFT($N1867,SEARCH("/",$N1867)-1)</f>
        <v>games</v>
      </c>
      <c r="R1867" t="str">
        <f>RIGHT($N1867, LEN($N1867)-SEARCH("/",$N1867))</f>
        <v>mobile games</v>
      </c>
      <c r="S1867" s="12">
        <f>(((J1867/60)/60)/24)+DATE(1970,1,1)</f>
        <v>42645.367442129631</v>
      </c>
      <c r="T1867" s="12">
        <f>(((I1867/60)/60)/24)+DATE(1970,1,1)</f>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(E1868/D1868)</f>
        <v>5.0000000000000001E-3</v>
      </c>
      <c r="P1868" s="8">
        <f>IF(E1868=0, 0, E1868/L1868)</f>
        <v>62.5</v>
      </c>
      <c r="Q1868" t="str">
        <f>LEFT($N1868,SEARCH("/",$N1868)-1)</f>
        <v>games</v>
      </c>
      <c r="R1868" t="str">
        <f>RIGHT($N1868, LEN($N1868)-SEARCH("/",$N1868))</f>
        <v>mobile games</v>
      </c>
      <c r="S1868" s="12">
        <f>(((J1868/60)/60)/24)+DATE(1970,1,1)</f>
        <v>42742.246493055558</v>
      </c>
      <c r="T1868" s="12">
        <f>(((I1868/60)/60)/24)+DATE(1970,1,1)</f>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(E1869/D1869)</f>
        <v>5.0000000000000001E-4</v>
      </c>
      <c r="P1869" s="8">
        <f>IF(E1869=0, 0, E1869/L1869)</f>
        <v>10</v>
      </c>
      <c r="Q1869" t="str">
        <f>LEFT($N1869,SEARCH("/",$N1869)-1)</f>
        <v>games</v>
      </c>
      <c r="R1869" t="str">
        <f>RIGHT($N1869, LEN($N1869)-SEARCH("/",$N1869))</f>
        <v>mobile games</v>
      </c>
      <c r="S1869" s="12">
        <f>(((J1869/60)/60)/24)+DATE(1970,1,1)</f>
        <v>42649.924907407403</v>
      </c>
      <c r="T1869" s="12">
        <f>(((I1869/60)/60)/24)+DATE(1970,1,1)</f>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(E1870/D1870)</f>
        <v>4.8680000000000001E-2</v>
      </c>
      <c r="P1870" s="8">
        <f>IF(E1870=0, 0, E1870/L1870)</f>
        <v>71.588235294117652</v>
      </c>
      <c r="Q1870" t="str">
        <f>LEFT($N1870,SEARCH("/",$N1870)-1)</f>
        <v>games</v>
      </c>
      <c r="R1870" t="str">
        <f>RIGHT($N1870, LEN($N1870)-SEARCH("/",$N1870))</f>
        <v>mobile games</v>
      </c>
      <c r="S1870" s="12">
        <f>(((J1870/60)/60)/24)+DATE(1970,1,1)</f>
        <v>42328.779224537036</v>
      </c>
      <c r="T1870" s="12">
        <f>(((I1870/60)/60)/24)+DATE(1970,1,1)</f>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(E1871/D1871)</f>
        <v>0</v>
      </c>
      <c r="P1871" s="8">
        <f>IF(E1871=0, 0, E1871/L1871)</f>
        <v>0</v>
      </c>
      <c r="Q1871" t="str">
        <f>LEFT($N1871,SEARCH("/",$N1871)-1)</f>
        <v>games</v>
      </c>
      <c r="R1871" t="str">
        <f>RIGHT($N1871, LEN($N1871)-SEARCH("/",$N1871))</f>
        <v>mobile games</v>
      </c>
      <c r="S1871" s="12">
        <f>(((J1871/60)/60)/24)+DATE(1970,1,1)</f>
        <v>42709.002881944441</v>
      </c>
      <c r="T1871" s="12">
        <f>(((I1871/60)/60)/24)+DATE(1970,1,1)</f>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(E1872/D1872)</f>
        <v>0.10314285714285715</v>
      </c>
      <c r="P1872" s="8">
        <f>IF(E1872=0, 0, E1872/L1872)</f>
        <v>32.81818181818182</v>
      </c>
      <c r="Q1872" t="str">
        <f>LEFT($N1872,SEARCH("/",$N1872)-1)</f>
        <v>games</v>
      </c>
      <c r="R1872" t="str">
        <f>RIGHT($N1872, LEN($N1872)-SEARCH("/",$N1872))</f>
        <v>mobile games</v>
      </c>
      <c r="S1872" s="12">
        <f>(((J1872/60)/60)/24)+DATE(1970,1,1)</f>
        <v>42371.355729166666</v>
      </c>
      <c r="T1872" s="12">
        <f>(((I1872/60)/60)/24)+DATE(1970,1,1)</f>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(E1873/D1873)</f>
        <v>0.7178461538461538</v>
      </c>
      <c r="P1873" s="8">
        <f>IF(E1873=0, 0, E1873/L1873)</f>
        <v>49.11578947368421</v>
      </c>
      <c r="Q1873" t="str">
        <f>LEFT($N1873,SEARCH("/",$N1873)-1)</f>
        <v>games</v>
      </c>
      <c r="R1873" t="str">
        <f>RIGHT($N1873, LEN($N1873)-SEARCH("/",$N1873))</f>
        <v>mobile games</v>
      </c>
      <c r="S1873" s="12">
        <f>(((J1873/60)/60)/24)+DATE(1970,1,1)</f>
        <v>41923.783576388887</v>
      </c>
      <c r="T1873" s="12">
        <f>(((I1873/60)/60)/24)+DATE(1970,1,1)</f>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(E1874/D1874)</f>
        <v>1.06E-2</v>
      </c>
      <c r="P1874" s="8">
        <f>IF(E1874=0, 0, E1874/L1874)</f>
        <v>16.307692307692307</v>
      </c>
      <c r="Q1874" t="str">
        <f>LEFT($N1874,SEARCH("/",$N1874)-1)</f>
        <v>games</v>
      </c>
      <c r="R1874" t="str">
        <f>RIGHT($N1874, LEN($N1874)-SEARCH("/",$N1874))</f>
        <v>mobile games</v>
      </c>
      <c r="S1874" s="12">
        <f>(((J1874/60)/60)/24)+DATE(1970,1,1)</f>
        <v>42155.129652777774</v>
      </c>
      <c r="T1874" s="12">
        <f>(((I1874/60)/60)/24)+DATE(1970,1,1)</f>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(E1875/D1875)</f>
        <v>4.4999999999999997E-3</v>
      </c>
      <c r="P1875" s="8">
        <f>IF(E1875=0, 0, E1875/L1875)</f>
        <v>18</v>
      </c>
      <c r="Q1875" t="str">
        <f>LEFT($N1875,SEARCH("/",$N1875)-1)</f>
        <v>games</v>
      </c>
      <c r="R1875" t="str">
        <f>RIGHT($N1875, LEN($N1875)-SEARCH("/",$N1875))</f>
        <v>mobile games</v>
      </c>
      <c r="S1875" s="12">
        <f>(((J1875/60)/60)/24)+DATE(1970,1,1)</f>
        <v>42164.615856481483</v>
      </c>
      <c r="T1875" s="12">
        <f>(((I1875/60)/60)/24)+DATE(1970,1,1)</f>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(E1876/D1876)</f>
        <v>1.6249999999999999E-4</v>
      </c>
      <c r="P1876" s="8">
        <f>IF(E1876=0, 0, E1876/L1876)</f>
        <v>13</v>
      </c>
      <c r="Q1876" t="str">
        <f>LEFT($N1876,SEARCH("/",$N1876)-1)</f>
        <v>games</v>
      </c>
      <c r="R1876" t="str">
        <f>RIGHT($N1876, LEN($N1876)-SEARCH("/",$N1876))</f>
        <v>mobile games</v>
      </c>
      <c r="S1876" s="12">
        <f>(((J1876/60)/60)/24)+DATE(1970,1,1)</f>
        <v>42529.969131944439</v>
      </c>
      <c r="T1876" s="12">
        <f>(((I1876/60)/60)/24)+DATE(1970,1,1)</f>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(E1877/D1877)</f>
        <v>5.1000000000000004E-3</v>
      </c>
      <c r="P1877" s="8">
        <f>IF(E1877=0, 0, E1877/L1877)</f>
        <v>17</v>
      </c>
      <c r="Q1877" t="str">
        <f>LEFT($N1877,SEARCH("/",$N1877)-1)</f>
        <v>games</v>
      </c>
      <c r="R1877" t="str">
        <f>RIGHT($N1877, LEN($N1877)-SEARCH("/",$N1877))</f>
        <v>mobile games</v>
      </c>
      <c r="S1877" s="12">
        <f>(((J1877/60)/60)/24)+DATE(1970,1,1)</f>
        <v>42528.899398148147</v>
      </c>
      <c r="T1877" s="12">
        <f>(((I1877/60)/60)/24)+DATE(1970,1,1)</f>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(E1878/D1878)</f>
        <v>0</v>
      </c>
      <c r="P1878" s="8">
        <f>IF(E1878=0, 0, E1878/L1878)</f>
        <v>0</v>
      </c>
      <c r="Q1878" t="str">
        <f>LEFT($N1878,SEARCH("/",$N1878)-1)</f>
        <v>games</v>
      </c>
      <c r="R1878" t="str">
        <f>RIGHT($N1878, LEN($N1878)-SEARCH("/",$N1878))</f>
        <v>mobile games</v>
      </c>
      <c r="S1878" s="12">
        <f>(((J1878/60)/60)/24)+DATE(1970,1,1)</f>
        <v>41776.284780092588</v>
      </c>
      <c r="T1878" s="12">
        <f>(((I1878/60)/60)/24)+DATE(1970,1,1)</f>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(E1879/D1879)</f>
        <v>0</v>
      </c>
      <c r="P1879" s="8">
        <f>IF(E1879=0, 0, E1879/L1879)</f>
        <v>0</v>
      </c>
      <c r="Q1879" t="str">
        <f>LEFT($N1879,SEARCH("/",$N1879)-1)</f>
        <v>games</v>
      </c>
      <c r="R1879" t="str">
        <f>RIGHT($N1879, LEN($N1879)-SEARCH("/",$N1879))</f>
        <v>mobile games</v>
      </c>
      <c r="S1879" s="12">
        <f>(((J1879/60)/60)/24)+DATE(1970,1,1)</f>
        <v>42035.029224537036</v>
      </c>
      <c r="T1879" s="12">
        <f>(((I1879/60)/60)/24)+DATE(1970,1,1)</f>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(E1880/D1880)</f>
        <v>0</v>
      </c>
      <c r="P1880" s="8">
        <f>IF(E1880=0, 0, E1880/L1880)</f>
        <v>0</v>
      </c>
      <c r="Q1880" t="str">
        <f>LEFT($N1880,SEARCH("/",$N1880)-1)</f>
        <v>games</v>
      </c>
      <c r="R1880" t="str">
        <f>RIGHT($N1880, LEN($N1880)-SEARCH("/",$N1880))</f>
        <v>mobile games</v>
      </c>
      <c r="S1880" s="12">
        <f>(((J1880/60)/60)/24)+DATE(1970,1,1)</f>
        <v>41773.008738425924</v>
      </c>
      <c r="T1880" s="12">
        <f>(((I1880/60)/60)/24)+DATE(1970,1,1)</f>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(E1881/D1881)</f>
        <v>1.1999999999999999E-3</v>
      </c>
      <c r="P1881" s="8">
        <f>IF(E1881=0, 0, E1881/L1881)</f>
        <v>3</v>
      </c>
      <c r="Q1881" t="str">
        <f>LEFT($N1881,SEARCH("/",$N1881)-1)</f>
        <v>games</v>
      </c>
      <c r="R1881" t="str">
        <f>RIGHT($N1881, LEN($N1881)-SEARCH("/",$N1881))</f>
        <v>mobile games</v>
      </c>
      <c r="S1881" s="12">
        <f>(((J1881/60)/60)/24)+DATE(1970,1,1)</f>
        <v>42413.649641203709</v>
      </c>
      <c r="T1881" s="12">
        <f>(((I1881/60)/60)/24)+DATE(1970,1,1)</f>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(E1882/D1882)</f>
        <v>0.20080000000000001</v>
      </c>
      <c r="P1882" s="8">
        <f>IF(E1882=0, 0, E1882/L1882)</f>
        <v>41.833333333333336</v>
      </c>
      <c r="Q1882" t="str">
        <f>LEFT($N1882,SEARCH("/",$N1882)-1)</f>
        <v>games</v>
      </c>
      <c r="R1882" t="str">
        <f>RIGHT($N1882, LEN($N1882)-SEARCH("/",$N1882))</f>
        <v>mobile games</v>
      </c>
      <c r="S1882" s="12">
        <f>(((J1882/60)/60)/24)+DATE(1970,1,1)</f>
        <v>42430.566898148143</v>
      </c>
      <c r="T1882" s="12">
        <f>(((I1882/60)/60)/24)+DATE(1970,1,1)</f>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(E1883/D1883)</f>
        <v>1.726845</v>
      </c>
      <c r="P1883" s="8">
        <f>IF(E1883=0, 0, E1883/L1883)</f>
        <v>49.338428571428572</v>
      </c>
      <c r="Q1883" t="str">
        <f>LEFT($N1883,SEARCH("/",$N1883)-1)</f>
        <v>music</v>
      </c>
      <c r="R1883" t="str">
        <f>RIGHT($N1883, LEN($N1883)-SEARCH("/",$N1883))</f>
        <v>indie rock</v>
      </c>
      <c r="S1883" s="12">
        <f>(((J1883/60)/60)/24)+DATE(1970,1,1)</f>
        <v>42043.152650462958</v>
      </c>
      <c r="T1883" s="12">
        <f>(((I1883/60)/60)/24)+DATE(1970,1,1)</f>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(E1884/D1884)</f>
        <v>1.008955223880597</v>
      </c>
      <c r="P1884" s="8">
        <f>IF(E1884=0, 0, E1884/L1884)</f>
        <v>41.728395061728392</v>
      </c>
      <c r="Q1884" t="str">
        <f>LEFT($N1884,SEARCH("/",$N1884)-1)</f>
        <v>music</v>
      </c>
      <c r="R1884" t="str">
        <f>RIGHT($N1884, LEN($N1884)-SEARCH("/",$N1884))</f>
        <v>indie rock</v>
      </c>
      <c r="S1884" s="12">
        <f>(((J1884/60)/60)/24)+DATE(1970,1,1)</f>
        <v>41067.949212962965</v>
      </c>
      <c r="T1884" s="12">
        <f>(((I1884/60)/60)/24)+DATE(1970,1,1)</f>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(E1885/D1885)</f>
        <v>1.0480480480480481</v>
      </c>
      <c r="P1885" s="8">
        <f>IF(E1885=0, 0, E1885/L1885)</f>
        <v>32.71875</v>
      </c>
      <c r="Q1885" t="str">
        <f>LEFT($N1885,SEARCH("/",$N1885)-1)</f>
        <v>music</v>
      </c>
      <c r="R1885" t="str">
        <f>RIGHT($N1885, LEN($N1885)-SEARCH("/",$N1885))</f>
        <v>indie rock</v>
      </c>
      <c r="S1885" s="12">
        <f>(((J1885/60)/60)/24)+DATE(1970,1,1)</f>
        <v>40977.948009259257</v>
      </c>
      <c r="T1885" s="12">
        <f>(((I1885/60)/60)/24)+DATE(1970,1,1)</f>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(E1886/D1886)</f>
        <v>1.351</v>
      </c>
      <c r="P1886" s="8">
        <f>IF(E1886=0, 0, E1886/L1886)</f>
        <v>51.96153846153846</v>
      </c>
      <c r="Q1886" t="str">
        <f>LEFT($N1886,SEARCH("/",$N1886)-1)</f>
        <v>music</v>
      </c>
      <c r="R1886" t="str">
        <f>RIGHT($N1886, LEN($N1886)-SEARCH("/",$N1886))</f>
        <v>indie rock</v>
      </c>
      <c r="S1886" s="12">
        <f>(((J1886/60)/60)/24)+DATE(1970,1,1)</f>
        <v>41205.198321759257</v>
      </c>
      <c r="T1886" s="12">
        <f>(((I1886/60)/60)/24)+DATE(1970,1,1)</f>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(E1887/D1887)</f>
        <v>1.1632786885245903</v>
      </c>
      <c r="P1887" s="8">
        <f>IF(E1887=0, 0, E1887/L1887)</f>
        <v>50.685714285714283</v>
      </c>
      <c r="Q1887" t="str">
        <f>LEFT($N1887,SEARCH("/",$N1887)-1)</f>
        <v>music</v>
      </c>
      <c r="R1887" t="str">
        <f>RIGHT($N1887, LEN($N1887)-SEARCH("/",$N1887))</f>
        <v>indie rock</v>
      </c>
      <c r="S1887" s="12">
        <f>(((J1887/60)/60)/24)+DATE(1970,1,1)</f>
        <v>41099.093865740739</v>
      </c>
      <c r="T1887" s="12">
        <f>(((I1887/60)/60)/24)+DATE(1970,1,1)</f>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(E1888/D1888)</f>
        <v>1.0208333333333333</v>
      </c>
      <c r="P1888" s="8">
        <f>IF(E1888=0, 0, E1888/L1888)</f>
        <v>42.241379310344826</v>
      </c>
      <c r="Q1888" t="str">
        <f>LEFT($N1888,SEARCH("/",$N1888)-1)</f>
        <v>music</v>
      </c>
      <c r="R1888" t="str">
        <f>RIGHT($N1888, LEN($N1888)-SEARCH("/",$N1888))</f>
        <v>indie rock</v>
      </c>
      <c r="S1888" s="12">
        <f>(((J1888/60)/60)/24)+DATE(1970,1,1)</f>
        <v>41925.906689814816</v>
      </c>
      <c r="T1888" s="12">
        <f>(((I1888/60)/60)/24)+DATE(1970,1,1)</f>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(E1889/D1889)</f>
        <v>1.1116666666666666</v>
      </c>
      <c r="P1889" s="8">
        <f>IF(E1889=0, 0, E1889/L1889)</f>
        <v>416.875</v>
      </c>
      <c r="Q1889" t="str">
        <f>LEFT($N1889,SEARCH("/",$N1889)-1)</f>
        <v>music</v>
      </c>
      <c r="R1889" t="str">
        <f>RIGHT($N1889, LEN($N1889)-SEARCH("/",$N1889))</f>
        <v>indie rock</v>
      </c>
      <c r="S1889" s="12">
        <f>(((J1889/60)/60)/24)+DATE(1970,1,1)</f>
        <v>42323.800138888888</v>
      </c>
      <c r="T1889" s="12">
        <f>(((I1889/60)/60)/24)+DATE(1970,1,1)</f>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(E1890/D1890)</f>
        <v>1.6608000000000001</v>
      </c>
      <c r="P1890" s="8">
        <f>IF(E1890=0, 0, E1890/L1890)</f>
        <v>46.651685393258425</v>
      </c>
      <c r="Q1890" t="str">
        <f>LEFT($N1890,SEARCH("/",$N1890)-1)</f>
        <v>music</v>
      </c>
      <c r="R1890" t="str">
        <f>RIGHT($N1890, LEN($N1890)-SEARCH("/",$N1890))</f>
        <v>indie rock</v>
      </c>
      <c r="S1890" s="12">
        <f>(((J1890/60)/60)/24)+DATE(1970,1,1)</f>
        <v>40299.239953703705</v>
      </c>
      <c r="T1890" s="12">
        <f>(((I1890/60)/60)/24)+DATE(1970,1,1)</f>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(E1891/D1891)</f>
        <v>1.0660000000000001</v>
      </c>
      <c r="P1891" s="8">
        <f>IF(E1891=0, 0, E1891/L1891)</f>
        <v>48.454545454545453</v>
      </c>
      <c r="Q1891" t="str">
        <f>LEFT($N1891,SEARCH("/",$N1891)-1)</f>
        <v>music</v>
      </c>
      <c r="R1891" t="str">
        <f>RIGHT($N1891, LEN($N1891)-SEARCH("/",$N1891))</f>
        <v>indie rock</v>
      </c>
      <c r="S1891" s="12">
        <f>(((J1891/60)/60)/24)+DATE(1970,1,1)</f>
        <v>41299.793356481481</v>
      </c>
      <c r="T1891" s="12">
        <f>(((I1891/60)/60)/24)+DATE(1970,1,1)</f>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(E1892/D1892)</f>
        <v>1.4458441666666668</v>
      </c>
      <c r="P1892" s="8">
        <f>IF(E1892=0, 0, E1892/L1892)</f>
        <v>70.5289837398374</v>
      </c>
      <c r="Q1892" t="str">
        <f>LEFT($N1892,SEARCH("/",$N1892)-1)</f>
        <v>music</v>
      </c>
      <c r="R1892" t="str">
        <f>RIGHT($N1892, LEN($N1892)-SEARCH("/",$N1892))</f>
        <v>indie rock</v>
      </c>
      <c r="S1892" s="12">
        <f>(((J1892/60)/60)/24)+DATE(1970,1,1)</f>
        <v>41228.786203703705</v>
      </c>
      <c r="T1892" s="12">
        <f>(((I1892/60)/60)/24)+DATE(1970,1,1)</f>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(E1893/D1893)</f>
        <v>1.0555000000000001</v>
      </c>
      <c r="P1893" s="8">
        <f>IF(E1893=0, 0, E1893/L1893)</f>
        <v>87.958333333333329</v>
      </c>
      <c r="Q1893" t="str">
        <f>LEFT($N1893,SEARCH("/",$N1893)-1)</f>
        <v>music</v>
      </c>
      <c r="R1893" t="str">
        <f>RIGHT($N1893, LEN($N1893)-SEARCH("/",$N1893))</f>
        <v>indie rock</v>
      </c>
      <c r="S1893" s="12">
        <f>(((J1893/60)/60)/24)+DATE(1970,1,1)</f>
        <v>40335.798078703701</v>
      </c>
      <c r="T1893" s="12">
        <f>(((I1893/60)/60)/24)+DATE(1970,1,1)</f>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(E1894/D1894)</f>
        <v>1.3660000000000001</v>
      </c>
      <c r="P1894" s="8">
        <f>IF(E1894=0, 0, E1894/L1894)</f>
        <v>26.26923076923077</v>
      </c>
      <c r="Q1894" t="str">
        <f>LEFT($N1894,SEARCH("/",$N1894)-1)</f>
        <v>music</v>
      </c>
      <c r="R1894" t="str">
        <f>RIGHT($N1894, LEN($N1894)-SEARCH("/",$N1894))</f>
        <v>indie rock</v>
      </c>
      <c r="S1894" s="12">
        <f>(((J1894/60)/60)/24)+DATE(1970,1,1)</f>
        <v>40671.637511574074</v>
      </c>
      <c r="T1894" s="12">
        <f>(((I1894/60)/60)/24)+DATE(1970,1,1)</f>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(E1895/D1895)</f>
        <v>1.04</v>
      </c>
      <c r="P1895" s="8">
        <f>IF(E1895=0, 0, E1895/L1895)</f>
        <v>57.777777777777779</v>
      </c>
      <c r="Q1895" t="str">
        <f>LEFT($N1895,SEARCH("/",$N1895)-1)</f>
        <v>music</v>
      </c>
      <c r="R1895" t="str">
        <f>RIGHT($N1895, LEN($N1895)-SEARCH("/",$N1895))</f>
        <v>indie rock</v>
      </c>
      <c r="S1895" s="12">
        <f>(((J1895/60)/60)/24)+DATE(1970,1,1)</f>
        <v>40632.94195601852</v>
      </c>
      <c r="T1895" s="12">
        <f>(((I1895/60)/60)/24)+DATE(1970,1,1)</f>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(E1896/D1896)</f>
        <v>1.145</v>
      </c>
      <c r="P1896" s="8">
        <f>IF(E1896=0, 0, E1896/L1896)</f>
        <v>57.25</v>
      </c>
      <c r="Q1896" t="str">
        <f>LEFT($N1896,SEARCH("/",$N1896)-1)</f>
        <v>music</v>
      </c>
      <c r="R1896" t="str">
        <f>RIGHT($N1896, LEN($N1896)-SEARCH("/",$N1896))</f>
        <v>indie rock</v>
      </c>
      <c r="S1896" s="12">
        <f>(((J1896/60)/60)/24)+DATE(1970,1,1)</f>
        <v>40920.904895833337</v>
      </c>
      <c r="T1896" s="12">
        <f>(((I1896/60)/60)/24)+DATE(1970,1,1)</f>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(E1897/D1897)</f>
        <v>1.0171957671957672</v>
      </c>
      <c r="P1897" s="8">
        <f>IF(E1897=0, 0, E1897/L1897)</f>
        <v>196.34042553191489</v>
      </c>
      <c r="Q1897" t="str">
        <f>LEFT($N1897,SEARCH("/",$N1897)-1)</f>
        <v>music</v>
      </c>
      <c r="R1897" t="str">
        <f>RIGHT($N1897, LEN($N1897)-SEARCH("/",$N1897))</f>
        <v>indie rock</v>
      </c>
      <c r="S1897" s="12">
        <f>(((J1897/60)/60)/24)+DATE(1970,1,1)</f>
        <v>42267.746782407412</v>
      </c>
      <c r="T1897" s="12">
        <f>(((I1897/60)/60)/24)+DATE(1970,1,1)</f>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(E1898/D1898)</f>
        <v>1.2394678492239468</v>
      </c>
      <c r="P1898" s="8">
        <f>IF(E1898=0, 0, E1898/L1898)</f>
        <v>43</v>
      </c>
      <c r="Q1898" t="str">
        <f>LEFT($N1898,SEARCH("/",$N1898)-1)</f>
        <v>music</v>
      </c>
      <c r="R1898" t="str">
        <f>RIGHT($N1898, LEN($N1898)-SEARCH("/",$N1898))</f>
        <v>indie rock</v>
      </c>
      <c r="S1898" s="12">
        <f>(((J1898/60)/60)/24)+DATE(1970,1,1)</f>
        <v>40981.710243055553</v>
      </c>
      <c r="T1898" s="12">
        <f>(((I1898/60)/60)/24)+DATE(1970,1,1)</f>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(E1899/D1899)</f>
        <v>1.0245669291338582</v>
      </c>
      <c r="P1899" s="8">
        <f>IF(E1899=0, 0, E1899/L1899)</f>
        <v>35.551912568306008</v>
      </c>
      <c r="Q1899" t="str">
        <f>LEFT($N1899,SEARCH("/",$N1899)-1)</f>
        <v>music</v>
      </c>
      <c r="R1899" t="str">
        <f>RIGHT($N1899, LEN($N1899)-SEARCH("/",$N1899))</f>
        <v>indie rock</v>
      </c>
      <c r="S1899" s="12">
        <f>(((J1899/60)/60)/24)+DATE(1970,1,1)</f>
        <v>41680.583402777782</v>
      </c>
      <c r="T1899" s="12">
        <f>(((I1899/60)/60)/24)+DATE(1970,1,1)</f>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(E1900/D1900)</f>
        <v>1.4450000000000001</v>
      </c>
      <c r="P1900" s="8">
        <f>IF(E1900=0, 0, E1900/L1900)</f>
        <v>68.80952380952381</v>
      </c>
      <c r="Q1900" t="str">
        <f>LEFT($N1900,SEARCH("/",$N1900)-1)</f>
        <v>music</v>
      </c>
      <c r="R1900" t="str">
        <f>RIGHT($N1900, LEN($N1900)-SEARCH("/",$N1900))</f>
        <v>indie rock</v>
      </c>
      <c r="S1900" s="12">
        <f>(((J1900/60)/60)/24)+DATE(1970,1,1)</f>
        <v>42366.192974537036</v>
      </c>
      <c r="T1900" s="12">
        <f>(((I1900/60)/60)/24)+DATE(1970,1,1)</f>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(E1901/D1901)</f>
        <v>1.3333333333333333</v>
      </c>
      <c r="P1901" s="8">
        <f>IF(E1901=0, 0, E1901/L1901)</f>
        <v>28.571428571428573</v>
      </c>
      <c r="Q1901" t="str">
        <f>LEFT($N1901,SEARCH("/",$N1901)-1)</f>
        <v>music</v>
      </c>
      <c r="R1901" t="str">
        <f>RIGHT($N1901, LEN($N1901)-SEARCH("/",$N1901))</f>
        <v>indie rock</v>
      </c>
      <c r="S1901" s="12">
        <f>(((J1901/60)/60)/24)+DATE(1970,1,1)</f>
        <v>42058.941736111112</v>
      </c>
      <c r="T1901" s="12">
        <f>(((I1901/60)/60)/24)+DATE(1970,1,1)</f>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(E1902/D1902)</f>
        <v>1.0936440000000001</v>
      </c>
      <c r="P1902" s="8">
        <f>IF(E1902=0, 0, E1902/L1902)</f>
        <v>50.631666666666668</v>
      </c>
      <c r="Q1902" t="str">
        <f>LEFT($N1902,SEARCH("/",$N1902)-1)</f>
        <v>music</v>
      </c>
      <c r="R1902" t="str">
        <f>RIGHT($N1902, LEN($N1902)-SEARCH("/",$N1902))</f>
        <v>indie rock</v>
      </c>
      <c r="S1902" s="12">
        <f>(((J1902/60)/60)/24)+DATE(1970,1,1)</f>
        <v>41160.871886574074</v>
      </c>
      <c r="T1902" s="12">
        <f>(((I1902/60)/60)/24)+DATE(1970,1,1)</f>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(E1903/D1903)</f>
        <v>2.696969696969697E-2</v>
      </c>
      <c r="P1903" s="8">
        <f>IF(E1903=0, 0, E1903/L1903)</f>
        <v>106.8</v>
      </c>
      <c r="Q1903" t="str">
        <f>LEFT($N1903,SEARCH("/",$N1903)-1)</f>
        <v>technology</v>
      </c>
      <c r="R1903" t="str">
        <f>RIGHT($N1903, LEN($N1903)-SEARCH("/",$N1903))</f>
        <v>gadgets</v>
      </c>
      <c r="S1903" s="12">
        <f>(((J1903/60)/60)/24)+DATE(1970,1,1)</f>
        <v>42116.54315972222</v>
      </c>
      <c r="T1903" s="12">
        <f>(((I1903/60)/60)/24)+DATE(1970,1,1)</f>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(E1904/D1904)</f>
        <v>1.2E-2</v>
      </c>
      <c r="P1904" s="8">
        <f>IF(E1904=0, 0, E1904/L1904)</f>
        <v>4</v>
      </c>
      <c r="Q1904" t="str">
        <f>LEFT($N1904,SEARCH("/",$N1904)-1)</f>
        <v>technology</v>
      </c>
      <c r="R1904" t="str">
        <f>RIGHT($N1904, LEN($N1904)-SEARCH("/",$N1904))</f>
        <v>gadgets</v>
      </c>
      <c r="S1904" s="12">
        <f>(((J1904/60)/60)/24)+DATE(1970,1,1)</f>
        <v>42037.789895833332</v>
      </c>
      <c r="T1904" s="12">
        <f>(((I1904/60)/60)/24)+DATE(1970,1,1)</f>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(E1905/D1905)</f>
        <v>0.46600000000000003</v>
      </c>
      <c r="P1905" s="8">
        <f>IF(E1905=0, 0, E1905/L1905)</f>
        <v>34.097560975609753</v>
      </c>
      <c r="Q1905" t="str">
        <f>LEFT($N1905,SEARCH("/",$N1905)-1)</f>
        <v>technology</v>
      </c>
      <c r="R1905" t="str">
        <f>RIGHT($N1905, LEN($N1905)-SEARCH("/",$N1905))</f>
        <v>gadgets</v>
      </c>
      <c r="S1905" s="12">
        <f>(((J1905/60)/60)/24)+DATE(1970,1,1)</f>
        <v>42702.770729166667</v>
      </c>
      <c r="T1905" s="12">
        <f>(((I1905/60)/60)/24)+DATE(1970,1,1)</f>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(E1906/D1906)</f>
        <v>1E-3</v>
      </c>
      <c r="P1906" s="8">
        <f>IF(E1906=0, 0, E1906/L1906)</f>
        <v>25</v>
      </c>
      <c r="Q1906" t="str">
        <f>LEFT($N1906,SEARCH("/",$N1906)-1)</f>
        <v>technology</v>
      </c>
      <c r="R1906" t="str">
        <f>RIGHT($N1906, LEN($N1906)-SEARCH("/",$N1906))</f>
        <v>gadgets</v>
      </c>
      <c r="S1906" s="12">
        <f>(((J1906/60)/60)/24)+DATE(1970,1,1)</f>
        <v>42326.685428240744</v>
      </c>
      <c r="T1906" s="12">
        <f>(((I1906/60)/60)/24)+DATE(1970,1,1)</f>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(E1907/D1907)</f>
        <v>1.6800000000000001E-3</v>
      </c>
      <c r="P1907" s="8">
        <f>IF(E1907=0, 0, E1907/L1907)</f>
        <v>10.5</v>
      </c>
      <c r="Q1907" t="str">
        <f>LEFT($N1907,SEARCH("/",$N1907)-1)</f>
        <v>technology</v>
      </c>
      <c r="R1907" t="str">
        <f>RIGHT($N1907, LEN($N1907)-SEARCH("/",$N1907))</f>
        <v>gadgets</v>
      </c>
      <c r="S1907" s="12">
        <f>(((J1907/60)/60)/24)+DATE(1970,1,1)</f>
        <v>41859.925856481481</v>
      </c>
      <c r="T1907" s="12">
        <f>(((I1907/60)/60)/24)+DATE(1970,1,1)</f>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(E1908/D1908)</f>
        <v>0.42759999999999998</v>
      </c>
      <c r="P1908" s="8">
        <f>IF(E1908=0, 0, E1908/L1908)</f>
        <v>215.95959595959596</v>
      </c>
      <c r="Q1908" t="str">
        <f>LEFT($N1908,SEARCH("/",$N1908)-1)</f>
        <v>technology</v>
      </c>
      <c r="R1908" t="str">
        <f>RIGHT($N1908, LEN($N1908)-SEARCH("/",$N1908))</f>
        <v>gadgets</v>
      </c>
      <c r="S1908" s="12">
        <f>(((J1908/60)/60)/24)+DATE(1970,1,1)</f>
        <v>42514.671099537038</v>
      </c>
      <c r="T1908" s="12">
        <f>(((I1908/60)/60)/24)+DATE(1970,1,1)</f>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(E1909/D1909)</f>
        <v>2.8333333333333335E-3</v>
      </c>
      <c r="P1909" s="8">
        <f>IF(E1909=0, 0, E1909/L1909)</f>
        <v>21.25</v>
      </c>
      <c r="Q1909" t="str">
        <f>LEFT($N1909,SEARCH("/",$N1909)-1)</f>
        <v>technology</v>
      </c>
      <c r="R1909" t="str">
        <f>RIGHT($N1909, LEN($N1909)-SEARCH("/",$N1909))</f>
        <v>gadgets</v>
      </c>
      <c r="S1909" s="12">
        <f>(((J1909/60)/60)/24)+DATE(1970,1,1)</f>
        <v>41767.587094907409</v>
      </c>
      <c r="T1909" s="12">
        <f>(((I1909/60)/60)/24)+DATE(1970,1,1)</f>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(E1910/D1910)</f>
        <v>1.7319999999999999E-2</v>
      </c>
      <c r="P1910" s="8">
        <f>IF(E1910=0, 0, E1910/L1910)</f>
        <v>108.25</v>
      </c>
      <c r="Q1910" t="str">
        <f>LEFT($N1910,SEARCH("/",$N1910)-1)</f>
        <v>technology</v>
      </c>
      <c r="R1910" t="str">
        <f>RIGHT($N1910, LEN($N1910)-SEARCH("/",$N1910))</f>
        <v>gadgets</v>
      </c>
      <c r="S1910" s="12">
        <f>(((J1910/60)/60)/24)+DATE(1970,1,1)</f>
        <v>42703.917824074073</v>
      </c>
      <c r="T1910" s="12">
        <f>(((I1910/60)/60)/24)+DATE(1970,1,1)</f>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(E1911/D1911)</f>
        <v>0.14111428571428572</v>
      </c>
      <c r="P1911" s="8">
        <f>IF(E1911=0, 0, E1911/L1911)</f>
        <v>129.97368421052633</v>
      </c>
      <c r="Q1911" t="str">
        <f>LEFT($N1911,SEARCH("/",$N1911)-1)</f>
        <v>technology</v>
      </c>
      <c r="R1911" t="str">
        <f>RIGHT($N1911, LEN($N1911)-SEARCH("/",$N1911))</f>
        <v>gadgets</v>
      </c>
      <c r="S1911" s="12">
        <f>(((J1911/60)/60)/24)+DATE(1970,1,1)</f>
        <v>41905.429155092592</v>
      </c>
      <c r="T1911" s="12">
        <f>(((I1911/60)/60)/24)+DATE(1970,1,1)</f>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(E1912/D1912)</f>
        <v>0.39395294117647056</v>
      </c>
      <c r="P1912" s="8">
        <f>IF(E1912=0, 0, E1912/L1912)</f>
        <v>117.49473684210527</v>
      </c>
      <c r="Q1912" t="str">
        <f>LEFT($N1912,SEARCH("/",$N1912)-1)</f>
        <v>technology</v>
      </c>
      <c r="R1912" t="str">
        <f>RIGHT($N1912, LEN($N1912)-SEARCH("/",$N1912))</f>
        <v>gadgets</v>
      </c>
      <c r="S1912" s="12">
        <f>(((J1912/60)/60)/24)+DATE(1970,1,1)</f>
        <v>42264.963159722218</v>
      </c>
      <c r="T1912" s="12">
        <f>(((I1912/60)/60)/24)+DATE(1970,1,1)</f>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(E1913/D1913)</f>
        <v>2.3529411764705883E-4</v>
      </c>
      <c r="P1913" s="8">
        <f>IF(E1913=0, 0, E1913/L1913)</f>
        <v>10</v>
      </c>
      <c r="Q1913" t="str">
        <f>LEFT($N1913,SEARCH("/",$N1913)-1)</f>
        <v>technology</v>
      </c>
      <c r="R1913" t="str">
        <f>RIGHT($N1913, LEN($N1913)-SEARCH("/",$N1913))</f>
        <v>gadgets</v>
      </c>
      <c r="S1913" s="12">
        <f>(((J1913/60)/60)/24)+DATE(1970,1,1)</f>
        <v>41830.033958333333</v>
      </c>
      <c r="T1913" s="12">
        <f>(((I1913/60)/60)/24)+DATE(1970,1,1)</f>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(E1914/D1914)</f>
        <v>0.59299999999999997</v>
      </c>
      <c r="P1914" s="8">
        <f>IF(E1914=0, 0, E1914/L1914)</f>
        <v>70.595238095238102</v>
      </c>
      <c r="Q1914" t="str">
        <f>LEFT($N1914,SEARCH("/",$N1914)-1)</f>
        <v>technology</v>
      </c>
      <c r="R1914" t="str">
        <f>RIGHT($N1914, LEN($N1914)-SEARCH("/",$N1914))</f>
        <v>gadgets</v>
      </c>
      <c r="S1914" s="12">
        <f>(((J1914/60)/60)/24)+DATE(1970,1,1)</f>
        <v>42129.226388888885</v>
      </c>
      <c r="T1914" s="12">
        <f>(((I1914/60)/60)/24)+DATE(1970,1,1)</f>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(E1915/D1915)</f>
        <v>1.3270833333333334E-2</v>
      </c>
      <c r="P1915" s="8">
        <f>IF(E1915=0, 0, E1915/L1915)</f>
        <v>24.5</v>
      </c>
      <c r="Q1915" t="str">
        <f>LEFT($N1915,SEARCH("/",$N1915)-1)</f>
        <v>technology</v>
      </c>
      <c r="R1915" t="str">
        <f>RIGHT($N1915, LEN($N1915)-SEARCH("/",$N1915))</f>
        <v>gadgets</v>
      </c>
      <c r="S1915" s="12">
        <f>(((J1915/60)/60)/24)+DATE(1970,1,1)</f>
        <v>41890.511319444442</v>
      </c>
      <c r="T1915" s="12">
        <f>(((I1915/60)/60)/24)+DATE(1970,1,1)</f>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(E1916/D1916)</f>
        <v>9.0090090090090086E-2</v>
      </c>
      <c r="P1916" s="8">
        <f>IF(E1916=0, 0, E1916/L1916)</f>
        <v>30</v>
      </c>
      <c r="Q1916" t="str">
        <f>LEFT($N1916,SEARCH("/",$N1916)-1)</f>
        <v>technology</v>
      </c>
      <c r="R1916" t="str">
        <f>RIGHT($N1916, LEN($N1916)-SEARCH("/",$N1916))</f>
        <v>gadgets</v>
      </c>
      <c r="S1916" s="12">
        <f>(((J1916/60)/60)/24)+DATE(1970,1,1)</f>
        <v>41929.174456018518</v>
      </c>
      <c r="T1916" s="12">
        <f>(((I1916/60)/60)/24)+DATE(1970,1,1)</f>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(E1917/D1917)</f>
        <v>1.6E-2</v>
      </c>
      <c r="P1917" s="8">
        <f>IF(E1917=0, 0, E1917/L1917)</f>
        <v>2</v>
      </c>
      <c r="Q1917" t="str">
        <f>LEFT($N1917,SEARCH("/",$N1917)-1)</f>
        <v>technology</v>
      </c>
      <c r="R1917" t="str">
        <f>RIGHT($N1917, LEN($N1917)-SEARCH("/",$N1917))</f>
        <v>gadgets</v>
      </c>
      <c r="S1917" s="12">
        <f>(((J1917/60)/60)/24)+DATE(1970,1,1)</f>
        <v>41864.04886574074</v>
      </c>
      <c r="T1917" s="12">
        <f>(((I1917/60)/60)/24)+DATE(1970,1,1)</f>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(E1918/D1918)</f>
        <v>5.1000000000000004E-3</v>
      </c>
      <c r="P1918" s="8">
        <f>IF(E1918=0, 0, E1918/L1918)</f>
        <v>17</v>
      </c>
      <c r="Q1918" t="str">
        <f>LEFT($N1918,SEARCH("/",$N1918)-1)</f>
        <v>technology</v>
      </c>
      <c r="R1918" t="str">
        <f>RIGHT($N1918, LEN($N1918)-SEARCH("/",$N1918))</f>
        <v>gadgets</v>
      </c>
      <c r="S1918" s="12">
        <f>(((J1918/60)/60)/24)+DATE(1970,1,1)</f>
        <v>42656.717303240745</v>
      </c>
      <c r="T1918" s="12">
        <f>(((I1918/60)/60)/24)+DATE(1970,1,1)</f>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(E1919/D1919)</f>
        <v>0.52570512820512816</v>
      </c>
      <c r="P1919" s="8">
        <f>IF(E1919=0, 0, E1919/L1919)</f>
        <v>2928.9285714285716</v>
      </c>
      <c r="Q1919" t="str">
        <f>LEFT($N1919,SEARCH("/",$N1919)-1)</f>
        <v>technology</v>
      </c>
      <c r="R1919" t="str">
        <f>RIGHT($N1919, LEN($N1919)-SEARCH("/",$N1919))</f>
        <v>gadgets</v>
      </c>
      <c r="S1919" s="12">
        <f>(((J1919/60)/60)/24)+DATE(1970,1,1)</f>
        <v>42746.270057870366</v>
      </c>
      <c r="T1919" s="12">
        <f>(((I1919/60)/60)/24)+DATE(1970,1,1)</f>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(E1920/D1920)</f>
        <v>1.04E-2</v>
      </c>
      <c r="P1920" s="8">
        <f>IF(E1920=0, 0, E1920/L1920)</f>
        <v>28.888888888888889</v>
      </c>
      <c r="Q1920" t="str">
        <f>LEFT($N1920,SEARCH("/",$N1920)-1)</f>
        <v>technology</v>
      </c>
      <c r="R1920" t="str">
        <f>RIGHT($N1920, LEN($N1920)-SEARCH("/",$N1920))</f>
        <v>gadgets</v>
      </c>
      <c r="S1920" s="12">
        <f>(((J1920/60)/60)/24)+DATE(1970,1,1)</f>
        <v>41828.789942129632</v>
      </c>
      <c r="T1920" s="12">
        <f>(((I1920/60)/60)/24)+DATE(1970,1,1)</f>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(E1921/D1921)</f>
        <v>0.47399999999999998</v>
      </c>
      <c r="P1921" s="8">
        <f>IF(E1921=0, 0, E1921/L1921)</f>
        <v>29.625</v>
      </c>
      <c r="Q1921" t="str">
        <f>LEFT($N1921,SEARCH("/",$N1921)-1)</f>
        <v>technology</v>
      </c>
      <c r="R1921" t="str">
        <f>RIGHT($N1921, LEN($N1921)-SEARCH("/",$N1921))</f>
        <v>gadgets</v>
      </c>
      <c r="S1921" s="12">
        <f>(((J1921/60)/60)/24)+DATE(1970,1,1)</f>
        <v>42113.875567129624</v>
      </c>
      <c r="T1921" s="12">
        <f>(((I1921/60)/60)/24)+DATE(1970,1,1)</f>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(E1922/D1922)</f>
        <v>0.43030000000000002</v>
      </c>
      <c r="P1922" s="8">
        <f>IF(E1922=0, 0, E1922/L1922)</f>
        <v>40.980952380952381</v>
      </c>
      <c r="Q1922" t="str">
        <f>LEFT($N1922,SEARCH("/",$N1922)-1)</f>
        <v>technology</v>
      </c>
      <c r="R1922" t="str">
        <f>RIGHT($N1922, LEN($N1922)-SEARCH("/",$N1922))</f>
        <v>gadgets</v>
      </c>
      <c r="S1922" s="12">
        <f>(((J1922/60)/60)/24)+DATE(1970,1,1)</f>
        <v>42270.875706018516</v>
      </c>
      <c r="T1922" s="12">
        <f>(((I1922/60)/60)/24)+DATE(1970,1,1)</f>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(E1923/D1923)</f>
        <v>1.3680000000000001</v>
      </c>
      <c r="P1923" s="8">
        <f>IF(E1923=0, 0, E1923/L1923)</f>
        <v>54</v>
      </c>
      <c r="Q1923" t="str">
        <f>LEFT($N1923,SEARCH("/",$N1923)-1)</f>
        <v>music</v>
      </c>
      <c r="R1923" t="str">
        <f>RIGHT($N1923, LEN($N1923)-SEARCH("/",$N1923))</f>
        <v>indie rock</v>
      </c>
      <c r="S1923" s="12">
        <f>(((J1923/60)/60)/24)+DATE(1970,1,1)</f>
        <v>41074.221562500003</v>
      </c>
      <c r="T1923" s="12">
        <f>(((I1923/60)/60)/24)+DATE(1970,1,1)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(E1924/D1924)</f>
        <v>1.1555</v>
      </c>
      <c r="P1924" s="8">
        <f>IF(E1924=0, 0, E1924/L1924)</f>
        <v>36.109375</v>
      </c>
      <c r="Q1924" t="str">
        <f>LEFT($N1924,SEARCH("/",$N1924)-1)</f>
        <v>music</v>
      </c>
      <c r="R1924" t="str">
        <f>RIGHT($N1924, LEN($N1924)-SEARCH("/",$N1924))</f>
        <v>indie rock</v>
      </c>
      <c r="S1924" s="12">
        <f>(((J1924/60)/60)/24)+DATE(1970,1,1)</f>
        <v>41590.255868055552</v>
      </c>
      <c r="T1924" s="12">
        <f>(((I1924/60)/60)/24)+DATE(1970,1,1)</f>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(E1925/D1925)</f>
        <v>2.4079999999999999</v>
      </c>
      <c r="P1925" s="8">
        <f>IF(E1925=0, 0, E1925/L1925)</f>
        <v>23.153846153846153</v>
      </c>
      <c r="Q1925" t="str">
        <f>LEFT($N1925,SEARCH("/",$N1925)-1)</f>
        <v>music</v>
      </c>
      <c r="R1925" t="str">
        <f>RIGHT($N1925, LEN($N1925)-SEARCH("/",$N1925))</f>
        <v>indie rock</v>
      </c>
      <c r="S1925" s="12">
        <f>(((J1925/60)/60)/24)+DATE(1970,1,1)</f>
        <v>40772.848749999997</v>
      </c>
      <c r="T1925" s="12">
        <f>(((I1925/60)/60)/24)+DATE(1970,1,1)</f>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(E1926/D1926)</f>
        <v>1.1439999999999999</v>
      </c>
      <c r="P1926" s="8">
        <f>IF(E1926=0, 0, E1926/L1926)</f>
        <v>104</v>
      </c>
      <c r="Q1926" t="str">
        <f>LEFT($N1926,SEARCH("/",$N1926)-1)</f>
        <v>music</v>
      </c>
      <c r="R1926" t="str">
        <f>RIGHT($N1926, LEN($N1926)-SEARCH("/",$N1926))</f>
        <v>indie rock</v>
      </c>
      <c r="S1926" s="12">
        <f>(((J1926/60)/60)/24)+DATE(1970,1,1)</f>
        <v>41626.761053240742</v>
      </c>
      <c r="T1926" s="12">
        <f>(((I1926/60)/60)/24)+DATE(1970,1,1)</f>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(E1927/D1927)</f>
        <v>1.1033333333333333</v>
      </c>
      <c r="P1927" s="8">
        <f>IF(E1927=0, 0, E1927/L1927)</f>
        <v>31.826923076923077</v>
      </c>
      <c r="Q1927" t="str">
        <f>LEFT($N1927,SEARCH("/",$N1927)-1)</f>
        <v>music</v>
      </c>
      <c r="R1927" t="str">
        <f>RIGHT($N1927, LEN($N1927)-SEARCH("/",$N1927))</f>
        <v>indie rock</v>
      </c>
      <c r="S1927" s="12">
        <f>(((J1927/60)/60)/24)+DATE(1970,1,1)</f>
        <v>41535.90148148148</v>
      </c>
      <c r="T1927" s="12">
        <f>(((I1927/60)/60)/24)+DATE(1970,1,1)</f>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(E1928/D1928)</f>
        <v>1.9537933333333333</v>
      </c>
      <c r="P1928" s="8">
        <f>IF(E1928=0, 0, E1928/L1928)</f>
        <v>27.3896261682243</v>
      </c>
      <c r="Q1928" t="str">
        <f>LEFT($N1928,SEARCH("/",$N1928)-1)</f>
        <v>music</v>
      </c>
      <c r="R1928" t="str">
        <f>RIGHT($N1928, LEN($N1928)-SEARCH("/",$N1928))</f>
        <v>indie rock</v>
      </c>
      <c r="S1928" s="12">
        <f>(((J1928/60)/60)/24)+DATE(1970,1,1)</f>
        <v>40456.954351851848</v>
      </c>
      <c r="T1928" s="12">
        <f>(((I1928/60)/60)/24)+DATE(1970,1,1)</f>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(E1929/D1929)</f>
        <v>1.0333333333333334</v>
      </c>
      <c r="P1929" s="8">
        <f>IF(E1929=0, 0, E1929/L1929)</f>
        <v>56.363636363636367</v>
      </c>
      <c r="Q1929" t="str">
        <f>LEFT($N1929,SEARCH("/",$N1929)-1)</f>
        <v>music</v>
      </c>
      <c r="R1929" t="str">
        <f>RIGHT($N1929, LEN($N1929)-SEARCH("/",$N1929))</f>
        <v>indie rock</v>
      </c>
      <c r="S1929" s="12">
        <f>(((J1929/60)/60)/24)+DATE(1970,1,1)</f>
        <v>40960.861562500002</v>
      </c>
      <c r="T1929" s="12">
        <f>(((I1929/60)/60)/24)+DATE(1970,1,1)</f>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(E1930/D1930)</f>
        <v>1.031372549019608</v>
      </c>
      <c r="P1930" s="8">
        <f>IF(E1930=0, 0, E1930/L1930)</f>
        <v>77.352941176470594</v>
      </c>
      <c r="Q1930" t="str">
        <f>LEFT($N1930,SEARCH("/",$N1930)-1)</f>
        <v>music</v>
      </c>
      <c r="R1930" t="str">
        <f>RIGHT($N1930, LEN($N1930)-SEARCH("/",$N1930))</f>
        <v>indie rock</v>
      </c>
      <c r="S1930" s="12">
        <f>(((J1930/60)/60)/24)+DATE(1970,1,1)</f>
        <v>41371.648078703707</v>
      </c>
      <c r="T1930" s="12">
        <f>(((I1930/60)/60)/24)+DATE(1970,1,1)</f>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(E1931/D1931)</f>
        <v>1.003125</v>
      </c>
      <c r="P1931" s="8">
        <f>IF(E1931=0, 0, E1931/L1931)</f>
        <v>42.8</v>
      </c>
      <c r="Q1931" t="str">
        <f>LEFT($N1931,SEARCH("/",$N1931)-1)</f>
        <v>music</v>
      </c>
      <c r="R1931" t="str">
        <f>RIGHT($N1931, LEN($N1931)-SEARCH("/",$N1931))</f>
        <v>indie rock</v>
      </c>
      <c r="S1931" s="12">
        <f>(((J1931/60)/60)/24)+DATE(1970,1,1)</f>
        <v>40687.021597222221</v>
      </c>
      <c r="T1931" s="12">
        <f>(((I1931/60)/60)/24)+DATE(1970,1,1)</f>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(E1932/D1932)</f>
        <v>1.27</v>
      </c>
      <c r="P1932" s="8">
        <f>IF(E1932=0, 0, E1932/L1932)</f>
        <v>48.846153846153847</v>
      </c>
      <c r="Q1932" t="str">
        <f>LEFT($N1932,SEARCH("/",$N1932)-1)</f>
        <v>music</v>
      </c>
      <c r="R1932" t="str">
        <f>RIGHT($N1932, LEN($N1932)-SEARCH("/",$N1932))</f>
        <v>indie rock</v>
      </c>
      <c r="S1932" s="12">
        <f>(((J1932/60)/60)/24)+DATE(1970,1,1)</f>
        <v>41402.558819444443</v>
      </c>
      <c r="T1932" s="12">
        <f>(((I1932/60)/60)/24)+DATE(1970,1,1)</f>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(E1933/D1933)</f>
        <v>1.20601</v>
      </c>
      <c r="P1933" s="8">
        <f>IF(E1933=0, 0, E1933/L1933)</f>
        <v>48.240400000000001</v>
      </c>
      <c r="Q1933" t="str">
        <f>LEFT($N1933,SEARCH("/",$N1933)-1)</f>
        <v>music</v>
      </c>
      <c r="R1933" t="str">
        <f>RIGHT($N1933, LEN($N1933)-SEARCH("/",$N1933))</f>
        <v>indie rock</v>
      </c>
      <c r="S1933" s="12">
        <f>(((J1933/60)/60)/24)+DATE(1970,1,1)</f>
        <v>41037.892465277779</v>
      </c>
      <c r="T1933" s="12">
        <f>(((I1933/60)/60)/24)+DATE(1970,1,1)</f>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(E1934/D1934)</f>
        <v>1.0699047619047619</v>
      </c>
      <c r="P1934" s="8">
        <f>IF(E1934=0, 0, E1934/L1934)</f>
        <v>70.212500000000006</v>
      </c>
      <c r="Q1934" t="str">
        <f>LEFT($N1934,SEARCH("/",$N1934)-1)</f>
        <v>music</v>
      </c>
      <c r="R1934" t="str">
        <f>RIGHT($N1934, LEN($N1934)-SEARCH("/",$N1934))</f>
        <v>indie rock</v>
      </c>
      <c r="S1934" s="12">
        <f>(((J1934/60)/60)/24)+DATE(1970,1,1)</f>
        <v>40911.809872685182</v>
      </c>
      <c r="T1934" s="12">
        <f>(((I1934/60)/60)/24)+DATE(1970,1,1)</f>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(E1935/D1935)</f>
        <v>1.7243333333333333</v>
      </c>
      <c r="P1935" s="8">
        <f>IF(E1935=0, 0, E1935/L1935)</f>
        <v>94.054545454545448</v>
      </c>
      <c r="Q1935" t="str">
        <f>LEFT($N1935,SEARCH("/",$N1935)-1)</f>
        <v>music</v>
      </c>
      <c r="R1935" t="str">
        <f>RIGHT($N1935, LEN($N1935)-SEARCH("/",$N1935))</f>
        <v>indie rock</v>
      </c>
      <c r="S1935" s="12">
        <f>(((J1935/60)/60)/24)+DATE(1970,1,1)</f>
        <v>41879.130868055552</v>
      </c>
      <c r="T1935" s="12">
        <f>(((I1935/60)/60)/24)+DATE(1970,1,1)</f>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(E1936/D1936)</f>
        <v>1.2362</v>
      </c>
      <c r="P1936" s="8">
        <f>IF(E1936=0, 0, E1936/L1936)</f>
        <v>80.272727272727266</v>
      </c>
      <c r="Q1936" t="str">
        <f>LEFT($N1936,SEARCH("/",$N1936)-1)</f>
        <v>music</v>
      </c>
      <c r="R1936" t="str">
        <f>RIGHT($N1936, LEN($N1936)-SEARCH("/",$N1936))</f>
        <v>indie rock</v>
      </c>
      <c r="S1936" s="12">
        <f>(((J1936/60)/60)/24)+DATE(1970,1,1)</f>
        <v>40865.867141203707</v>
      </c>
      <c r="T1936" s="12">
        <f>(((I1936/60)/60)/24)+DATE(1970,1,1)</f>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(E1937/D1937)</f>
        <v>1.0840000000000001</v>
      </c>
      <c r="P1937" s="8">
        <f>IF(E1937=0, 0, E1937/L1937)</f>
        <v>54.2</v>
      </c>
      <c r="Q1937" t="str">
        <f>LEFT($N1937,SEARCH("/",$N1937)-1)</f>
        <v>music</v>
      </c>
      <c r="R1937" t="str">
        <f>RIGHT($N1937, LEN($N1937)-SEARCH("/",$N1937))</f>
        <v>indie rock</v>
      </c>
      <c r="S1937" s="12">
        <f>(((J1937/60)/60)/24)+DATE(1970,1,1)</f>
        <v>41773.932534722226</v>
      </c>
      <c r="T1937" s="12">
        <f>(((I1937/60)/60)/24)+DATE(1970,1,1)</f>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(E1938/D1938)</f>
        <v>1.1652013333333333</v>
      </c>
      <c r="P1938" s="8">
        <f>IF(E1938=0, 0, E1938/L1938)</f>
        <v>60.26903448275862</v>
      </c>
      <c r="Q1938" t="str">
        <f>LEFT($N1938,SEARCH("/",$N1938)-1)</f>
        <v>music</v>
      </c>
      <c r="R1938" t="str">
        <f>RIGHT($N1938, LEN($N1938)-SEARCH("/",$N1938))</f>
        <v>indie rock</v>
      </c>
      <c r="S1938" s="12">
        <f>(((J1938/60)/60)/24)+DATE(1970,1,1)</f>
        <v>40852.889699074076</v>
      </c>
      <c r="T1938" s="12">
        <f>(((I1938/60)/60)/24)+DATE(1970,1,1)</f>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(E1939/D1939)</f>
        <v>1.8724499999999999</v>
      </c>
      <c r="P1939" s="8">
        <f>IF(E1939=0, 0, E1939/L1939)</f>
        <v>38.740344827586206</v>
      </c>
      <c r="Q1939" t="str">
        <f>LEFT($N1939,SEARCH("/",$N1939)-1)</f>
        <v>music</v>
      </c>
      <c r="R1939" t="str">
        <f>RIGHT($N1939, LEN($N1939)-SEARCH("/",$N1939))</f>
        <v>indie rock</v>
      </c>
      <c r="S1939" s="12">
        <f>(((J1939/60)/60)/24)+DATE(1970,1,1)</f>
        <v>41059.118993055556</v>
      </c>
      <c r="T1939" s="12">
        <f>(((I1939/60)/60)/24)+DATE(1970,1,1)</f>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(E1940/D1940)</f>
        <v>1.1593333333333333</v>
      </c>
      <c r="P1940" s="8">
        <f>IF(E1940=0, 0, E1940/L1940)</f>
        <v>152.54385964912279</v>
      </c>
      <c r="Q1940" t="str">
        <f>LEFT($N1940,SEARCH("/",$N1940)-1)</f>
        <v>music</v>
      </c>
      <c r="R1940" t="str">
        <f>RIGHT($N1940, LEN($N1940)-SEARCH("/",$N1940))</f>
        <v>indie rock</v>
      </c>
      <c r="S1940" s="12">
        <f>(((J1940/60)/60)/24)+DATE(1970,1,1)</f>
        <v>41426.259618055556</v>
      </c>
      <c r="T1940" s="12">
        <f>(((I1940/60)/60)/24)+DATE(1970,1,1)</f>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(E1941/D1941)</f>
        <v>1.107</v>
      </c>
      <c r="P1941" s="8">
        <f>IF(E1941=0, 0, E1941/L1941)</f>
        <v>115.3125</v>
      </c>
      <c r="Q1941" t="str">
        <f>LEFT($N1941,SEARCH("/",$N1941)-1)</f>
        <v>music</v>
      </c>
      <c r="R1941" t="str">
        <f>RIGHT($N1941, LEN($N1941)-SEARCH("/",$N1941))</f>
        <v>indie rock</v>
      </c>
      <c r="S1941" s="12">
        <f>(((J1941/60)/60)/24)+DATE(1970,1,1)</f>
        <v>41313.985046296293</v>
      </c>
      <c r="T1941" s="12">
        <f>(((I1941/60)/60)/24)+DATE(1970,1,1)</f>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(E1942/D1942)</f>
        <v>1.7092307692307693</v>
      </c>
      <c r="P1942" s="8">
        <f>IF(E1942=0, 0, E1942/L1942)</f>
        <v>35.838709677419352</v>
      </c>
      <c r="Q1942" t="str">
        <f>LEFT($N1942,SEARCH("/",$N1942)-1)</f>
        <v>music</v>
      </c>
      <c r="R1942" t="str">
        <f>RIGHT($N1942, LEN($N1942)-SEARCH("/",$N1942))</f>
        <v>indie rock</v>
      </c>
      <c r="S1942" s="12">
        <f>(((J1942/60)/60)/24)+DATE(1970,1,1)</f>
        <v>40670.507326388892</v>
      </c>
      <c r="T1942" s="12">
        <f>(((I1942/60)/60)/24)+DATE(1970,1,1)</f>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(E1943/D1943)</f>
        <v>1.2611835600000001</v>
      </c>
      <c r="P1943" s="8">
        <f>IF(E1943=0, 0, E1943/L1943)</f>
        <v>64.570118779438872</v>
      </c>
      <c r="Q1943" t="str">
        <f>LEFT($N1943,SEARCH("/",$N1943)-1)</f>
        <v>technology</v>
      </c>
      <c r="R1943" t="str">
        <f>RIGHT($N1943, LEN($N1943)-SEARCH("/",$N1943))</f>
        <v>hardware</v>
      </c>
      <c r="S1943" s="12">
        <f>(((J1943/60)/60)/24)+DATE(1970,1,1)</f>
        <v>41744.290868055556</v>
      </c>
      <c r="T1943" s="12">
        <f>(((I1943/60)/60)/24)+DATE(1970,1,1)</f>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(E1944/D1944)</f>
        <v>1.3844033333333334</v>
      </c>
      <c r="P1944" s="8">
        <f>IF(E1944=0, 0, E1944/L1944)</f>
        <v>87.436000000000007</v>
      </c>
      <c r="Q1944" t="str">
        <f>LEFT($N1944,SEARCH("/",$N1944)-1)</f>
        <v>technology</v>
      </c>
      <c r="R1944" t="str">
        <f>RIGHT($N1944, LEN($N1944)-SEARCH("/",$N1944))</f>
        <v>hardware</v>
      </c>
      <c r="S1944" s="12">
        <f>(((J1944/60)/60)/24)+DATE(1970,1,1)</f>
        <v>40638.828009259261</v>
      </c>
      <c r="T1944" s="12">
        <f>(((I1944/60)/60)/24)+DATE(1970,1,1)</f>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(E1945/D1945)</f>
        <v>17.052499999999998</v>
      </c>
      <c r="P1945" s="8">
        <f>IF(E1945=0, 0, E1945/L1945)</f>
        <v>68.815577078288939</v>
      </c>
      <c r="Q1945" t="str">
        <f>LEFT($N1945,SEARCH("/",$N1945)-1)</f>
        <v>technology</v>
      </c>
      <c r="R1945" t="str">
        <f>RIGHT($N1945, LEN($N1945)-SEARCH("/",$N1945))</f>
        <v>hardware</v>
      </c>
      <c r="S1945" s="12">
        <f>(((J1945/60)/60)/24)+DATE(1970,1,1)</f>
        <v>42548.269861111112</v>
      </c>
      <c r="T1945" s="12">
        <f>(((I1945/60)/60)/24)+DATE(1970,1,1)</f>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(E1946/D1946)</f>
        <v>7.8805550000000002</v>
      </c>
      <c r="P1946" s="8">
        <f>IF(E1946=0, 0, E1946/L1946)</f>
        <v>176.200223588597</v>
      </c>
      <c r="Q1946" t="str">
        <f>LEFT($N1946,SEARCH("/",$N1946)-1)</f>
        <v>technology</v>
      </c>
      <c r="R1946" t="str">
        <f>RIGHT($N1946, LEN($N1946)-SEARCH("/",$N1946))</f>
        <v>hardware</v>
      </c>
      <c r="S1946" s="12">
        <f>(((J1946/60)/60)/24)+DATE(1970,1,1)</f>
        <v>41730.584374999999</v>
      </c>
      <c r="T1946" s="12">
        <f>(((I1946/60)/60)/24)+DATE(1970,1,1)</f>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(E1947/D1947)</f>
        <v>3.4801799999999998</v>
      </c>
      <c r="P1947" s="8">
        <f>IF(E1947=0, 0, E1947/L1947)</f>
        <v>511.79117647058825</v>
      </c>
      <c r="Q1947" t="str">
        <f>LEFT($N1947,SEARCH("/",$N1947)-1)</f>
        <v>technology</v>
      </c>
      <c r="R1947" t="str">
        <f>RIGHT($N1947, LEN($N1947)-SEARCH("/",$N1947))</f>
        <v>hardware</v>
      </c>
      <c r="S1947" s="12">
        <f>(((J1947/60)/60)/24)+DATE(1970,1,1)</f>
        <v>42157.251828703709</v>
      </c>
      <c r="T1947" s="12">
        <f>(((I1947/60)/60)/24)+DATE(1970,1,1)</f>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(E1948/D1948)</f>
        <v>1.4974666666666667</v>
      </c>
      <c r="P1948" s="8">
        <f>IF(E1948=0, 0, E1948/L1948)</f>
        <v>160.44285714285715</v>
      </c>
      <c r="Q1948" t="str">
        <f>LEFT($N1948,SEARCH("/",$N1948)-1)</f>
        <v>technology</v>
      </c>
      <c r="R1948" t="str">
        <f>RIGHT($N1948, LEN($N1948)-SEARCH("/",$N1948))</f>
        <v>hardware</v>
      </c>
      <c r="S1948" s="12">
        <f>(((J1948/60)/60)/24)+DATE(1970,1,1)</f>
        <v>41689.150011574071</v>
      </c>
      <c r="T1948" s="12">
        <f>(((I1948/60)/60)/24)+DATE(1970,1,1)</f>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(E1949/D1949)</f>
        <v>1.0063375000000001</v>
      </c>
      <c r="P1949" s="8">
        <f>IF(E1949=0, 0, E1949/L1949)</f>
        <v>35.003043478260871</v>
      </c>
      <c r="Q1949" t="str">
        <f>LEFT($N1949,SEARCH("/",$N1949)-1)</f>
        <v>technology</v>
      </c>
      <c r="R1949" t="str">
        <f>RIGHT($N1949, LEN($N1949)-SEARCH("/",$N1949))</f>
        <v>hardware</v>
      </c>
      <c r="S1949" s="12">
        <f>(((J1949/60)/60)/24)+DATE(1970,1,1)</f>
        <v>40102.918055555558</v>
      </c>
      <c r="T1949" s="12">
        <f>(((I1949/60)/60)/24)+DATE(1970,1,1)</f>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(E1950/D1950)</f>
        <v>8.0021100000000001</v>
      </c>
      <c r="P1950" s="8">
        <f>IF(E1950=0, 0, E1950/L1950)</f>
        <v>188.50671378091872</v>
      </c>
      <c r="Q1950" t="str">
        <f>LEFT($N1950,SEARCH("/",$N1950)-1)</f>
        <v>technology</v>
      </c>
      <c r="R1950" t="str">
        <f>RIGHT($N1950, LEN($N1950)-SEARCH("/",$N1950))</f>
        <v>hardware</v>
      </c>
      <c r="S1950" s="12">
        <f>(((J1950/60)/60)/24)+DATE(1970,1,1)</f>
        <v>42473.604270833333</v>
      </c>
      <c r="T1950" s="12">
        <f>(((I1950/60)/60)/24)+DATE(1970,1,1)</f>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(E1951/D1951)</f>
        <v>1.0600260000000001</v>
      </c>
      <c r="P1951" s="8">
        <f>IF(E1951=0, 0, E1951/L1951)</f>
        <v>56.204984093319197</v>
      </c>
      <c r="Q1951" t="str">
        <f>LEFT($N1951,SEARCH("/",$N1951)-1)</f>
        <v>technology</v>
      </c>
      <c r="R1951" t="str">
        <f>RIGHT($N1951, LEN($N1951)-SEARCH("/",$N1951))</f>
        <v>hardware</v>
      </c>
      <c r="S1951" s="12">
        <f>(((J1951/60)/60)/24)+DATE(1970,1,1)</f>
        <v>41800.423043981478</v>
      </c>
      <c r="T1951" s="12">
        <f>(((I1951/60)/60)/24)+DATE(1970,1,1)</f>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(E1952/D1952)</f>
        <v>2.0051866666666669</v>
      </c>
      <c r="P1952" s="8">
        <f>IF(E1952=0, 0, E1952/L1952)</f>
        <v>51.3054157782516</v>
      </c>
      <c r="Q1952" t="str">
        <f>LEFT($N1952,SEARCH("/",$N1952)-1)</f>
        <v>technology</v>
      </c>
      <c r="R1952" t="str">
        <f>RIGHT($N1952, LEN($N1952)-SEARCH("/",$N1952))</f>
        <v>hardware</v>
      </c>
      <c r="S1952" s="12">
        <f>(((J1952/60)/60)/24)+DATE(1970,1,1)</f>
        <v>40624.181400462963</v>
      </c>
      <c r="T1952" s="12">
        <f>(((I1952/60)/60)/24)+DATE(1970,1,1)</f>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(E1953/D1953)</f>
        <v>2.1244399999999999</v>
      </c>
      <c r="P1953" s="8">
        <f>IF(E1953=0, 0, E1953/L1953)</f>
        <v>127.36450839328538</v>
      </c>
      <c r="Q1953" t="str">
        <f>LEFT($N1953,SEARCH("/",$N1953)-1)</f>
        <v>technology</v>
      </c>
      <c r="R1953" t="str">
        <f>RIGHT($N1953, LEN($N1953)-SEARCH("/",$N1953))</f>
        <v>hardware</v>
      </c>
      <c r="S1953" s="12">
        <f>(((J1953/60)/60)/24)+DATE(1970,1,1)</f>
        <v>42651.420567129629</v>
      </c>
      <c r="T1953" s="12">
        <f>(((I1953/60)/60)/24)+DATE(1970,1,1)</f>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(E1954/D1954)</f>
        <v>1.9847237142857144</v>
      </c>
      <c r="P1954" s="8">
        <f>IF(E1954=0, 0, E1954/L1954)</f>
        <v>101.85532258064516</v>
      </c>
      <c r="Q1954" t="str">
        <f>LEFT($N1954,SEARCH("/",$N1954)-1)</f>
        <v>technology</v>
      </c>
      <c r="R1954" t="str">
        <f>RIGHT($N1954, LEN($N1954)-SEARCH("/",$N1954))</f>
        <v>hardware</v>
      </c>
      <c r="S1954" s="12">
        <f>(((J1954/60)/60)/24)+DATE(1970,1,1)</f>
        <v>41526.60665509259</v>
      </c>
      <c r="T1954" s="12">
        <f>(((I1954/60)/60)/24)+DATE(1970,1,1)</f>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(E1955/D1955)</f>
        <v>2.2594666666666665</v>
      </c>
      <c r="P1955" s="8">
        <f>IF(E1955=0, 0, E1955/L1955)</f>
        <v>230.55782312925169</v>
      </c>
      <c r="Q1955" t="str">
        <f>LEFT($N1955,SEARCH("/",$N1955)-1)</f>
        <v>technology</v>
      </c>
      <c r="R1955" t="str">
        <f>RIGHT($N1955, LEN($N1955)-SEARCH("/",$N1955))</f>
        <v>hardware</v>
      </c>
      <c r="S1955" s="12">
        <f>(((J1955/60)/60)/24)+DATE(1970,1,1)</f>
        <v>40941.199826388889</v>
      </c>
      <c r="T1955" s="12">
        <f>(((I1955/60)/60)/24)+DATE(1970,1,1)</f>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(E1956/D1956)</f>
        <v>6.9894800000000004</v>
      </c>
      <c r="P1956" s="8">
        <f>IF(E1956=0, 0, E1956/L1956)</f>
        <v>842.10602409638557</v>
      </c>
      <c r="Q1956" t="str">
        <f>LEFT($N1956,SEARCH("/",$N1956)-1)</f>
        <v>technology</v>
      </c>
      <c r="R1956" t="str">
        <f>RIGHT($N1956, LEN($N1956)-SEARCH("/",$N1956))</f>
        <v>hardware</v>
      </c>
      <c r="S1956" s="12">
        <f>(((J1956/60)/60)/24)+DATE(1970,1,1)</f>
        <v>42394.580740740741</v>
      </c>
      <c r="T1956" s="12">
        <f>(((I1956/60)/60)/24)+DATE(1970,1,1)</f>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(E1957/D1957)</f>
        <v>3.9859528571428569</v>
      </c>
      <c r="P1957" s="8">
        <f>IF(E1957=0, 0, E1957/L1957)</f>
        <v>577.27593103448271</v>
      </c>
      <c r="Q1957" t="str">
        <f>LEFT($N1957,SEARCH("/",$N1957)-1)</f>
        <v>technology</v>
      </c>
      <c r="R1957" t="str">
        <f>RIGHT($N1957, LEN($N1957)-SEARCH("/",$N1957))</f>
        <v>hardware</v>
      </c>
      <c r="S1957" s="12">
        <f>(((J1957/60)/60)/24)+DATE(1970,1,1)</f>
        <v>41020.271770833337</v>
      </c>
      <c r="T1957" s="12">
        <f>(((I1957/60)/60)/24)+DATE(1970,1,1)</f>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(E1958/D1958)</f>
        <v>2.9403333333333332</v>
      </c>
      <c r="P1958" s="8">
        <f>IF(E1958=0, 0, E1958/L1958)</f>
        <v>483.34246575342468</v>
      </c>
      <c r="Q1958" t="str">
        <f>LEFT($N1958,SEARCH("/",$N1958)-1)</f>
        <v>technology</v>
      </c>
      <c r="R1958" t="str">
        <f>RIGHT($N1958, LEN($N1958)-SEARCH("/",$N1958))</f>
        <v>hardware</v>
      </c>
      <c r="S1958" s="12">
        <f>(((J1958/60)/60)/24)+DATE(1970,1,1)</f>
        <v>42067.923668981486</v>
      </c>
      <c r="T1958" s="12">
        <f>(((I1958/60)/60)/24)+DATE(1970,1,1)</f>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(E1959/D1959)</f>
        <v>1.6750470000000002</v>
      </c>
      <c r="P1959" s="8">
        <f>IF(E1959=0, 0, E1959/L1959)</f>
        <v>76.138500000000008</v>
      </c>
      <c r="Q1959" t="str">
        <f>LEFT($N1959,SEARCH("/",$N1959)-1)</f>
        <v>technology</v>
      </c>
      <c r="R1959" t="str">
        <f>RIGHT($N1959, LEN($N1959)-SEARCH("/",$N1959))</f>
        <v>hardware</v>
      </c>
      <c r="S1959" s="12">
        <f>(((J1959/60)/60)/24)+DATE(1970,1,1)</f>
        <v>41179.098530092589</v>
      </c>
      <c r="T1959" s="12">
        <f>(((I1959/60)/60)/24)+DATE(1970,1,1)</f>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(E1960/D1960)</f>
        <v>14.355717142857143</v>
      </c>
      <c r="P1960" s="8">
        <f>IF(E1960=0, 0, E1960/L1960)</f>
        <v>74.107684365781708</v>
      </c>
      <c r="Q1960" t="str">
        <f>LEFT($N1960,SEARCH("/",$N1960)-1)</f>
        <v>technology</v>
      </c>
      <c r="R1960" t="str">
        <f>RIGHT($N1960, LEN($N1960)-SEARCH("/",$N1960))</f>
        <v>hardware</v>
      </c>
      <c r="S1960" s="12">
        <f>(((J1960/60)/60)/24)+DATE(1970,1,1)</f>
        <v>41326.987974537034</v>
      </c>
      <c r="T1960" s="12">
        <f>(((I1960/60)/60)/24)+DATE(1970,1,1)</f>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(E1961/D1961)</f>
        <v>1.5673440000000001</v>
      </c>
      <c r="P1961" s="8">
        <f>IF(E1961=0, 0, E1961/L1961)</f>
        <v>36.965660377358489</v>
      </c>
      <c r="Q1961" t="str">
        <f>LEFT($N1961,SEARCH("/",$N1961)-1)</f>
        <v>technology</v>
      </c>
      <c r="R1961" t="str">
        <f>RIGHT($N1961, LEN($N1961)-SEARCH("/",$N1961))</f>
        <v>hardware</v>
      </c>
      <c r="S1961" s="12">
        <f>(((J1961/60)/60)/24)+DATE(1970,1,1)</f>
        <v>41871.845601851855</v>
      </c>
      <c r="T1961" s="12">
        <f>(((I1961/60)/60)/24)+DATE(1970,1,1)</f>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(E1962/D1962)</f>
        <v>1.1790285714285715</v>
      </c>
      <c r="P1962" s="8">
        <f>IF(E1962=0, 0, E1962/L1962)</f>
        <v>2500.969696969697</v>
      </c>
      <c r="Q1962" t="str">
        <f>LEFT($N1962,SEARCH("/",$N1962)-1)</f>
        <v>technology</v>
      </c>
      <c r="R1962" t="str">
        <f>RIGHT($N1962, LEN($N1962)-SEARCH("/",$N1962))</f>
        <v>hardware</v>
      </c>
      <c r="S1962" s="12">
        <f>(((J1962/60)/60)/24)+DATE(1970,1,1)</f>
        <v>41964.362743055557</v>
      </c>
      <c r="T1962" s="12">
        <f>(((I1962/60)/60)/24)+DATE(1970,1,1)</f>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(E1963/D1963)</f>
        <v>11.053811999999999</v>
      </c>
      <c r="P1963" s="8">
        <f>IF(E1963=0, 0, E1963/L1963)</f>
        <v>67.690214329454989</v>
      </c>
      <c r="Q1963" t="str">
        <f>LEFT($N1963,SEARCH("/",$N1963)-1)</f>
        <v>technology</v>
      </c>
      <c r="R1963" t="str">
        <f>RIGHT($N1963, LEN($N1963)-SEARCH("/",$N1963))</f>
        <v>hardware</v>
      </c>
      <c r="S1963" s="12">
        <f>(((J1963/60)/60)/24)+DATE(1970,1,1)</f>
        <v>41148.194641203707</v>
      </c>
      <c r="T1963" s="12">
        <f>(((I1963/60)/60)/24)+DATE(1970,1,1)</f>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(E1964/D1964)</f>
        <v>1.9292499999999999</v>
      </c>
      <c r="P1964" s="8">
        <f>IF(E1964=0, 0, E1964/L1964)</f>
        <v>63.04738562091503</v>
      </c>
      <c r="Q1964" t="str">
        <f>LEFT($N1964,SEARCH("/",$N1964)-1)</f>
        <v>technology</v>
      </c>
      <c r="R1964" t="str">
        <f>RIGHT($N1964, LEN($N1964)-SEARCH("/",$N1964))</f>
        <v>hardware</v>
      </c>
      <c r="S1964" s="12">
        <f>(((J1964/60)/60)/24)+DATE(1970,1,1)</f>
        <v>41742.780509259261</v>
      </c>
      <c r="T1964" s="12">
        <f>(((I1964/60)/60)/24)+DATE(1970,1,1)</f>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(E1965/D1965)</f>
        <v>1.268842105263158</v>
      </c>
      <c r="P1965" s="8">
        <f>IF(E1965=0, 0, E1965/L1965)</f>
        <v>117.6</v>
      </c>
      <c r="Q1965" t="str">
        <f>LEFT($N1965,SEARCH("/",$N1965)-1)</f>
        <v>technology</v>
      </c>
      <c r="R1965" t="str">
        <f>RIGHT($N1965, LEN($N1965)-SEARCH("/",$N1965))</f>
        <v>hardware</v>
      </c>
      <c r="S1965" s="12">
        <f>(((J1965/60)/60)/24)+DATE(1970,1,1)</f>
        <v>41863.429791666669</v>
      </c>
      <c r="T1965" s="12">
        <f>(((I1965/60)/60)/24)+DATE(1970,1,1)</f>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(E1966/D1966)</f>
        <v>2.5957748878923765</v>
      </c>
      <c r="P1966" s="8">
        <f>IF(E1966=0, 0, E1966/L1966)</f>
        <v>180.75185011709601</v>
      </c>
      <c r="Q1966" t="str">
        <f>LEFT($N1966,SEARCH("/",$N1966)-1)</f>
        <v>technology</v>
      </c>
      <c r="R1966" t="str">
        <f>RIGHT($N1966, LEN($N1966)-SEARCH("/",$N1966))</f>
        <v>hardware</v>
      </c>
      <c r="S1966" s="12">
        <f>(((J1966/60)/60)/24)+DATE(1970,1,1)</f>
        <v>42452.272824074069</v>
      </c>
      <c r="T1966" s="12">
        <f>(((I1966/60)/60)/24)+DATE(1970,1,1)</f>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(E1967/D1967)</f>
        <v>2.6227999999999998</v>
      </c>
      <c r="P1967" s="8">
        <f>IF(E1967=0, 0, E1967/L1967)</f>
        <v>127.32038834951456</v>
      </c>
      <c r="Q1967" t="str">
        <f>LEFT($N1967,SEARCH("/",$N1967)-1)</f>
        <v>technology</v>
      </c>
      <c r="R1967" t="str">
        <f>RIGHT($N1967, LEN($N1967)-SEARCH("/",$N1967))</f>
        <v>hardware</v>
      </c>
      <c r="S1967" s="12">
        <f>(((J1967/60)/60)/24)+DATE(1970,1,1)</f>
        <v>40898.089236111111</v>
      </c>
      <c r="T1967" s="12">
        <f>(((I1967/60)/60)/24)+DATE(1970,1,1)</f>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(E1968/D1968)</f>
        <v>2.0674309000000002</v>
      </c>
      <c r="P1968" s="8">
        <f>IF(E1968=0, 0, E1968/L1968)</f>
        <v>136.6444745538665</v>
      </c>
      <c r="Q1968" t="str">
        <f>LEFT($N1968,SEARCH("/",$N1968)-1)</f>
        <v>technology</v>
      </c>
      <c r="R1968" t="str">
        <f>RIGHT($N1968, LEN($N1968)-SEARCH("/",$N1968))</f>
        <v>hardware</v>
      </c>
      <c r="S1968" s="12">
        <f>(((J1968/60)/60)/24)+DATE(1970,1,1)</f>
        <v>41835.540486111109</v>
      </c>
      <c r="T1968" s="12">
        <f>(((I1968/60)/60)/24)+DATE(1970,1,1)</f>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(E1969/D1969)</f>
        <v>3.7012999999999998</v>
      </c>
      <c r="P1969" s="8">
        <f>IF(E1969=0, 0, E1969/L1969)</f>
        <v>182.78024691358024</v>
      </c>
      <c r="Q1969" t="str">
        <f>LEFT($N1969,SEARCH("/",$N1969)-1)</f>
        <v>technology</v>
      </c>
      <c r="R1969" t="str">
        <f>RIGHT($N1969, LEN($N1969)-SEARCH("/",$N1969))</f>
        <v>hardware</v>
      </c>
      <c r="S1969" s="12">
        <f>(((J1969/60)/60)/24)+DATE(1970,1,1)</f>
        <v>41730.663530092592</v>
      </c>
      <c r="T1969" s="12">
        <f>(((I1969/60)/60)/24)+DATE(1970,1,1)</f>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(E1970/D1970)</f>
        <v>2.8496600000000001</v>
      </c>
      <c r="P1970" s="8">
        <f>IF(E1970=0, 0, E1970/L1970)</f>
        <v>279.37843137254902</v>
      </c>
      <c r="Q1970" t="str">
        <f>LEFT($N1970,SEARCH("/",$N1970)-1)</f>
        <v>technology</v>
      </c>
      <c r="R1970" t="str">
        <f>RIGHT($N1970, LEN($N1970)-SEARCH("/",$N1970))</f>
        <v>hardware</v>
      </c>
      <c r="S1970" s="12">
        <f>(((J1970/60)/60)/24)+DATE(1970,1,1)</f>
        <v>42676.586979166663</v>
      </c>
      <c r="T1970" s="12">
        <f>(((I1970/60)/60)/24)+DATE(1970,1,1)</f>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(E1971/D1971)</f>
        <v>5.7907999999999999</v>
      </c>
      <c r="P1971" s="8">
        <f>IF(E1971=0, 0, E1971/L1971)</f>
        <v>61.375728669846318</v>
      </c>
      <c r="Q1971" t="str">
        <f>LEFT($N1971,SEARCH("/",$N1971)-1)</f>
        <v>technology</v>
      </c>
      <c r="R1971" t="str">
        <f>RIGHT($N1971, LEN($N1971)-SEARCH("/",$N1971))</f>
        <v>hardware</v>
      </c>
      <c r="S1971" s="12">
        <f>(((J1971/60)/60)/24)+DATE(1970,1,1)</f>
        <v>42557.792453703703</v>
      </c>
      <c r="T1971" s="12">
        <f>(((I1971/60)/60)/24)+DATE(1970,1,1)</f>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(E1972/D1972)</f>
        <v>11.318</v>
      </c>
      <c r="P1972" s="8">
        <f>IF(E1972=0, 0, E1972/L1972)</f>
        <v>80.727532097004286</v>
      </c>
      <c r="Q1972" t="str">
        <f>LEFT($N1972,SEARCH("/",$N1972)-1)</f>
        <v>technology</v>
      </c>
      <c r="R1972" t="str">
        <f>RIGHT($N1972, LEN($N1972)-SEARCH("/",$N1972))</f>
        <v>hardware</v>
      </c>
      <c r="S1972" s="12">
        <f>(((J1972/60)/60)/24)+DATE(1970,1,1)</f>
        <v>41324.193298611113</v>
      </c>
      <c r="T1972" s="12">
        <f>(((I1972/60)/60)/24)+DATE(1970,1,1)</f>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(E1973/D1973)</f>
        <v>2.6302771750000002</v>
      </c>
      <c r="P1973" s="8">
        <f>IF(E1973=0, 0, E1973/L1973)</f>
        <v>272.35590732591254</v>
      </c>
      <c r="Q1973" t="str">
        <f>LEFT($N1973,SEARCH("/",$N1973)-1)</f>
        <v>technology</v>
      </c>
      <c r="R1973" t="str">
        <f>RIGHT($N1973, LEN($N1973)-SEARCH("/",$N1973))</f>
        <v>hardware</v>
      </c>
      <c r="S1973" s="12">
        <f>(((J1973/60)/60)/24)+DATE(1970,1,1)</f>
        <v>41561.500706018516</v>
      </c>
      <c r="T1973" s="12">
        <f>(((I1973/60)/60)/24)+DATE(1970,1,1)</f>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(E1974/D1974)</f>
        <v>6.7447999999999997</v>
      </c>
      <c r="P1974" s="8">
        <f>IF(E1974=0, 0, E1974/L1974)</f>
        <v>70.848739495798313</v>
      </c>
      <c r="Q1974" t="str">
        <f>LEFT($N1974,SEARCH("/",$N1974)-1)</f>
        <v>technology</v>
      </c>
      <c r="R1974" t="str">
        <f>RIGHT($N1974, LEN($N1974)-SEARCH("/",$N1974))</f>
        <v>hardware</v>
      </c>
      <c r="S1974" s="12">
        <f>(((J1974/60)/60)/24)+DATE(1970,1,1)</f>
        <v>41201.012083333335</v>
      </c>
      <c r="T1974" s="12">
        <f>(((I1974/60)/60)/24)+DATE(1970,1,1)</f>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(E1975/D1975)</f>
        <v>2.5683081313131315</v>
      </c>
      <c r="P1975" s="8">
        <f>IF(E1975=0, 0, E1975/L1975)</f>
        <v>247.94003412969283</v>
      </c>
      <c r="Q1975" t="str">
        <f>LEFT($N1975,SEARCH("/",$N1975)-1)</f>
        <v>technology</v>
      </c>
      <c r="R1975" t="str">
        <f>RIGHT($N1975, LEN($N1975)-SEARCH("/",$N1975))</f>
        <v>hardware</v>
      </c>
      <c r="S1975" s="12">
        <f>(((J1975/60)/60)/24)+DATE(1970,1,1)</f>
        <v>42549.722962962958</v>
      </c>
      <c r="T1975" s="12">
        <f>(((I1975/60)/60)/24)+DATE(1970,1,1)</f>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(E1976/D1976)</f>
        <v>3.7549600000000001</v>
      </c>
      <c r="P1976" s="8">
        <f>IF(E1976=0, 0, E1976/L1976)</f>
        <v>186.81393034825871</v>
      </c>
      <c r="Q1976" t="str">
        <f>LEFT($N1976,SEARCH("/",$N1976)-1)</f>
        <v>technology</v>
      </c>
      <c r="R1976" t="str">
        <f>RIGHT($N1976, LEN($N1976)-SEARCH("/",$N1976))</f>
        <v>hardware</v>
      </c>
      <c r="S1976" s="12">
        <f>(((J1976/60)/60)/24)+DATE(1970,1,1)</f>
        <v>41445.334131944444</v>
      </c>
      <c r="T1976" s="12">
        <f>(((I1976/60)/60)/24)+DATE(1970,1,1)</f>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(E1977/D1977)</f>
        <v>2.0870837499999997</v>
      </c>
      <c r="P1977" s="8">
        <f>IF(E1977=0, 0, E1977/L1977)</f>
        <v>131.98948616600788</v>
      </c>
      <c r="Q1977" t="str">
        <f>LEFT($N1977,SEARCH("/",$N1977)-1)</f>
        <v>technology</v>
      </c>
      <c r="R1977" t="str">
        <f>RIGHT($N1977, LEN($N1977)-SEARCH("/",$N1977))</f>
        <v>hardware</v>
      </c>
      <c r="S1977" s="12">
        <f>(((J1977/60)/60)/24)+DATE(1970,1,1)</f>
        <v>41313.755219907405</v>
      </c>
      <c r="T1977" s="12">
        <f>(((I1977/60)/60)/24)+DATE(1970,1,1)</f>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(E1978/D1978)</f>
        <v>3.4660000000000002</v>
      </c>
      <c r="P1978" s="8">
        <f>IF(E1978=0, 0, E1978/L1978)</f>
        <v>29.310782241014799</v>
      </c>
      <c r="Q1978" t="str">
        <f>LEFT($N1978,SEARCH("/",$N1978)-1)</f>
        <v>technology</v>
      </c>
      <c r="R1978" t="str">
        <f>RIGHT($N1978, LEN($N1978)-SEARCH("/",$N1978))</f>
        <v>hardware</v>
      </c>
      <c r="S1978" s="12">
        <f>(((J1978/60)/60)/24)+DATE(1970,1,1)</f>
        <v>41438.899594907409</v>
      </c>
      <c r="T1978" s="12">
        <f>(((I1978/60)/60)/24)+DATE(1970,1,1)</f>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(E1979/D1979)</f>
        <v>4.0232999999999999</v>
      </c>
      <c r="P1979" s="8">
        <f>IF(E1979=0, 0, E1979/L1979)</f>
        <v>245.02436053593178</v>
      </c>
      <c r="Q1979" t="str">
        <f>LEFT($N1979,SEARCH("/",$N1979)-1)</f>
        <v>technology</v>
      </c>
      <c r="R1979" t="str">
        <f>RIGHT($N1979, LEN($N1979)-SEARCH("/",$N1979))</f>
        <v>hardware</v>
      </c>
      <c r="S1979" s="12">
        <f>(((J1979/60)/60)/24)+DATE(1970,1,1)</f>
        <v>42311.216898148152</v>
      </c>
      <c r="T1979" s="12">
        <f>(((I1979/60)/60)/24)+DATE(1970,1,1)</f>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(E1980/D1980)</f>
        <v>10.2684514</v>
      </c>
      <c r="P1980" s="8">
        <f>IF(E1980=0, 0, E1980/L1980)</f>
        <v>1323.2540463917526</v>
      </c>
      <c r="Q1980" t="str">
        <f>LEFT($N1980,SEARCH("/",$N1980)-1)</f>
        <v>technology</v>
      </c>
      <c r="R1980" t="str">
        <f>RIGHT($N1980, LEN($N1980)-SEARCH("/",$N1980))</f>
        <v>hardware</v>
      </c>
      <c r="S1980" s="12">
        <f>(((J1980/60)/60)/24)+DATE(1970,1,1)</f>
        <v>41039.225601851853</v>
      </c>
      <c r="T1980" s="12">
        <f>(((I1980/60)/60)/24)+DATE(1970,1,1)</f>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(E1981/D1981)</f>
        <v>1.14901155</v>
      </c>
      <c r="P1981" s="8">
        <f>IF(E1981=0, 0, E1981/L1981)</f>
        <v>282.65966789667897</v>
      </c>
      <c r="Q1981" t="str">
        <f>LEFT($N1981,SEARCH("/",$N1981)-1)</f>
        <v>technology</v>
      </c>
      <c r="R1981" t="str">
        <f>RIGHT($N1981, LEN($N1981)-SEARCH("/",$N1981))</f>
        <v>hardware</v>
      </c>
      <c r="S1981" s="12">
        <f>(((J1981/60)/60)/24)+DATE(1970,1,1)</f>
        <v>42290.460023148145</v>
      </c>
      <c r="T1981" s="12">
        <f>(((I1981/60)/60)/24)+DATE(1970,1,1)</f>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(E1982/D1982)</f>
        <v>3.5482402000000004</v>
      </c>
      <c r="P1982" s="8">
        <f>IF(E1982=0, 0, E1982/L1982)</f>
        <v>91.214401028277635</v>
      </c>
      <c r="Q1982" t="str">
        <f>LEFT($N1982,SEARCH("/",$N1982)-1)</f>
        <v>technology</v>
      </c>
      <c r="R1982" t="str">
        <f>RIGHT($N1982, LEN($N1982)-SEARCH("/",$N1982))</f>
        <v>hardware</v>
      </c>
      <c r="S1982" s="12">
        <f>(((J1982/60)/60)/24)+DATE(1970,1,1)</f>
        <v>42423.542384259257</v>
      </c>
      <c r="T1982" s="12">
        <f>(((I1982/60)/60)/24)+DATE(1970,1,1)</f>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(E1983/D1983)</f>
        <v>5.0799999999999998E-2</v>
      </c>
      <c r="P1983" s="8">
        <f>IF(E1983=0, 0, E1983/L1983)</f>
        <v>31.75</v>
      </c>
      <c r="Q1983" t="str">
        <f>LEFT($N1983,SEARCH("/",$N1983)-1)</f>
        <v>photography</v>
      </c>
      <c r="R1983" t="str">
        <f>RIGHT($N1983, LEN($N1983)-SEARCH("/",$N1983))</f>
        <v>people</v>
      </c>
      <c r="S1983" s="12">
        <f>(((J1983/60)/60)/24)+DATE(1970,1,1)</f>
        <v>41799.725289351853</v>
      </c>
      <c r="T1983" s="12">
        <f>(((I1983/60)/60)/24)+DATE(1970,1,1)</f>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(E1984/D1984)</f>
        <v>0</v>
      </c>
      <c r="P1984" s="8">
        <f>IF(E1984=0, 0, E1984/L1984)</f>
        <v>0</v>
      </c>
      <c r="Q1984" t="str">
        <f>LEFT($N1984,SEARCH("/",$N1984)-1)</f>
        <v>photography</v>
      </c>
      <c r="R1984" t="str">
        <f>RIGHT($N1984, LEN($N1984)-SEARCH("/",$N1984))</f>
        <v>people</v>
      </c>
      <c r="S1984" s="12">
        <f>(((J1984/60)/60)/24)+DATE(1970,1,1)</f>
        <v>42678.586655092593</v>
      </c>
      <c r="T1984" s="12">
        <f>(((I1984/60)/60)/24)+DATE(1970,1,1)</f>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(E1985/D1985)</f>
        <v>4.2999999999999997E-2</v>
      </c>
      <c r="P1985" s="8">
        <f>IF(E1985=0, 0, E1985/L1985)</f>
        <v>88.6875</v>
      </c>
      <c r="Q1985" t="str">
        <f>LEFT($N1985,SEARCH("/",$N1985)-1)</f>
        <v>photography</v>
      </c>
      <c r="R1985" t="str">
        <f>RIGHT($N1985, LEN($N1985)-SEARCH("/",$N1985))</f>
        <v>people</v>
      </c>
      <c r="S1985" s="12">
        <f>(((J1985/60)/60)/24)+DATE(1970,1,1)</f>
        <v>42593.011782407411</v>
      </c>
      <c r="T1985" s="12">
        <f>(((I1985/60)/60)/24)+DATE(1970,1,1)</f>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(E1986/D1986)</f>
        <v>0.21146666666666666</v>
      </c>
      <c r="P1986" s="8">
        <f>IF(E1986=0, 0, E1986/L1986)</f>
        <v>453.14285714285717</v>
      </c>
      <c r="Q1986" t="str">
        <f>LEFT($N1986,SEARCH("/",$N1986)-1)</f>
        <v>photography</v>
      </c>
      <c r="R1986" t="str">
        <f>RIGHT($N1986, LEN($N1986)-SEARCH("/",$N1986))</f>
        <v>people</v>
      </c>
      <c r="S1986" s="12">
        <f>(((J1986/60)/60)/24)+DATE(1970,1,1)</f>
        <v>41913.790289351848</v>
      </c>
      <c r="T1986" s="12">
        <f>(((I1986/60)/60)/24)+DATE(1970,1,1)</f>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(E1987/D1987)</f>
        <v>3.1875000000000001E-2</v>
      </c>
      <c r="P1987" s="8">
        <f>IF(E1987=0, 0, E1987/L1987)</f>
        <v>12.75</v>
      </c>
      <c r="Q1987" t="str">
        <f>LEFT($N1987,SEARCH("/",$N1987)-1)</f>
        <v>photography</v>
      </c>
      <c r="R1987" t="str">
        <f>RIGHT($N1987, LEN($N1987)-SEARCH("/",$N1987))</f>
        <v>people</v>
      </c>
      <c r="S1987" s="12">
        <f>(((J1987/60)/60)/24)+DATE(1970,1,1)</f>
        <v>42555.698738425926</v>
      </c>
      <c r="T1987" s="12">
        <f>(((I1987/60)/60)/24)+DATE(1970,1,1)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(E1988/D1988)</f>
        <v>5.0000000000000001E-4</v>
      </c>
      <c r="P1988" s="8">
        <f>IF(E1988=0, 0, E1988/L1988)</f>
        <v>1</v>
      </c>
      <c r="Q1988" t="str">
        <f>LEFT($N1988,SEARCH("/",$N1988)-1)</f>
        <v>photography</v>
      </c>
      <c r="R1988" t="str">
        <f>RIGHT($N1988, LEN($N1988)-SEARCH("/",$N1988))</f>
        <v>people</v>
      </c>
      <c r="S1988" s="12">
        <f>(((J1988/60)/60)/24)+DATE(1970,1,1)</f>
        <v>42413.433831018512</v>
      </c>
      <c r="T1988" s="12">
        <f>(((I1988/60)/60)/24)+DATE(1970,1,1)</f>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(E1989/D1989)</f>
        <v>0.42472727272727273</v>
      </c>
      <c r="P1989" s="8">
        <f>IF(E1989=0, 0, E1989/L1989)</f>
        <v>83.428571428571431</v>
      </c>
      <c r="Q1989" t="str">
        <f>LEFT($N1989,SEARCH("/",$N1989)-1)</f>
        <v>photography</v>
      </c>
      <c r="R1989" t="str">
        <f>RIGHT($N1989, LEN($N1989)-SEARCH("/",$N1989))</f>
        <v>people</v>
      </c>
      <c r="S1989" s="12">
        <f>(((J1989/60)/60)/24)+DATE(1970,1,1)</f>
        <v>42034.639768518522</v>
      </c>
      <c r="T1989" s="12">
        <f>(((I1989/60)/60)/24)+DATE(1970,1,1)</f>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(E1990/D1990)</f>
        <v>4.1666666666666666E-3</v>
      </c>
      <c r="P1990" s="8">
        <f>IF(E1990=0, 0, E1990/L1990)</f>
        <v>25</v>
      </c>
      <c r="Q1990" t="str">
        <f>LEFT($N1990,SEARCH("/",$N1990)-1)</f>
        <v>photography</v>
      </c>
      <c r="R1990" t="str">
        <f>RIGHT($N1990, LEN($N1990)-SEARCH("/",$N1990))</f>
        <v>people</v>
      </c>
      <c r="S1990" s="12">
        <f>(((J1990/60)/60)/24)+DATE(1970,1,1)</f>
        <v>42206.763217592597</v>
      </c>
      <c r="T1990" s="12">
        <f>(((I1990/60)/60)/24)+DATE(1970,1,1)</f>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(E1991/D1991)</f>
        <v>0.01</v>
      </c>
      <c r="P1991" s="8">
        <f>IF(E1991=0, 0, E1991/L1991)</f>
        <v>50</v>
      </c>
      <c r="Q1991" t="str">
        <f>LEFT($N1991,SEARCH("/",$N1991)-1)</f>
        <v>photography</v>
      </c>
      <c r="R1991" t="str">
        <f>RIGHT($N1991, LEN($N1991)-SEARCH("/",$N1991))</f>
        <v>people</v>
      </c>
      <c r="S1991" s="12">
        <f>(((J1991/60)/60)/24)+DATE(1970,1,1)</f>
        <v>42685.680648148147</v>
      </c>
      <c r="T1991" s="12">
        <f>(((I1991/60)/60)/24)+DATE(1970,1,1)</f>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(E1992/D1992)</f>
        <v>0.16966666666666666</v>
      </c>
      <c r="P1992" s="8">
        <f>IF(E1992=0, 0, E1992/L1992)</f>
        <v>101.8</v>
      </c>
      <c r="Q1992" t="str">
        <f>LEFT($N1992,SEARCH("/",$N1992)-1)</f>
        <v>photography</v>
      </c>
      <c r="R1992" t="str">
        <f>RIGHT($N1992, LEN($N1992)-SEARCH("/",$N1992))</f>
        <v>people</v>
      </c>
      <c r="S1992" s="12">
        <f>(((J1992/60)/60)/24)+DATE(1970,1,1)</f>
        <v>42398.195972222224</v>
      </c>
      <c r="T1992" s="12">
        <f>(((I1992/60)/60)/24)+DATE(1970,1,1)</f>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(E1993/D1993)</f>
        <v>7.0000000000000007E-2</v>
      </c>
      <c r="P1993" s="8">
        <f>IF(E1993=0, 0, E1993/L1993)</f>
        <v>46.666666666666664</v>
      </c>
      <c r="Q1993" t="str">
        <f>LEFT($N1993,SEARCH("/",$N1993)-1)</f>
        <v>photography</v>
      </c>
      <c r="R1993" t="str">
        <f>RIGHT($N1993, LEN($N1993)-SEARCH("/",$N1993))</f>
        <v>people</v>
      </c>
      <c r="S1993" s="12">
        <f>(((J1993/60)/60)/24)+DATE(1970,1,1)</f>
        <v>42167.89335648148</v>
      </c>
      <c r="T1993" s="12">
        <f>(((I1993/60)/60)/24)+DATE(1970,1,1)</f>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(E1994/D1994)</f>
        <v>1.3333333333333333E-3</v>
      </c>
      <c r="P1994" s="8">
        <f>IF(E1994=0, 0, E1994/L1994)</f>
        <v>1</v>
      </c>
      <c r="Q1994" t="str">
        <f>LEFT($N1994,SEARCH("/",$N1994)-1)</f>
        <v>photography</v>
      </c>
      <c r="R1994" t="str">
        <f>RIGHT($N1994, LEN($N1994)-SEARCH("/",$N1994))</f>
        <v>people</v>
      </c>
      <c r="S1994" s="12">
        <f>(((J1994/60)/60)/24)+DATE(1970,1,1)</f>
        <v>42023.143414351856</v>
      </c>
      <c r="T1994" s="12">
        <f>(((I1994/60)/60)/24)+DATE(1970,1,1)</f>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(E1995/D1995)</f>
        <v>0</v>
      </c>
      <c r="P1995" s="8">
        <f>IF(E1995=0, 0, E1995/L1995)</f>
        <v>0</v>
      </c>
      <c r="Q1995" t="str">
        <f>LEFT($N1995,SEARCH("/",$N1995)-1)</f>
        <v>photography</v>
      </c>
      <c r="R1995" t="str">
        <f>RIGHT($N1995, LEN($N1995)-SEARCH("/",$N1995))</f>
        <v>people</v>
      </c>
      <c r="S1995" s="12">
        <f>(((J1995/60)/60)/24)+DATE(1970,1,1)</f>
        <v>42329.58839120371</v>
      </c>
      <c r="T1995" s="12">
        <f>(((I1995/60)/60)/24)+DATE(1970,1,1)</f>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(E1996/D1996)</f>
        <v>0</v>
      </c>
      <c r="P1996" s="8">
        <f>IF(E1996=0, 0, E1996/L1996)</f>
        <v>0</v>
      </c>
      <c r="Q1996" t="str">
        <f>LEFT($N1996,SEARCH("/",$N1996)-1)</f>
        <v>photography</v>
      </c>
      <c r="R1996" t="str">
        <f>RIGHT($N1996, LEN($N1996)-SEARCH("/",$N1996))</f>
        <v>people</v>
      </c>
      <c r="S1996" s="12">
        <f>(((J1996/60)/60)/24)+DATE(1970,1,1)</f>
        <v>42651.006273148145</v>
      </c>
      <c r="T1996" s="12">
        <f>(((I1996/60)/60)/24)+DATE(1970,1,1)</f>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(E1997/D1997)</f>
        <v>7.8E-2</v>
      </c>
      <c r="P1997" s="8">
        <f>IF(E1997=0, 0, E1997/L1997)</f>
        <v>26</v>
      </c>
      <c r="Q1997" t="str">
        <f>LEFT($N1997,SEARCH("/",$N1997)-1)</f>
        <v>photography</v>
      </c>
      <c r="R1997" t="str">
        <f>RIGHT($N1997, LEN($N1997)-SEARCH("/",$N1997))</f>
        <v>people</v>
      </c>
      <c r="S1997" s="12">
        <f>(((J1997/60)/60)/24)+DATE(1970,1,1)</f>
        <v>42181.902037037042</v>
      </c>
      <c r="T1997" s="12">
        <f>(((I1997/60)/60)/24)+DATE(1970,1,1)</f>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(E1998/D1998)</f>
        <v>0</v>
      </c>
      <c r="P1998" s="8">
        <f>IF(E1998=0, 0, E1998/L1998)</f>
        <v>0</v>
      </c>
      <c r="Q1998" t="str">
        <f>LEFT($N1998,SEARCH("/",$N1998)-1)</f>
        <v>photography</v>
      </c>
      <c r="R1998" t="str">
        <f>RIGHT($N1998, LEN($N1998)-SEARCH("/",$N1998))</f>
        <v>people</v>
      </c>
      <c r="S1998" s="12">
        <f>(((J1998/60)/60)/24)+DATE(1970,1,1)</f>
        <v>41800.819571759261</v>
      </c>
      <c r="T1998" s="12">
        <f>(((I1998/60)/60)/24)+DATE(1970,1,1)</f>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(E1999/D1999)</f>
        <v>0</v>
      </c>
      <c r="P1999" s="8">
        <f>IF(E1999=0, 0, E1999/L1999)</f>
        <v>0</v>
      </c>
      <c r="Q1999" t="str">
        <f>LEFT($N1999,SEARCH("/",$N1999)-1)</f>
        <v>photography</v>
      </c>
      <c r="R1999" t="str">
        <f>RIGHT($N1999, LEN($N1999)-SEARCH("/",$N1999))</f>
        <v>people</v>
      </c>
      <c r="S1999" s="12">
        <f>(((J1999/60)/60)/24)+DATE(1970,1,1)</f>
        <v>41847.930694444447</v>
      </c>
      <c r="T1999" s="12">
        <f>(((I1999/60)/60)/24)+DATE(1970,1,1)</f>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(E2000/D2000)</f>
        <v>0.26200000000000001</v>
      </c>
      <c r="P2000" s="8">
        <f>IF(E2000=0, 0, E2000/L2000)</f>
        <v>218.33333333333334</v>
      </c>
      <c r="Q2000" t="str">
        <f>LEFT($N2000,SEARCH("/",$N2000)-1)</f>
        <v>photography</v>
      </c>
      <c r="R2000" t="str">
        <f>RIGHT($N2000, LEN($N2000)-SEARCH("/",$N2000))</f>
        <v>people</v>
      </c>
      <c r="S2000" s="12">
        <f>(((J2000/60)/60)/24)+DATE(1970,1,1)</f>
        <v>41807.118495370371</v>
      </c>
      <c r="T2000" s="12">
        <f>(((I2000/60)/60)/24)+DATE(1970,1,1)</f>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(E2001/D2001)</f>
        <v>7.6129032258064515E-3</v>
      </c>
      <c r="P2001" s="8">
        <f>IF(E2001=0, 0, E2001/L2001)</f>
        <v>33.714285714285715</v>
      </c>
      <c r="Q2001" t="str">
        <f>LEFT($N2001,SEARCH("/",$N2001)-1)</f>
        <v>photography</v>
      </c>
      <c r="R2001" t="str">
        <f>RIGHT($N2001, LEN($N2001)-SEARCH("/",$N2001))</f>
        <v>people</v>
      </c>
      <c r="S2001" s="12">
        <f>(((J2001/60)/60)/24)+DATE(1970,1,1)</f>
        <v>41926.482731481483</v>
      </c>
      <c r="T2001" s="12">
        <f>(((I2001/60)/60)/24)+DATE(1970,1,1)</f>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(E2002/D2002)</f>
        <v>0.125</v>
      </c>
      <c r="P2002" s="8">
        <f>IF(E2002=0, 0, E2002/L2002)</f>
        <v>25</v>
      </c>
      <c r="Q2002" t="str">
        <f>LEFT($N2002,SEARCH("/",$N2002)-1)</f>
        <v>photography</v>
      </c>
      <c r="R2002" t="str">
        <f>RIGHT($N2002, LEN($N2002)-SEARCH("/",$N2002))</f>
        <v>people</v>
      </c>
      <c r="S2002" s="12">
        <f>(((J2002/60)/60)/24)+DATE(1970,1,1)</f>
        <v>42345.951539351852</v>
      </c>
      <c r="T2002" s="12">
        <f>(((I2002/60)/60)/24)+DATE(1970,1,1)</f>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(E2003/D2003)</f>
        <v>3.8212909090909091</v>
      </c>
      <c r="P2003" s="8">
        <f>IF(E2003=0, 0, E2003/L2003)</f>
        <v>128.38790470372632</v>
      </c>
      <c r="Q2003" t="str">
        <f>LEFT($N2003,SEARCH("/",$N2003)-1)</f>
        <v>technology</v>
      </c>
      <c r="R2003" t="str">
        <f>RIGHT($N2003, LEN($N2003)-SEARCH("/",$N2003))</f>
        <v>hardware</v>
      </c>
      <c r="S2003" s="12">
        <f>(((J2003/60)/60)/24)+DATE(1970,1,1)</f>
        <v>42136.209675925929</v>
      </c>
      <c r="T2003" s="12">
        <f>(((I2003/60)/60)/24)+DATE(1970,1,1)</f>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(E2004/D2004)</f>
        <v>2.1679422000000002</v>
      </c>
      <c r="P2004" s="8">
        <f>IF(E2004=0, 0, E2004/L2004)</f>
        <v>78.834261818181815</v>
      </c>
      <c r="Q2004" t="str">
        <f>LEFT($N2004,SEARCH("/",$N2004)-1)</f>
        <v>technology</v>
      </c>
      <c r="R2004" t="str">
        <f>RIGHT($N2004, LEN($N2004)-SEARCH("/",$N2004))</f>
        <v>hardware</v>
      </c>
      <c r="S2004" s="12">
        <f>(((J2004/60)/60)/24)+DATE(1970,1,1)</f>
        <v>42728.71230324074</v>
      </c>
      <c r="T2004" s="12">
        <f>(((I2004/60)/60)/24)+DATE(1970,1,1)</f>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(E2005/D2005)</f>
        <v>3.12</v>
      </c>
      <c r="P2005" s="8">
        <f>IF(E2005=0, 0, E2005/L2005)</f>
        <v>91.764705882352942</v>
      </c>
      <c r="Q2005" t="str">
        <f>LEFT($N2005,SEARCH("/",$N2005)-1)</f>
        <v>technology</v>
      </c>
      <c r="R2005" t="str">
        <f>RIGHT($N2005, LEN($N2005)-SEARCH("/",$N2005))</f>
        <v>hardware</v>
      </c>
      <c r="S2005" s="12">
        <f>(((J2005/60)/60)/24)+DATE(1970,1,1)</f>
        <v>40347.125601851854</v>
      </c>
      <c r="T2005" s="12">
        <f>(((I2005/60)/60)/24)+DATE(1970,1,1)</f>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(E2006/D2006)</f>
        <v>2.3442048</v>
      </c>
      <c r="P2006" s="8">
        <f>IF(E2006=0, 0, E2006/L2006)</f>
        <v>331.10237288135596</v>
      </c>
      <c r="Q2006" t="str">
        <f>LEFT($N2006,SEARCH("/",$N2006)-1)</f>
        <v>technology</v>
      </c>
      <c r="R2006" t="str">
        <f>RIGHT($N2006, LEN($N2006)-SEARCH("/",$N2006))</f>
        <v>hardware</v>
      </c>
      <c r="S2006" s="12">
        <f>(((J2006/60)/60)/24)+DATE(1970,1,1)</f>
        <v>41800.604895833334</v>
      </c>
      <c r="T2006" s="12">
        <f>(((I2006/60)/60)/24)+DATE(1970,1,1)</f>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(E2007/D2007)</f>
        <v>1.236801</v>
      </c>
      <c r="P2007" s="8">
        <f>IF(E2007=0, 0, E2007/L2007)</f>
        <v>194.26193717277485</v>
      </c>
      <c r="Q2007" t="str">
        <f>LEFT($N2007,SEARCH("/",$N2007)-1)</f>
        <v>technology</v>
      </c>
      <c r="R2007" t="str">
        <f>RIGHT($N2007, LEN($N2007)-SEARCH("/",$N2007))</f>
        <v>hardware</v>
      </c>
      <c r="S2007" s="12">
        <f>(((J2007/60)/60)/24)+DATE(1970,1,1)</f>
        <v>41535.812708333331</v>
      </c>
      <c r="T2007" s="12">
        <f>(((I2007/60)/60)/24)+DATE(1970,1,1)</f>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(E2008/D2008)</f>
        <v>2.4784000000000002</v>
      </c>
      <c r="P2008" s="8">
        <f>IF(E2008=0, 0, E2008/L2008)</f>
        <v>408.97689768976898</v>
      </c>
      <c r="Q2008" t="str">
        <f>LEFT($N2008,SEARCH("/",$N2008)-1)</f>
        <v>technology</v>
      </c>
      <c r="R2008" t="str">
        <f>RIGHT($N2008, LEN($N2008)-SEARCH("/",$N2008))</f>
        <v>hardware</v>
      </c>
      <c r="S2008" s="12">
        <f>(((J2008/60)/60)/24)+DATE(1970,1,1)</f>
        <v>41941.500520833331</v>
      </c>
      <c r="T2008" s="12">
        <f>(((I2008/60)/60)/24)+DATE(1970,1,1)</f>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(E2009/D2009)</f>
        <v>1.157092</v>
      </c>
      <c r="P2009" s="8">
        <f>IF(E2009=0, 0, E2009/L2009)</f>
        <v>84.459270072992695</v>
      </c>
      <c r="Q2009" t="str">
        <f>LEFT($N2009,SEARCH("/",$N2009)-1)</f>
        <v>technology</v>
      </c>
      <c r="R2009" t="str">
        <f>RIGHT($N2009, LEN($N2009)-SEARCH("/",$N2009))</f>
        <v>hardware</v>
      </c>
      <c r="S2009" s="12">
        <f>(((J2009/60)/60)/24)+DATE(1970,1,1)</f>
        <v>40347.837800925925</v>
      </c>
      <c r="T2009" s="12">
        <f>(((I2009/60)/60)/24)+DATE(1970,1,1)</f>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(E2010/D2010)</f>
        <v>1.1707484768810599</v>
      </c>
      <c r="P2010" s="8">
        <f>IF(E2010=0, 0, E2010/L2010)</f>
        <v>44.853658536585364</v>
      </c>
      <c r="Q2010" t="str">
        <f>LEFT($N2010,SEARCH("/",$N2010)-1)</f>
        <v>technology</v>
      </c>
      <c r="R2010" t="str">
        <f>RIGHT($N2010, LEN($N2010)-SEARCH("/",$N2010))</f>
        <v>hardware</v>
      </c>
      <c r="S2010" s="12">
        <f>(((J2010/60)/60)/24)+DATE(1970,1,1)</f>
        <v>40761.604421296295</v>
      </c>
      <c r="T2010" s="12">
        <f>(((I2010/60)/60)/24)+DATE(1970,1,1)</f>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(E2011/D2011)</f>
        <v>3.05158</v>
      </c>
      <c r="P2011" s="8">
        <f>IF(E2011=0, 0, E2011/L2011)</f>
        <v>383.3643216080402</v>
      </c>
      <c r="Q2011" t="str">
        <f>LEFT($N2011,SEARCH("/",$N2011)-1)</f>
        <v>technology</v>
      </c>
      <c r="R2011" t="str">
        <f>RIGHT($N2011, LEN($N2011)-SEARCH("/",$N2011))</f>
        <v>hardware</v>
      </c>
      <c r="S2011" s="12">
        <f>(((J2011/60)/60)/24)+DATE(1970,1,1)</f>
        <v>42661.323414351849</v>
      </c>
      <c r="T2011" s="12">
        <f>(((I2011/60)/60)/24)+DATE(1970,1,1)</f>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(E2012/D2012)</f>
        <v>3.2005299999999997</v>
      </c>
      <c r="P2012" s="8">
        <f>IF(E2012=0, 0, E2012/L2012)</f>
        <v>55.276856649395505</v>
      </c>
      <c r="Q2012" t="str">
        <f>LEFT($N2012,SEARCH("/",$N2012)-1)</f>
        <v>technology</v>
      </c>
      <c r="R2012" t="str">
        <f>RIGHT($N2012, LEN($N2012)-SEARCH("/",$N2012))</f>
        <v>hardware</v>
      </c>
      <c r="S2012" s="12">
        <f>(((J2012/60)/60)/24)+DATE(1970,1,1)</f>
        <v>42570.996423611112</v>
      </c>
      <c r="T2012" s="12">
        <f>(((I2012/60)/60)/24)+DATE(1970,1,1)</f>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(E2013/D2013)</f>
        <v>8.1956399999999991</v>
      </c>
      <c r="P2013" s="8">
        <f>IF(E2013=0, 0, E2013/L2013)</f>
        <v>422.02059732234807</v>
      </c>
      <c r="Q2013" t="str">
        <f>LEFT($N2013,SEARCH("/",$N2013)-1)</f>
        <v>technology</v>
      </c>
      <c r="R2013" t="str">
        <f>RIGHT($N2013, LEN($N2013)-SEARCH("/",$N2013))</f>
        <v>hardware</v>
      </c>
      <c r="S2013" s="12">
        <f>(((J2013/60)/60)/24)+DATE(1970,1,1)</f>
        <v>42347.358483796299</v>
      </c>
      <c r="T2013" s="12">
        <f>(((I2013/60)/60)/24)+DATE(1970,1,1)</f>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(E2014/D2014)</f>
        <v>2.3490000000000002</v>
      </c>
      <c r="P2014" s="8">
        <f>IF(E2014=0, 0, E2014/L2014)</f>
        <v>64.180327868852459</v>
      </c>
      <c r="Q2014" t="str">
        <f>LEFT($N2014,SEARCH("/",$N2014)-1)</f>
        <v>technology</v>
      </c>
      <c r="R2014" t="str">
        <f>RIGHT($N2014, LEN($N2014)-SEARCH("/",$N2014))</f>
        <v>hardware</v>
      </c>
      <c r="S2014" s="12">
        <f>(((J2014/60)/60)/24)+DATE(1970,1,1)</f>
        <v>42010.822233796294</v>
      </c>
      <c r="T2014" s="12">
        <f>(((I2014/60)/60)/24)+DATE(1970,1,1)</f>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(E2015/D2015)</f>
        <v>4.9491375</v>
      </c>
      <c r="P2015" s="8">
        <f>IF(E2015=0, 0, E2015/L2015)</f>
        <v>173.57781674704077</v>
      </c>
      <c r="Q2015" t="str">
        <f>LEFT($N2015,SEARCH("/",$N2015)-1)</f>
        <v>technology</v>
      </c>
      <c r="R2015" t="str">
        <f>RIGHT($N2015, LEN($N2015)-SEARCH("/",$N2015))</f>
        <v>hardware</v>
      </c>
      <c r="S2015" s="12">
        <f>(((J2015/60)/60)/24)+DATE(1970,1,1)</f>
        <v>42499.960810185185</v>
      </c>
      <c r="T2015" s="12">
        <f>(((I2015/60)/60)/24)+DATE(1970,1,1)</f>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(E2016/D2016)</f>
        <v>78.137822333333332</v>
      </c>
      <c r="P2016" s="8">
        <f>IF(E2016=0, 0, E2016/L2016)</f>
        <v>88.601680840609291</v>
      </c>
      <c r="Q2016" t="str">
        <f>LEFT($N2016,SEARCH("/",$N2016)-1)</f>
        <v>technology</v>
      </c>
      <c r="R2016" t="str">
        <f>RIGHT($N2016, LEN($N2016)-SEARCH("/",$N2016))</f>
        <v>hardware</v>
      </c>
      <c r="S2016" s="12">
        <f>(((J2016/60)/60)/24)+DATE(1970,1,1)</f>
        <v>41324.214571759258</v>
      </c>
      <c r="T2016" s="12">
        <f>(((I2016/60)/60)/24)+DATE(1970,1,1)</f>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(E2017/D2017)</f>
        <v>1.1300013888888889</v>
      </c>
      <c r="P2017" s="8">
        <f>IF(E2017=0, 0, E2017/L2017)</f>
        <v>50.222283950617282</v>
      </c>
      <c r="Q2017" t="str">
        <f>LEFT($N2017,SEARCH("/",$N2017)-1)</f>
        <v>technology</v>
      </c>
      <c r="R2017" t="str">
        <f>RIGHT($N2017, LEN($N2017)-SEARCH("/",$N2017))</f>
        <v>hardware</v>
      </c>
      <c r="S2017" s="12">
        <f>(((J2017/60)/60)/24)+DATE(1970,1,1)</f>
        <v>40765.876886574071</v>
      </c>
      <c r="T2017" s="12">
        <f>(((I2017/60)/60)/24)+DATE(1970,1,1)</f>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(E2018/D2018)</f>
        <v>9.2154220000000002</v>
      </c>
      <c r="P2018" s="8">
        <f>IF(E2018=0, 0, E2018/L2018)</f>
        <v>192.38876826722338</v>
      </c>
      <c r="Q2018" t="str">
        <f>LEFT($N2018,SEARCH("/",$N2018)-1)</f>
        <v>technology</v>
      </c>
      <c r="R2018" t="str">
        <f>RIGHT($N2018, LEN($N2018)-SEARCH("/",$N2018))</f>
        <v>hardware</v>
      </c>
      <c r="S2018" s="12">
        <f>(((J2018/60)/60)/24)+DATE(1970,1,1)</f>
        <v>41312.88077546296</v>
      </c>
      <c r="T2018" s="12">
        <f>(((I2018/60)/60)/24)+DATE(1970,1,1)</f>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(E2019/D2019)</f>
        <v>1.2510239999999999</v>
      </c>
      <c r="P2019" s="8">
        <f>IF(E2019=0, 0, E2019/L2019)</f>
        <v>73.416901408450698</v>
      </c>
      <c r="Q2019" t="str">
        <f>LEFT($N2019,SEARCH("/",$N2019)-1)</f>
        <v>technology</v>
      </c>
      <c r="R2019" t="str">
        <f>RIGHT($N2019, LEN($N2019)-SEARCH("/",$N2019))</f>
        <v>hardware</v>
      </c>
      <c r="S2019" s="12">
        <f>(((J2019/60)/60)/24)+DATE(1970,1,1)</f>
        <v>40961.057349537034</v>
      </c>
      <c r="T2019" s="12">
        <f>(((I2019/60)/60)/24)+DATE(1970,1,1)</f>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(E2020/D2020)</f>
        <v>1.0224343076923077</v>
      </c>
      <c r="P2020" s="8">
        <f>IF(E2020=0, 0, E2020/L2020)</f>
        <v>147.68495555555555</v>
      </c>
      <c r="Q2020" t="str">
        <f>LEFT($N2020,SEARCH("/",$N2020)-1)</f>
        <v>technology</v>
      </c>
      <c r="R2020" t="str">
        <f>RIGHT($N2020, LEN($N2020)-SEARCH("/",$N2020))</f>
        <v>hardware</v>
      </c>
      <c r="S2020" s="12">
        <f>(((J2020/60)/60)/24)+DATE(1970,1,1)</f>
        <v>42199.365844907406</v>
      </c>
      <c r="T2020" s="12">
        <f>(((I2020/60)/60)/24)+DATE(1970,1,1)</f>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(E2021/D2021)</f>
        <v>4.8490975000000001</v>
      </c>
      <c r="P2021" s="8">
        <f>IF(E2021=0, 0, E2021/L2021)</f>
        <v>108.96848314606741</v>
      </c>
      <c r="Q2021" t="str">
        <f>LEFT($N2021,SEARCH("/",$N2021)-1)</f>
        <v>technology</v>
      </c>
      <c r="R2021" t="str">
        <f>RIGHT($N2021, LEN($N2021)-SEARCH("/",$N2021))</f>
        <v>hardware</v>
      </c>
      <c r="S2021" s="12">
        <f>(((J2021/60)/60)/24)+DATE(1970,1,1)</f>
        <v>42605.70857638889</v>
      </c>
      <c r="T2021" s="12">
        <f>(((I2021/60)/60)/24)+DATE(1970,1,1)</f>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(E2022/D2022)</f>
        <v>1.9233333333333333</v>
      </c>
      <c r="P2022" s="8">
        <f>IF(E2022=0, 0, E2022/L2022)</f>
        <v>23.647540983606557</v>
      </c>
      <c r="Q2022" t="str">
        <f>LEFT($N2022,SEARCH("/",$N2022)-1)</f>
        <v>technology</v>
      </c>
      <c r="R2022" t="str">
        <f>RIGHT($N2022, LEN($N2022)-SEARCH("/",$N2022))</f>
        <v>hardware</v>
      </c>
      <c r="S2022" s="12">
        <f>(((J2022/60)/60)/24)+DATE(1970,1,1)</f>
        <v>41737.097499999996</v>
      </c>
      <c r="T2022" s="12">
        <f>(((I2022/60)/60)/24)+DATE(1970,1,1)</f>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(E2023/D2023)</f>
        <v>2.8109999999999999</v>
      </c>
      <c r="P2023" s="8">
        <f>IF(E2023=0, 0, E2023/L2023)</f>
        <v>147.94736842105263</v>
      </c>
      <c r="Q2023" t="str">
        <f>LEFT($N2023,SEARCH("/",$N2023)-1)</f>
        <v>technology</v>
      </c>
      <c r="R2023" t="str">
        <f>RIGHT($N2023, LEN($N2023)-SEARCH("/",$N2023))</f>
        <v>hardware</v>
      </c>
      <c r="S2023" s="12">
        <f>(((J2023/60)/60)/24)+DATE(1970,1,1)</f>
        <v>41861.070567129631</v>
      </c>
      <c r="T2023" s="12">
        <f>(((I2023/60)/60)/24)+DATE(1970,1,1)</f>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(E2024/D2024)</f>
        <v>1.2513700000000001</v>
      </c>
      <c r="P2024" s="8">
        <f>IF(E2024=0, 0, E2024/L2024)</f>
        <v>385.03692307692307</v>
      </c>
      <c r="Q2024" t="str">
        <f>LEFT($N2024,SEARCH("/",$N2024)-1)</f>
        <v>technology</v>
      </c>
      <c r="R2024" t="str">
        <f>RIGHT($N2024, LEN($N2024)-SEARCH("/",$N2024))</f>
        <v>hardware</v>
      </c>
      <c r="S2024" s="12">
        <f>(((J2024/60)/60)/24)+DATE(1970,1,1)</f>
        <v>42502.569120370375</v>
      </c>
      <c r="T2024" s="12">
        <f>(((I2024/60)/60)/24)+DATE(1970,1,1)</f>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(E2025/D2025)</f>
        <v>1.61459</v>
      </c>
      <c r="P2025" s="8">
        <f>IF(E2025=0, 0, E2025/L2025)</f>
        <v>457.39093484419266</v>
      </c>
      <c r="Q2025" t="str">
        <f>LEFT($N2025,SEARCH("/",$N2025)-1)</f>
        <v>technology</v>
      </c>
      <c r="R2025" t="str">
        <f>RIGHT($N2025, LEN($N2025)-SEARCH("/",$N2025))</f>
        <v>hardware</v>
      </c>
      <c r="S2025" s="12">
        <f>(((J2025/60)/60)/24)+DATE(1970,1,1)</f>
        <v>42136.420752314814</v>
      </c>
      <c r="T2025" s="12">
        <f>(((I2025/60)/60)/24)+DATE(1970,1,1)</f>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(E2026/D2026)</f>
        <v>5.8535000000000004</v>
      </c>
      <c r="P2026" s="8">
        <f>IF(E2026=0, 0, E2026/L2026)</f>
        <v>222.99047619047619</v>
      </c>
      <c r="Q2026" t="str">
        <f>LEFT($N2026,SEARCH("/",$N2026)-1)</f>
        <v>technology</v>
      </c>
      <c r="R2026" t="str">
        <f>RIGHT($N2026, LEN($N2026)-SEARCH("/",$N2026))</f>
        <v>hardware</v>
      </c>
      <c r="S2026" s="12">
        <f>(((J2026/60)/60)/24)+DATE(1970,1,1)</f>
        <v>41099.966944444444</v>
      </c>
      <c r="T2026" s="12">
        <f>(((I2026/60)/60)/24)+DATE(1970,1,1)</f>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(E2027/D2027)</f>
        <v>2.0114999999999998</v>
      </c>
      <c r="P2027" s="8">
        <f>IF(E2027=0, 0, E2027/L2027)</f>
        <v>220.74074074074073</v>
      </c>
      <c r="Q2027" t="str">
        <f>LEFT($N2027,SEARCH("/",$N2027)-1)</f>
        <v>technology</v>
      </c>
      <c r="R2027" t="str">
        <f>RIGHT($N2027, LEN($N2027)-SEARCH("/",$N2027))</f>
        <v>hardware</v>
      </c>
      <c r="S2027" s="12">
        <f>(((J2027/60)/60)/24)+DATE(1970,1,1)</f>
        <v>42136.184560185182</v>
      </c>
      <c r="T2027" s="12">
        <f>(((I2027/60)/60)/24)+DATE(1970,1,1)</f>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(E2028/D2028)</f>
        <v>1.3348307999999998</v>
      </c>
      <c r="P2028" s="8">
        <f>IF(E2028=0, 0, E2028/L2028)</f>
        <v>73.503898678414089</v>
      </c>
      <c r="Q2028" t="str">
        <f>LEFT($N2028,SEARCH("/",$N2028)-1)</f>
        <v>technology</v>
      </c>
      <c r="R2028" t="str">
        <f>RIGHT($N2028, LEN($N2028)-SEARCH("/",$N2028))</f>
        <v>hardware</v>
      </c>
      <c r="S2028" s="12">
        <f>(((J2028/60)/60)/24)+DATE(1970,1,1)</f>
        <v>41704.735937500001</v>
      </c>
      <c r="T2028" s="12">
        <f>(((I2028/60)/60)/24)+DATE(1970,1,1)</f>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(E2029/D2029)</f>
        <v>1.2024900000000001</v>
      </c>
      <c r="P2029" s="8">
        <f>IF(E2029=0, 0, E2029/L2029)</f>
        <v>223.09647495361781</v>
      </c>
      <c r="Q2029" t="str">
        <f>LEFT($N2029,SEARCH("/",$N2029)-1)</f>
        <v>technology</v>
      </c>
      <c r="R2029" t="str">
        <f>RIGHT($N2029, LEN($N2029)-SEARCH("/",$N2029))</f>
        <v>hardware</v>
      </c>
      <c r="S2029" s="12">
        <f>(((J2029/60)/60)/24)+DATE(1970,1,1)</f>
        <v>42048.813877314817</v>
      </c>
      <c r="T2029" s="12">
        <f>(((I2029/60)/60)/24)+DATE(1970,1,1)</f>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(E2030/D2030)</f>
        <v>1.2616666666666667</v>
      </c>
      <c r="P2030" s="8">
        <f>IF(E2030=0, 0, E2030/L2030)</f>
        <v>47.911392405063289</v>
      </c>
      <c r="Q2030" t="str">
        <f>LEFT($N2030,SEARCH("/",$N2030)-1)</f>
        <v>technology</v>
      </c>
      <c r="R2030" t="str">
        <f>RIGHT($N2030, LEN($N2030)-SEARCH("/",$N2030))</f>
        <v>hardware</v>
      </c>
      <c r="S2030" s="12">
        <f>(((J2030/60)/60)/24)+DATE(1970,1,1)</f>
        <v>40215.919050925928</v>
      </c>
      <c r="T2030" s="12">
        <f>(((I2030/60)/60)/24)+DATE(1970,1,1)</f>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(E2031/D2031)</f>
        <v>3.6120000000000001</v>
      </c>
      <c r="P2031" s="8">
        <f>IF(E2031=0, 0, E2031/L2031)</f>
        <v>96.063829787234042</v>
      </c>
      <c r="Q2031" t="str">
        <f>LEFT($N2031,SEARCH("/",$N2031)-1)</f>
        <v>technology</v>
      </c>
      <c r="R2031" t="str">
        <f>RIGHT($N2031, LEN($N2031)-SEARCH("/",$N2031))</f>
        <v>hardware</v>
      </c>
      <c r="S2031" s="12">
        <f>(((J2031/60)/60)/24)+DATE(1970,1,1)</f>
        <v>41848.021770833337</v>
      </c>
      <c r="T2031" s="12">
        <f>(((I2031/60)/60)/24)+DATE(1970,1,1)</f>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(E2032/D2032)</f>
        <v>2.26239013671875</v>
      </c>
      <c r="P2032" s="8">
        <f>IF(E2032=0, 0, E2032/L2032)</f>
        <v>118.6144</v>
      </c>
      <c r="Q2032" t="str">
        <f>LEFT($N2032,SEARCH("/",$N2032)-1)</f>
        <v>technology</v>
      </c>
      <c r="R2032" t="str">
        <f>RIGHT($N2032, LEN($N2032)-SEARCH("/",$N2032))</f>
        <v>hardware</v>
      </c>
      <c r="S2032" s="12">
        <f>(((J2032/60)/60)/24)+DATE(1970,1,1)</f>
        <v>41212.996481481481</v>
      </c>
      <c r="T2032" s="12">
        <f>(((I2032/60)/60)/24)+DATE(1970,1,1)</f>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(E2033/D2033)</f>
        <v>1.2035</v>
      </c>
      <c r="P2033" s="8">
        <f>IF(E2033=0, 0, E2033/L2033)</f>
        <v>118.45472440944881</v>
      </c>
      <c r="Q2033" t="str">
        <f>LEFT($N2033,SEARCH("/",$N2033)-1)</f>
        <v>technology</v>
      </c>
      <c r="R2033" t="str">
        <f>RIGHT($N2033, LEN($N2033)-SEARCH("/",$N2033))</f>
        <v>hardware</v>
      </c>
      <c r="S2033" s="12">
        <f>(((J2033/60)/60)/24)+DATE(1970,1,1)</f>
        <v>41975.329317129625</v>
      </c>
      <c r="T2033" s="12">
        <f>(((I2033/60)/60)/24)+DATE(1970,1,1)</f>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(E2034/D2034)</f>
        <v>3.0418799999999999</v>
      </c>
      <c r="P2034" s="8">
        <f>IF(E2034=0, 0, E2034/L2034)</f>
        <v>143.21468926553672</v>
      </c>
      <c r="Q2034" t="str">
        <f>LEFT($N2034,SEARCH("/",$N2034)-1)</f>
        <v>technology</v>
      </c>
      <c r="R2034" t="str">
        <f>RIGHT($N2034, LEN($N2034)-SEARCH("/",$N2034))</f>
        <v>hardware</v>
      </c>
      <c r="S2034" s="12">
        <f>(((J2034/60)/60)/24)+DATE(1970,1,1)</f>
        <v>42689.565671296295</v>
      </c>
      <c r="T2034" s="12">
        <f>(((I2034/60)/60)/24)+DATE(1970,1,1)</f>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(E2035/D2035)</f>
        <v>1.7867599999999999</v>
      </c>
      <c r="P2035" s="8">
        <f>IF(E2035=0, 0, E2035/L2035)</f>
        <v>282.71518987341773</v>
      </c>
      <c r="Q2035" t="str">
        <f>LEFT($N2035,SEARCH("/",$N2035)-1)</f>
        <v>technology</v>
      </c>
      <c r="R2035" t="str">
        <f>RIGHT($N2035, LEN($N2035)-SEARCH("/",$N2035))</f>
        <v>hardware</v>
      </c>
      <c r="S2035" s="12">
        <f>(((J2035/60)/60)/24)+DATE(1970,1,1)</f>
        <v>41725.082384259258</v>
      </c>
      <c r="T2035" s="12">
        <f>(((I2035/60)/60)/24)+DATE(1970,1,1)</f>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(E2036/D2036)</f>
        <v>3.868199871794872</v>
      </c>
      <c r="P2036" s="8">
        <f>IF(E2036=0, 0, E2036/L2036)</f>
        <v>593.93620078740162</v>
      </c>
      <c r="Q2036" t="str">
        <f>LEFT($N2036,SEARCH("/",$N2036)-1)</f>
        <v>technology</v>
      </c>
      <c r="R2036" t="str">
        <f>RIGHT($N2036, LEN($N2036)-SEARCH("/",$N2036))</f>
        <v>hardware</v>
      </c>
      <c r="S2036" s="12">
        <f>(((J2036/60)/60)/24)+DATE(1970,1,1)</f>
        <v>42076.130011574074</v>
      </c>
      <c r="T2036" s="12">
        <f>(((I2036/60)/60)/24)+DATE(1970,1,1)</f>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(E2037/D2037)</f>
        <v>2.1103642500000004</v>
      </c>
      <c r="P2037" s="8">
        <f>IF(E2037=0, 0, E2037/L2037)</f>
        <v>262.15704968944101</v>
      </c>
      <c r="Q2037" t="str">
        <f>LEFT($N2037,SEARCH("/",$N2037)-1)</f>
        <v>technology</v>
      </c>
      <c r="R2037" t="str">
        <f>RIGHT($N2037, LEN($N2037)-SEARCH("/",$N2037))</f>
        <v>hardware</v>
      </c>
      <c r="S2037" s="12">
        <f>(((J2037/60)/60)/24)+DATE(1970,1,1)</f>
        <v>42311.625081018516</v>
      </c>
      <c r="T2037" s="12">
        <f>(((I2037/60)/60)/24)+DATE(1970,1,1)</f>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(E2038/D2038)</f>
        <v>1.3166833333333334</v>
      </c>
      <c r="P2038" s="8">
        <f>IF(E2038=0, 0, E2038/L2038)</f>
        <v>46.580778301886795</v>
      </c>
      <c r="Q2038" t="str">
        <f>LEFT($N2038,SEARCH("/",$N2038)-1)</f>
        <v>technology</v>
      </c>
      <c r="R2038" t="str">
        <f>RIGHT($N2038, LEN($N2038)-SEARCH("/",$N2038))</f>
        <v>hardware</v>
      </c>
      <c r="S2038" s="12">
        <f>(((J2038/60)/60)/24)+DATE(1970,1,1)</f>
        <v>41738.864803240744</v>
      </c>
      <c r="T2038" s="12">
        <f>(((I2038/60)/60)/24)+DATE(1970,1,1)</f>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(E2039/D2039)</f>
        <v>3.0047639999999998</v>
      </c>
      <c r="P2039" s="8">
        <f>IF(E2039=0, 0, E2039/L2039)</f>
        <v>70.041118881118877</v>
      </c>
      <c r="Q2039" t="str">
        <f>LEFT($N2039,SEARCH("/",$N2039)-1)</f>
        <v>technology</v>
      </c>
      <c r="R2039" t="str">
        <f>RIGHT($N2039, LEN($N2039)-SEARCH("/",$N2039))</f>
        <v>hardware</v>
      </c>
      <c r="S2039" s="12">
        <f>(((J2039/60)/60)/24)+DATE(1970,1,1)</f>
        <v>41578.210104166668</v>
      </c>
      <c r="T2039" s="12">
        <f>(((I2039/60)/60)/24)+DATE(1970,1,1)</f>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(E2040/D2040)</f>
        <v>4.2051249999999998</v>
      </c>
      <c r="P2040" s="8">
        <f>IF(E2040=0, 0, E2040/L2040)</f>
        <v>164.90686274509804</v>
      </c>
      <c r="Q2040" t="str">
        <f>LEFT($N2040,SEARCH("/",$N2040)-1)</f>
        <v>technology</v>
      </c>
      <c r="R2040" t="str">
        <f>RIGHT($N2040, LEN($N2040)-SEARCH("/",$N2040))</f>
        <v>hardware</v>
      </c>
      <c r="S2040" s="12">
        <f>(((J2040/60)/60)/24)+DATE(1970,1,1)</f>
        <v>41424.27107638889</v>
      </c>
      <c r="T2040" s="12">
        <f>(((I2040/60)/60)/24)+DATE(1970,1,1)</f>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(E2041/D2041)</f>
        <v>1.362168</v>
      </c>
      <c r="P2041" s="8">
        <f>IF(E2041=0, 0, E2041/L2041)</f>
        <v>449.26385224274406</v>
      </c>
      <c r="Q2041" t="str">
        <f>LEFT($N2041,SEARCH("/",$N2041)-1)</f>
        <v>technology</v>
      </c>
      <c r="R2041" t="str">
        <f>RIGHT($N2041, LEN($N2041)-SEARCH("/",$N2041))</f>
        <v>hardware</v>
      </c>
      <c r="S2041" s="12">
        <f>(((J2041/60)/60)/24)+DATE(1970,1,1)</f>
        <v>42675.438946759255</v>
      </c>
      <c r="T2041" s="12">
        <f>(((I2041/60)/60)/24)+DATE(1970,1,1)</f>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(E2042/D2042)</f>
        <v>2.4817133333333334</v>
      </c>
      <c r="P2042" s="8">
        <f>IF(E2042=0, 0, E2042/L2042)</f>
        <v>27.472841328413285</v>
      </c>
      <c r="Q2042" t="str">
        <f>LEFT($N2042,SEARCH("/",$N2042)-1)</f>
        <v>technology</v>
      </c>
      <c r="R2042" t="str">
        <f>RIGHT($N2042, LEN($N2042)-SEARCH("/",$N2042))</f>
        <v>hardware</v>
      </c>
      <c r="S2042" s="12">
        <f>(((J2042/60)/60)/24)+DATE(1970,1,1)</f>
        <v>41578.927118055559</v>
      </c>
      <c r="T2042" s="12">
        <f>(((I2042/60)/60)/24)+DATE(1970,1,1)</f>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(E2043/D2043)</f>
        <v>1.8186315789473684</v>
      </c>
      <c r="P2043" s="8">
        <f>IF(E2043=0, 0, E2043/L2043)</f>
        <v>143.97499999999999</v>
      </c>
      <c r="Q2043" t="str">
        <f>LEFT($N2043,SEARCH("/",$N2043)-1)</f>
        <v>technology</v>
      </c>
      <c r="R2043" t="str">
        <f>RIGHT($N2043, LEN($N2043)-SEARCH("/",$N2043))</f>
        <v>hardware</v>
      </c>
      <c r="S2043" s="12">
        <f>(((J2043/60)/60)/24)+DATE(1970,1,1)</f>
        <v>42654.525775462964</v>
      </c>
      <c r="T2043" s="12">
        <f>(((I2043/60)/60)/24)+DATE(1970,1,1)</f>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(E2044/D2044)</f>
        <v>1.2353000000000001</v>
      </c>
      <c r="P2044" s="8">
        <f>IF(E2044=0, 0, E2044/L2044)</f>
        <v>88.23571428571428</v>
      </c>
      <c r="Q2044" t="str">
        <f>LEFT($N2044,SEARCH("/",$N2044)-1)</f>
        <v>technology</v>
      </c>
      <c r="R2044" t="str">
        <f>RIGHT($N2044, LEN($N2044)-SEARCH("/",$N2044))</f>
        <v>hardware</v>
      </c>
      <c r="S2044" s="12">
        <f>(((J2044/60)/60)/24)+DATE(1970,1,1)</f>
        <v>42331.708032407405</v>
      </c>
      <c r="T2044" s="12">
        <f>(((I2044/60)/60)/24)+DATE(1970,1,1)</f>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(E2045/D2045)</f>
        <v>5.0620938628158845</v>
      </c>
      <c r="P2045" s="8">
        <f>IF(E2045=0, 0, E2045/L2045)</f>
        <v>36.326424870466319</v>
      </c>
      <c r="Q2045" t="str">
        <f>LEFT($N2045,SEARCH("/",$N2045)-1)</f>
        <v>technology</v>
      </c>
      <c r="R2045" t="str">
        <f>RIGHT($N2045, LEN($N2045)-SEARCH("/",$N2045))</f>
        <v>hardware</v>
      </c>
      <c r="S2045" s="12">
        <f>(((J2045/60)/60)/24)+DATE(1970,1,1)</f>
        <v>42661.176817129628</v>
      </c>
      <c r="T2045" s="12">
        <f>(((I2045/60)/60)/24)+DATE(1970,1,1)</f>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(E2046/D2046)</f>
        <v>1.0821333333333334</v>
      </c>
      <c r="P2046" s="8">
        <f>IF(E2046=0, 0, E2046/L2046)</f>
        <v>90.177777777777777</v>
      </c>
      <c r="Q2046" t="str">
        <f>LEFT($N2046,SEARCH("/",$N2046)-1)</f>
        <v>technology</v>
      </c>
      <c r="R2046" t="str">
        <f>RIGHT($N2046, LEN($N2046)-SEARCH("/",$N2046))</f>
        <v>hardware</v>
      </c>
      <c r="S2046" s="12">
        <f>(((J2046/60)/60)/24)+DATE(1970,1,1)</f>
        <v>42138.684189814812</v>
      </c>
      <c r="T2046" s="12">
        <f>(((I2046/60)/60)/24)+DATE(1970,1,1)</f>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(E2047/D2047)</f>
        <v>8.1918387755102042</v>
      </c>
      <c r="P2047" s="8">
        <f>IF(E2047=0, 0, E2047/L2047)</f>
        <v>152.62361216730039</v>
      </c>
      <c r="Q2047" t="str">
        <f>LEFT($N2047,SEARCH("/",$N2047)-1)</f>
        <v>technology</v>
      </c>
      <c r="R2047" t="str">
        <f>RIGHT($N2047, LEN($N2047)-SEARCH("/",$N2047))</f>
        <v>hardware</v>
      </c>
      <c r="S2047" s="12">
        <f>(((J2047/60)/60)/24)+DATE(1970,1,1)</f>
        <v>41069.088506944441</v>
      </c>
      <c r="T2047" s="12">
        <f>(((I2047/60)/60)/24)+DATE(1970,1,1)</f>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(E2048/D2048)</f>
        <v>1.2110000000000001</v>
      </c>
      <c r="P2048" s="8">
        <f>IF(E2048=0, 0, E2048/L2048)</f>
        <v>55.806451612903224</v>
      </c>
      <c r="Q2048" t="str">
        <f>LEFT($N2048,SEARCH("/",$N2048)-1)</f>
        <v>technology</v>
      </c>
      <c r="R2048" t="str">
        <f>RIGHT($N2048, LEN($N2048)-SEARCH("/",$N2048))</f>
        <v>hardware</v>
      </c>
      <c r="S2048" s="12">
        <f>(((J2048/60)/60)/24)+DATE(1970,1,1)</f>
        <v>41387.171805555554</v>
      </c>
      <c r="T2048" s="12">
        <f>(((I2048/60)/60)/24)+DATE(1970,1,1)</f>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(E2049/D2049)</f>
        <v>1.0299897959183673</v>
      </c>
      <c r="P2049" s="8">
        <f>IF(E2049=0, 0, E2049/L2049)</f>
        <v>227.85327313769753</v>
      </c>
      <c r="Q2049" t="str">
        <f>LEFT($N2049,SEARCH("/",$N2049)-1)</f>
        <v>technology</v>
      </c>
      <c r="R2049" t="str">
        <f>RIGHT($N2049, LEN($N2049)-SEARCH("/",$N2049))</f>
        <v>hardware</v>
      </c>
      <c r="S2049" s="12">
        <f>(((J2049/60)/60)/24)+DATE(1970,1,1)</f>
        <v>42081.903587962966</v>
      </c>
      <c r="T2049" s="12">
        <f>(((I2049/60)/60)/24)+DATE(1970,1,1)</f>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(E2050/D2050)</f>
        <v>1.4833229411764706</v>
      </c>
      <c r="P2050" s="8">
        <f>IF(E2050=0, 0, E2050/L2050)</f>
        <v>91.82989803350327</v>
      </c>
      <c r="Q2050" t="str">
        <f>LEFT($N2050,SEARCH("/",$N2050)-1)</f>
        <v>technology</v>
      </c>
      <c r="R2050" t="str">
        <f>RIGHT($N2050, LEN($N2050)-SEARCH("/",$N2050))</f>
        <v>hardware</v>
      </c>
      <c r="S2050" s="12">
        <f>(((J2050/60)/60)/24)+DATE(1970,1,1)</f>
        <v>41387.651516203703</v>
      </c>
      <c r="T2050" s="12">
        <f>(((I2050/60)/60)/24)+DATE(1970,1,1)</f>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(E2051/D2051)</f>
        <v>1.2019070000000001</v>
      </c>
      <c r="P2051" s="8">
        <f>IF(E2051=0, 0, E2051/L2051)</f>
        <v>80.991037735849048</v>
      </c>
      <c r="Q2051" t="str">
        <f>LEFT($N2051,SEARCH("/",$N2051)-1)</f>
        <v>technology</v>
      </c>
      <c r="R2051" t="str">
        <f>RIGHT($N2051, LEN($N2051)-SEARCH("/",$N2051))</f>
        <v>hardware</v>
      </c>
      <c r="S2051" s="12">
        <f>(((J2051/60)/60)/24)+DATE(1970,1,1)</f>
        <v>41575.527349537035</v>
      </c>
      <c r="T2051" s="12">
        <f>(((I2051/60)/60)/24)+DATE(1970,1,1)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(E2052/D2052)</f>
        <v>4.7327000000000004</v>
      </c>
      <c r="P2052" s="8">
        <f>IF(E2052=0, 0, E2052/L2052)</f>
        <v>278.39411764705881</v>
      </c>
      <c r="Q2052" t="str">
        <f>LEFT($N2052,SEARCH("/",$N2052)-1)</f>
        <v>technology</v>
      </c>
      <c r="R2052" t="str">
        <f>RIGHT($N2052, LEN($N2052)-SEARCH("/",$N2052))</f>
        <v>hardware</v>
      </c>
      <c r="S2052" s="12">
        <f>(((J2052/60)/60)/24)+DATE(1970,1,1)</f>
        <v>42115.071504629625</v>
      </c>
      <c r="T2052" s="12">
        <f>(((I2052/60)/60)/24)+DATE(1970,1,1)</f>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(E2053/D2053)</f>
        <v>1.303625</v>
      </c>
      <c r="P2053" s="8">
        <f>IF(E2053=0, 0, E2053/L2053)</f>
        <v>43.095041322314053</v>
      </c>
      <c r="Q2053" t="str">
        <f>LEFT($N2053,SEARCH("/",$N2053)-1)</f>
        <v>technology</v>
      </c>
      <c r="R2053" t="str">
        <f>RIGHT($N2053, LEN($N2053)-SEARCH("/",$N2053))</f>
        <v>hardware</v>
      </c>
      <c r="S2053" s="12">
        <f>(((J2053/60)/60)/24)+DATE(1970,1,1)</f>
        <v>41604.022418981483</v>
      </c>
      <c r="T2053" s="12">
        <f>(((I2053/60)/60)/24)+DATE(1970,1,1)</f>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(E2054/D2054)</f>
        <v>3.5304799999999998</v>
      </c>
      <c r="P2054" s="8">
        <f>IF(E2054=0, 0, E2054/L2054)</f>
        <v>326.29205175600737</v>
      </c>
      <c r="Q2054" t="str">
        <f>LEFT($N2054,SEARCH("/",$N2054)-1)</f>
        <v>technology</v>
      </c>
      <c r="R2054" t="str">
        <f>RIGHT($N2054, LEN($N2054)-SEARCH("/",$N2054))</f>
        <v>hardware</v>
      </c>
      <c r="S2054" s="12">
        <f>(((J2054/60)/60)/24)+DATE(1970,1,1)</f>
        <v>42375.08394675926</v>
      </c>
      <c r="T2054" s="12">
        <f>(((I2054/60)/60)/24)+DATE(1970,1,1)</f>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(E2055/D2055)</f>
        <v>1.0102</v>
      </c>
      <c r="P2055" s="8">
        <f>IF(E2055=0, 0, E2055/L2055)</f>
        <v>41.743801652892564</v>
      </c>
      <c r="Q2055" t="str">
        <f>LEFT($N2055,SEARCH("/",$N2055)-1)</f>
        <v>technology</v>
      </c>
      <c r="R2055" t="str">
        <f>RIGHT($N2055, LEN($N2055)-SEARCH("/",$N2055))</f>
        <v>hardware</v>
      </c>
      <c r="S2055" s="12">
        <f>(((J2055/60)/60)/24)+DATE(1970,1,1)</f>
        <v>42303.617488425924</v>
      </c>
      <c r="T2055" s="12">
        <f>(((I2055/60)/60)/24)+DATE(1970,1,1)</f>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(E2056/D2056)</f>
        <v>1.1359142857142857</v>
      </c>
      <c r="P2056" s="8">
        <f>IF(E2056=0, 0, E2056/L2056)</f>
        <v>64.020933977455712</v>
      </c>
      <c r="Q2056" t="str">
        <f>LEFT($N2056,SEARCH("/",$N2056)-1)</f>
        <v>technology</v>
      </c>
      <c r="R2056" t="str">
        <f>RIGHT($N2056, LEN($N2056)-SEARCH("/",$N2056))</f>
        <v>hardware</v>
      </c>
      <c r="S2056" s="12">
        <f>(((J2056/60)/60)/24)+DATE(1970,1,1)</f>
        <v>41731.520949074074</v>
      </c>
      <c r="T2056" s="12">
        <f>(((I2056/60)/60)/24)+DATE(1970,1,1)</f>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(E2057/D2057)</f>
        <v>1.6741666666666666</v>
      </c>
      <c r="P2057" s="8">
        <f>IF(E2057=0, 0, E2057/L2057)</f>
        <v>99.455445544554451</v>
      </c>
      <c r="Q2057" t="str">
        <f>LEFT($N2057,SEARCH("/",$N2057)-1)</f>
        <v>technology</v>
      </c>
      <c r="R2057" t="str">
        <f>RIGHT($N2057, LEN($N2057)-SEARCH("/",$N2057))</f>
        <v>hardware</v>
      </c>
      <c r="S2057" s="12">
        <f>(((J2057/60)/60)/24)+DATE(1970,1,1)</f>
        <v>41946.674108796295</v>
      </c>
      <c r="T2057" s="12">
        <f>(((I2057/60)/60)/24)+DATE(1970,1,1)</f>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(E2058/D2058)</f>
        <v>1.5345200000000001</v>
      </c>
      <c r="P2058" s="8">
        <f>IF(E2058=0, 0, E2058/L2058)</f>
        <v>138.49458483754512</v>
      </c>
      <c r="Q2058" t="str">
        <f>LEFT($N2058,SEARCH("/",$N2058)-1)</f>
        <v>technology</v>
      </c>
      <c r="R2058" t="str">
        <f>RIGHT($N2058, LEN($N2058)-SEARCH("/",$N2058))</f>
        <v>hardware</v>
      </c>
      <c r="S2058" s="12">
        <f>(((J2058/60)/60)/24)+DATE(1970,1,1)</f>
        <v>41351.76090277778</v>
      </c>
      <c r="T2058" s="12">
        <f>(((I2058/60)/60)/24)+DATE(1970,1,1)</f>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(E2059/D2059)</f>
        <v>2.022322</v>
      </c>
      <c r="P2059" s="8">
        <f>IF(E2059=0, 0, E2059/L2059)</f>
        <v>45.547792792792798</v>
      </c>
      <c r="Q2059" t="str">
        <f>LEFT($N2059,SEARCH("/",$N2059)-1)</f>
        <v>technology</v>
      </c>
      <c r="R2059" t="str">
        <f>RIGHT($N2059, LEN($N2059)-SEARCH("/",$N2059))</f>
        <v>hardware</v>
      </c>
      <c r="S2059" s="12">
        <f>(((J2059/60)/60)/24)+DATE(1970,1,1)</f>
        <v>42396.494583333333</v>
      </c>
      <c r="T2059" s="12">
        <f>(((I2059/60)/60)/24)+DATE(1970,1,1)</f>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(E2060/D2060)</f>
        <v>1.6828125</v>
      </c>
      <c r="P2060" s="8">
        <f>IF(E2060=0, 0, E2060/L2060)</f>
        <v>10.507317073170732</v>
      </c>
      <c r="Q2060" t="str">
        <f>LEFT($N2060,SEARCH("/",$N2060)-1)</f>
        <v>technology</v>
      </c>
      <c r="R2060" t="str">
        <f>RIGHT($N2060, LEN($N2060)-SEARCH("/",$N2060))</f>
        <v>hardware</v>
      </c>
      <c r="S2060" s="12">
        <f>(((J2060/60)/60)/24)+DATE(1970,1,1)</f>
        <v>42026.370717592596</v>
      </c>
      <c r="T2060" s="12">
        <f>(((I2060/60)/60)/24)+DATE(1970,1,1)</f>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(E2061/D2061)</f>
        <v>1.4345666666666668</v>
      </c>
      <c r="P2061" s="8">
        <f>IF(E2061=0, 0, E2061/L2061)</f>
        <v>114.76533333333333</v>
      </c>
      <c r="Q2061" t="str">
        <f>LEFT($N2061,SEARCH("/",$N2061)-1)</f>
        <v>technology</v>
      </c>
      <c r="R2061" t="str">
        <f>RIGHT($N2061, LEN($N2061)-SEARCH("/",$N2061))</f>
        <v>hardware</v>
      </c>
      <c r="S2061" s="12">
        <f>(((J2061/60)/60)/24)+DATE(1970,1,1)</f>
        <v>42361.602476851855</v>
      </c>
      <c r="T2061" s="12">
        <f>(((I2061/60)/60)/24)+DATE(1970,1,1)</f>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(E2062/D2062)</f>
        <v>1.964</v>
      </c>
      <c r="P2062" s="8">
        <f>IF(E2062=0, 0, E2062/L2062)</f>
        <v>35.997067448680355</v>
      </c>
      <c r="Q2062" t="str">
        <f>LEFT($N2062,SEARCH("/",$N2062)-1)</f>
        <v>technology</v>
      </c>
      <c r="R2062" t="str">
        <f>RIGHT($N2062, LEN($N2062)-SEARCH("/",$N2062))</f>
        <v>hardware</v>
      </c>
      <c r="S2062" s="12">
        <f>(((J2062/60)/60)/24)+DATE(1970,1,1)</f>
        <v>41783.642939814818</v>
      </c>
      <c r="T2062" s="12">
        <f>(((I2062/60)/60)/24)+DATE(1970,1,1)</f>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(E2063/D2063)</f>
        <v>1.0791999999999999</v>
      </c>
      <c r="P2063" s="8">
        <f>IF(E2063=0, 0, E2063/L2063)</f>
        <v>154.17142857142858</v>
      </c>
      <c r="Q2063" t="str">
        <f>LEFT($N2063,SEARCH("/",$N2063)-1)</f>
        <v>technology</v>
      </c>
      <c r="R2063" t="str">
        <f>RIGHT($N2063, LEN($N2063)-SEARCH("/",$N2063))</f>
        <v>hardware</v>
      </c>
      <c r="S2063" s="12">
        <f>(((J2063/60)/60)/24)+DATE(1970,1,1)</f>
        <v>42705.764513888891</v>
      </c>
      <c r="T2063" s="12">
        <f>(((I2063/60)/60)/24)+DATE(1970,1,1)</f>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(E2064/D2064)</f>
        <v>1.14977</v>
      </c>
      <c r="P2064" s="8">
        <f>IF(E2064=0, 0, E2064/L2064)</f>
        <v>566.38916256157631</v>
      </c>
      <c r="Q2064" t="str">
        <f>LEFT($N2064,SEARCH("/",$N2064)-1)</f>
        <v>technology</v>
      </c>
      <c r="R2064" t="str">
        <f>RIGHT($N2064, LEN($N2064)-SEARCH("/",$N2064))</f>
        <v>hardware</v>
      </c>
      <c r="S2064" s="12">
        <f>(((J2064/60)/60)/24)+DATE(1970,1,1)</f>
        <v>42423.3830787037</v>
      </c>
      <c r="T2064" s="12">
        <f>(((I2064/60)/60)/24)+DATE(1970,1,1)</f>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(E2065/D2065)</f>
        <v>1.4804999999999999</v>
      </c>
      <c r="P2065" s="8">
        <f>IF(E2065=0, 0, E2065/L2065)</f>
        <v>120.85714285714286</v>
      </c>
      <c r="Q2065" t="str">
        <f>LEFT($N2065,SEARCH("/",$N2065)-1)</f>
        <v>technology</v>
      </c>
      <c r="R2065" t="str">
        <f>RIGHT($N2065, LEN($N2065)-SEARCH("/",$N2065))</f>
        <v>hardware</v>
      </c>
      <c r="S2065" s="12">
        <f>(((J2065/60)/60)/24)+DATE(1970,1,1)</f>
        <v>42472.73265046296</v>
      </c>
      <c r="T2065" s="12">
        <f>(((I2065/60)/60)/24)+DATE(1970,1,1)</f>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(E2066/D2066)</f>
        <v>1.9116676082790633</v>
      </c>
      <c r="P2066" s="8">
        <f>IF(E2066=0, 0, E2066/L2066)</f>
        <v>86.163845492085343</v>
      </c>
      <c r="Q2066" t="str">
        <f>LEFT($N2066,SEARCH("/",$N2066)-1)</f>
        <v>technology</v>
      </c>
      <c r="R2066" t="str">
        <f>RIGHT($N2066, LEN($N2066)-SEARCH("/",$N2066))</f>
        <v>hardware</v>
      </c>
      <c r="S2066" s="12">
        <f>(((J2066/60)/60)/24)+DATE(1970,1,1)</f>
        <v>41389.364849537036</v>
      </c>
      <c r="T2066" s="12">
        <f>(((I2066/60)/60)/24)+DATE(1970,1,1)</f>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(E2067/D2067)</f>
        <v>1.99215125</v>
      </c>
      <c r="P2067" s="8">
        <f>IF(E2067=0, 0, E2067/L2067)</f>
        <v>51.212114395886893</v>
      </c>
      <c r="Q2067" t="str">
        <f>LEFT($N2067,SEARCH("/",$N2067)-1)</f>
        <v>technology</v>
      </c>
      <c r="R2067" t="str">
        <f>RIGHT($N2067, LEN($N2067)-SEARCH("/",$N2067))</f>
        <v>hardware</v>
      </c>
      <c r="S2067" s="12">
        <f>(((J2067/60)/60)/24)+DATE(1970,1,1)</f>
        <v>41603.333668981482</v>
      </c>
      <c r="T2067" s="12">
        <f>(((I2067/60)/60)/24)+DATE(1970,1,1)</f>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(E2068/D2068)</f>
        <v>2.1859999999999999</v>
      </c>
      <c r="P2068" s="8">
        <f>IF(E2068=0, 0, E2068/L2068)</f>
        <v>67.261538461538464</v>
      </c>
      <c r="Q2068" t="str">
        <f>LEFT($N2068,SEARCH("/",$N2068)-1)</f>
        <v>technology</v>
      </c>
      <c r="R2068" t="str">
        <f>RIGHT($N2068, LEN($N2068)-SEARCH("/",$N2068))</f>
        <v>hardware</v>
      </c>
      <c r="S2068" s="12">
        <f>(((J2068/60)/60)/24)+DATE(1970,1,1)</f>
        <v>41844.771793981483</v>
      </c>
      <c r="T2068" s="12">
        <f>(((I2068/60)/60)/24)+DATE(1970,1,1)</f>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(E2069/D2069)</f>
        <v>1.2686868686868686</v>
      </c>
      <c r="P2069" s="8">
        <f>IF(E2069=0, 0, E2069/L2069)</f>
        <v>62.8</v>
      </c>
      <c r="Q2069" t="str">
        <f>LEFT($N2069,SEARCH("/",$N2069)-1)</f>
        <v>technology</v>
      </c>
      <c r="R2069" t="str">
        <f>RIGHT($N2069, LEN($N2069)-SEARCH("/",$N2069))</f>
        <v>hardware</v>
      </c>
      <c r="S2069" s="12">
        <f>(((J2069/60)/60)/24)+DATE(1970,1,1)</f>
        <v>42115.853888888887</v>
      </c>
      <c r="T2069" s="12">
        <f>(((I2069/60)/60)/24)+DATE(1970,1,1)</f>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(E2070/D2070)</f>
        <v>1.0522388</v>
      </c>
      <c r="P2070" s="8">
        <f>IF(E2070=0, 0, E2070/L2070)</f>
        <v>346.13118421052633</v>
      </c>
      <c r="Q2070" t="str">
        <f>LEFT($N2070,SEARCH("/",$N2070)-1)</f>
        <v>technology</v>
      </c>
      <c r="R2070" t="str">
        <f>RIGHT($N2070, LEN($N2070)-SEARCH("/",$N2070))</f>
        <v>hardware</v>
      </c>
      <c r="S2070" s="12">
        <f>(((J2070/60)/60)/24)+DATE(1970,1,1)</f>
        <v>42633.841608796298</v>
      </c>
      <c r="T2070" s="12">
        <f>(((I2070/60)/60)/24)+DATE(1970,1,1)</f>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(E2071/D2071)</f>
        <v>1.2840666000000001</v>
      </c>
      <c r="P2071" s="8">
        <f>IF(E2071=0, 0, E2071/L2071)</f>
        <v>244.11912547528519</v>
      </c>
      <c r="Q2071" t="str">
        <f>LEFT($N2071,SEARCH("/",$N2071)-1)</f>
        <v>technology</v>
      </c>
      <c r="R2071" t="str">
        <f>RIGHT($N2071, LEN($N2071)-SEARCH("/",$N2071))</f>
        <v>hardware</v>
      </c>
      <c r="S2071" s="12">
        <f>(((J2071/60)/60)/24)+DATE(1970,1,1)</f>
        <v>42340.972118055557</v>
      </c>
      <c r="T2071" s="12">
        <f>(((I2071/60)/60)/24)+DATE(1970,1,1)</f>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(E2072/D2072)</f>
        <v>3.1732719999999999</v>
      </c>
      <c r="P2072" s="8">
        <f>IF(E2072=0, 0, E2072/L2072)</f>
        <v>259.25424836601309</v>
      </c>
      <c r="Q2072" t="str">
        <f>LEFT($N2072,SEARCH("/",$N2072)-1)</f>
        <v>technology</v>
      </c>
      <c r="R2072" t="str">
        <f>RIGHT($N2072, LEN($N2072)-SEARCH("/",$N2072))</f>
        <v>hardware</v>
      </c>
      <c r="S2072" s="12">
        <f>(((J2072/60)/60)/24)+DATE(1970,1,1)</f>
        <v>42519.6565162037</v>
      </c>
      <c r="T2072" s="12">
        <f>(((I2072/60)/60)/24)+DATE(1970,1,1)</f>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(E2073/D2073)</f>
        <v>2.8073000000000001</v>
      </c>
      <c r="P2073" s="8">
        <f>IF(E2073=0, 0, E2073/L2073)</f>
        <v>201.96402877697841</v>
      </c>
      <c r="Q2073" t="str">
        <f>LEFT($N2073,SEARCH("/",$N2073)-1)</f>
        <v>technology</v>
      </c>
      <c r="R2073" t="str">
        <f>RIGHT($N2073, LEN($N2073)-SEARCH("/",$N2073))</f>
        <v>hardware</v>
      </c>
      <c r="S2073" s="12">
        <f>(((J2073/60)/60)/24)+DATE(1970,1,1)</f>
        <v>42600.278749999998</v>
      </c>
      <c r="T2073" s="12">
        <f>(((I2073/60)/60)/24)+DATE(1970,1,1)</f>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(E2074/D2074)</f>
        <v>1.1073146853146854</v>
      </c>
      <c r="P2074" s="8">
        <f>IF(E2074=0, 0, E2074/L2074)</f>
        <v>226.20857142857142</v>
      </c>
      <c r="Q2074" t="str">
        <f>LEFT($N2074,SEARCH("/",$N2074)-1)</f>
        <v>technology</v>
      </c>
      <c r="R2074" t="str">
        <f>RIGHT($N2074, LEN($N2074)-SEARCH("/",$N2074))</f>
        <v>hardware</v>
      </c>
      <c r="S2074" s="12">
        <f>(((J2074/60)/60)/24)+DATE(1970,1,1)</f>
        <v>42467.581388888888</v>
      </c>
      <c r="T2074" s="12">
        <f>(((I2074/60)/60)/24)+DATE(1970,1,1)</f>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(E2075/D2075)</f>
        <v>1.5260429999999998</v>
      </c>
      <c r="P2075" s="8">
        <f>IF(E2075=0, 0, E2075/L2075)</f>
        <v>324.69</v>
      </c>
      <c r="Q2075" t="str">
        <f>LEFT($N2075,SEARCH("/",$N2075)-1)</f>
        <v>technology</v>
      </c>
      <c r="R2075" t="str">
        <f>RIGHT($N2075, LEN($N2075)-SEARCH("/",$N2075))</f>
        <v>hardware</v>
      </c>
      <c r="S2075" s="12">
        <f>(((J2075/60)/60)/24)+DATE(1970,1,1)</f>
        <v>42087.668032407411</v>
      </c>
      <c r="T2075" s="12">
        <f>(((I2075/60)/60)/24)+DATE(1970,1,1)</f>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(E2076/D2076)</f>
        <v>1.0249999999999999</v>
      </c>
      <c r="P2076" s="8">
        <f>IF(E2076=0, 0, E2076/L2076)</f>
        <v>205</v>
      </c>
      <c r="Q2076" t="str">
        <f>LEFT($N2076,SEARCH("/",$N2076)-1)</f>
        <v>technology</v>
      </c>
      <c r="R2076" t="str">
        <f>RIGHT($N2076, LEN($N2076)-SEARCH("/",$N2076))</f>
        <v>hardware</v>
      </c>
      <c r="S2076" s="12">
        <f>(((J2076/60)/60)/24)+DATE(1970,1,1)</f>
        <v>42466.826180555552</v>
      </c>
      <c r="T2076" s="12">
        <f>(((I2076/60)/60)/24)+DATE(1970,1,1)</f>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(E2077/D2077)</f>
        <v>16.783738373837384</v>
      </c>
      <c r="P2077" s="8">
        <f>IF(E2077=0, 0, E2077/L2077)</f>
        <v>20.465926829268295</v>
      </c>
      <c r="Q2077" t="str">
        <f>LEFT($N2077,SEARCH("/",$N2077)-1)</f>
        <v>technology</v>
      </c>
      <c r="R2077" t="str">
        <f>RIGHT($N2077, LEN($N2077)-SEARCH("/",$N2077))</f>
        <v>hardware</v>
      </c>
      <c r="S2077" s="12">
        <f>(((J2077/60)/60)/24)+DATE(1970,1,1)</f>
        <v>41450.681574074071</v>
      </c>
      <c r="T2077" s="12">
        <f>(((I2077/60)/60)/24)+DATE(1970,1,1)</f>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(E2078/D2078)</f>
        <v>5.4334915642458101</v>
      </c>
      <c r="P2078" s="8">
        <f>IF(E2078=0, 0, E2078/L2078)</f>
        <v>116.35303146309367</v>
      </c>
      <c r="Q2078" t="str">
        <f>LEFT($N2078,SEARCH("/",$N2078)-1)</f>
        <v>technology</v>
      </c>
      <c r="R2078" t="str">
        <f>RIGHT($N2078, LEN($N2078)-SEARCH("/",$N2078))</f>
        <v>hardware</v>
      </c>
      <c r="S2078" s="12">
        <f>(((J2078/60)/60)/24)+DATE(1970,1,1)</f>
        <v>41803.880659722221</v>
      </c>
      <c r="T2078" s="12">
        <f>(((I2078/60)/60)/24)+DATE(1970,1,1)</f>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(E2079/D2079)</f>
        <v>1.1550800000000001</v>
      </c>
      <c r="P2079" s="8">
        <f>IF(E2079=0, 0, E2079/L2079)</f>
        <v>307.20212765957444</v>
      </c>
      <c r="Q2079" t="str">
        <f>LEFT($N2079,SEARCH("/",$N2079)-1)</f>
        <v>technology</v>
      </c>
      <c r="R2079" t="str">
        <f>RIGHT($N2079, LEN($N2079)-SEARCH("/",$N2079))</f>
        <v>hardware</v>
      </c>
      <c r="S2079" s="12">
        <f>(((J2079/60)/60)/24)+DATE(1970,1,1)</f>
        <v>42103.042546296296</v>
      </c>
      <c r="T2079" s="12">
        <f>(((I2079/60)/60)/24)+DATE(1970,1,1)</f>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(E2080/D2080)</f>
        <v>1.3120499999999999</v>
      </c>
      <c r="P2080" s="8">
        <f>IF(E2080=0, 0, E2080/L2080)</f>
        <v>546.6875</v>
      </c>
      <c r="Q2080" t="str">
        <f>LEFT($N2080,SEARCH("/",$N2080)-1)</f>
        <v>technology</v>
      </c>
      <c r="R2080" t="str">
        <f>RIGHT($N2080, LEN($N2080)-SEARCH("/",$N2080))</f>
        <v>hardware</v>
      </c>
      <c r="S2080" s="12">
        <f>(((J2080/60)/60)/24)+DATE(1970,1,1)</f>
        <v>42692.771493055552</v>
      </c>
      <c r="T2080" s="12">
        <f>(((I2080/60)/60)/24)+DATE(1970,1,1)</f>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(E2081/D2081)</f>
        <v>2.8816999999999999</v>
      </c>
      <c r="P2081" s="8">
        <f>IF(E2081=0, 0, E2081/L2081)</f>
        <v>47.474464579901152</v>
      </c>
      <c r="Q2081" t="str">
        <f>LEFT($N2081,SEARCH("/",$N2081)-1)</f>
        <v>technology</v>
      </c>
      <c r="R2081" t="str">
        <f>RIGHT($N2081, LEN($N2081)-SEARCH("/",$N2081))</f>
        <v>hardware</v>
      </c>
      <c r="S2081" s="12">
        <f>(((J2081/60)/60)/24)+DATE(1970,1,1)</f>
        <v>42150.71056712963</v>
      </c>
      <c r="T2081" s="12">
        <f>(((I2081/60)/60)/24)+DATE(1970,1,1)</f>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(E2082/D2082)</f>
        <v>5.0780000000000003</v>
      </c>
      <c r="P2082" s="8">
        <f>IF(E2082=0, 0, E2082/L2082)</f>
        <v>101.56</v>
      </c>
      <c r="Q2082" t="str">
        <f>LEFT($N2082,SEARCH("/",$N2082)-1)</f>
        <v>technology</v>
      </c>
      <c r="R2082" t="str">
        <f>RIGHT($N2082, LEN($N2082)-SEARCH("/",$N2082))</f>
        <v>hardware</v>
      </c>
      <c r="S2082" s="12">
        <f>(((J2082/60)/60)/24)+DATE(1970,1,1)</f>
        <v>42289.957175925927</v>
      </c>
      <c r="T2082" s="12">
        <f>(((I2082/60)/60)/24)+DATE(1970,1,1)</f>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(E2083/D2083)</f>
        <v>1.1457142857142857</v>
      </c>
      <c r="P2083" s="8">
        <f>IF(E2083=0, 0, E2083/L2083)</f>
        <v>72.909090909090907</v>
      </c>
      <c r="Q2083" t="str">
        <f>LEFT($N2083,SEARCH("/",$N2083)-1)</f>
        <v>music</v>
      </c>
      <c r="R2083" t="str">
        <f>RIGHT($N2083, LEN($N2083)-SEARCH("/",$N2083))</f>
        <v>indie rock</v>
      </c>
      <c r="S2083" s="12">
        <f>(((J2083/60)/60)/24)+DATE(1970,1,1)</f>
        <v>41004.156886574077</v>
      </c>
      <c r="T2083" s="12">
        <f>(((I2083/60)/60)/24)+DATE(1970,1,1)</f>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(E2084/D2084)</f>
        <v>1.1073333333333333</v>
      </c>
      <c r="P2084" s="8">
        <f>IF(E2084=0, 0, E2084/L2084)</f>
        <v>43.710526315789473</v>
      </c>
      <c r="Q2084" t="str">
        <f>LEFT($N2084,SEARCH("/",$N2084)-1)</f>
        <v>music</v>
      </c>
      <c r="R2084" t="str">
        <f>RIGHT($N2084, LEN($N2084)-SEARCH("/",$N2084))</f>
        <v>indie rock</v>
      </c>
      <c r="S2084" s="12">
        <f>(((J2084/60)/60)/24)+DATE(1970,1,1)</f>
        <v>40811.120324074072</v>
      </c>
      <c r="T2084" s="12">
        <f>(((I2084/60)/60)/24)+DATE(1970,1,1)</f>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(E2085/D2085)</f>
        <v>1.1333333333333333</v>
      </c>
      <c r="P2085" s="8">
        <f>IF(E2085=0, 0, E2085/L2085)</f>
        <v>34</v>
      </c>
      <c r="Q2085" t="str">
        <f>LEFT($N2085,SEARCH("/",$N2085)-1)</f>
        <v>music</v>
      </c>
      <c r="R2085" t="str">
        <f>RIGHT($N2085, LEN($N2085)-SEARCH("/",$N2085))</f>
        <v>indie rock</v>
      </c>
      <c r="S2085" s="12">
        <f>(((J2085/60)/60)/24)+DATE(1970,1,1)</f>
        <v>41034.72216435185</v>
      </c>
      <c r="T2085" s="12">
        <f>(((I2085/60)/60)/24)+DATE(1970,1,1)</f>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(E2086/D2086)</f>
        <v>1.0833333333333333</v>
      </c>
      <c r="P2086" s="8">
        <f>IF(E2086=0, 0, E2086/L2086)</f>
        <v>70.652173913043484</v>
      </c>
      <c r="Q2086" t="str">
        <f>LEFT($N2086,SEARCH("/",$N2086)-1)</f>
        <v>music</v>
      </c>
      <c r="R2086" t="str">
        <f>RIGHT($N2086, LEN($N2086)-SEARCH("/",$N2086))</f>
        <v>indie rock</v>
      </c>
      <c r="S2086" s="12">
        <f>(((J2086/60)/60)/24)+DATE(1970,1,1)</f>
        <v>41731.833124999997</v>
      </c>
      <c r="T2086" s="12">
        <f>(((I2086/60)/60)/24)+DATE(1970,1,1)</f>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(E2087/D2087)</f>
        <v>1.2353333333333334</v>
      </c>
      <c r="P2087" s="8">
        <f>IF(E2087=0, 0, E2087/L2087)</f>
        <v>89.301204819277103</v>
      </c>
      <c r="Q2087" t="str">
        <f>LEFT($N2087,SEARCH("/",$N2087)-1)</f>
        <v>music</v>
      </c>
      <c r="R2087" t="str">
        <f>RIGHT($N2087, LEN($N2087)-SEARCH("/",$N2087))</f>
        <v>indie rock</v>
      </c>
      <c r="S2087" s="12">
        <f>(((J2087/60)/60)/24)+DATE(1970,1,1)</f>
        <v>41075.835497685184</v>
      </c>
      <c r="T2087" s="12">
        <f>(((I2087/60)/60)/24)+DATE(1970,1,1)</f>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(E2088/D2088)</f>
        <v>1.0069999999999999</v>
      </c>
      <c r="P2088" s="8">
        <f>IF(E2088=0, 0, E2088/L2088)</f>
        <v>115.08571428571429</v>
      </c>
      <c r="Q2088" t="str">
        <f>LEFT($N2088,SEARCH("/",$N2088)-1)</f>
        <v>music</v>
      </c>
      <c r="R2088" t="str">
        <f>RIGHT($N2088, LEN($N2088)-SEARCH("/",$N2088))</f>
        <v>indie rock</v>
      </c>
      <c r="S2088" s="12">
        <f>(((J2088/60)/60)/24)+DATE(1970,1,1)</f>
        <v>40860.67050925926</v>
      </c>
      <c r="T2088" s="12">
        <f>(((I2088/60)/60)/24)+DATE(1970,1,1)</f>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(E2089/D2089)</f>
        <v>1.0353333333333334</v>
      </c>
      <c r="P2089" s="8">
        <f>IF(E2089=0, 0, E2089/L2089)</f>
        <v>62.12</v>
      </c>
      <c r="Q2089" t="str">
        <f>LEFT($N2089,SEARCH("/",$N2089)-1)</f>
        <v>music</v>
      </c>
      <c r="R2089" t="str">
        <f>RIGHT($N2089, LEN($N2089)-SEARCH("/",$N2089))</f>
        <v>indie rock</v>
      </c>
      <c r="S2089" s="12">
        <f>(((J2089/60)/60)/24)+DATE(1970,1,1)</f>
        <v>40764.204375000001</v>
      </c>
      <c r="T2089" s="12">
        <f>(((I2089/60)/60)/24)+DATE(1970,1,1)</f>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(E2090/D2090)</f>
        <v>1.1551066666666667</v>
      </c>
      <c r="P2090" s="8">
        <f>IF(E2090=0, 0, E2090/L2090)</f>
        <v>46.204266666666669</v>
      </c>
      <c r="Q2090" t="str">
        <f>LEFT($N2090,SEARCH("/",$N2090)-1)</f>
        <v>music</v>
      </c>
      <c r="R2090" t="str">
        <f>RIGHT($N2090, LEN($N2090)-SEARCH("/",$N2090))</f>
        <v>indie rock</v>
      </c>
      <c r="S2090" s="12">
        <f>(((J2090/60)/60)/24)+DATE(1970,1,1)</f>
        <v>40395.714722222219</v>
      </c>
      <c r="T2090" s="12">
        <f>(((I2090/60)/60)/24)+DATE(1970,1,1)</f>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(E2091/D2091)</f>
        <v>1.2040040000000001</v>
      </c>
      <c r="P2091" s="8">
        <f>IF(E2091=0, 0, E2091/L2091)</f>
        <v>48.54854838709678</v>
      </c>
      <c r="Q2091" t="str">
        <f>LEFT($N2091,SEARCH("/",$N2091)-1)</f>
        <v>music</v>
      </c>
      <c r="R2091" t="str">
        <f>RIGHT($N2091, LEN($N2091)-SEARCH("/",$N2091))</f>
        <v>indie rock</v>
      </c>
      <c r="S2091" s="12">
        <f>(((J2091/60)/60)/24)+DATE(1970,1,1)</f>
        <v>41453.076319444444</v>
      </c>
      <c r="T2091" s="12">
        <f>(((I2091/60)/60)/24)+DATE(1970,1,1)</f>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(E2092/D2092)</f>
        <v>1.1504037499999999</v>
      </c>
      <c r="P2092" s="8">
        <f>IF(E2092=0, 0, E2092/L2092)</f>
        <v>57.520187499999999</v>
      </c>
      <c r="Q2092" t="str">
        <f>LEFT($N2092,SEARCH("/",$N2092)-1)</f>
        <v>music</v>
      </c>
      <c r="R2092" t="str">
        <f>RIGHT($N2092, LEN($N2092)-SEARCH("/",$N2092))</f>
        <v>indie rock</v>
      </c>
      <c r="S2092" s="12">
        <f>(((J2092/60)/60)/24)+DATE(1970,1,1)</f>
        <v>41299.381423611114</v>
      </c>
      <c r="T2092" s="12">
        <f>(((I2092/60)/60)/24)+DATE(1970,1,1)</f>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(E2093/D2093)</f>
        <v>1.2046777777777777</v>
      </c>
      <c r="P2093" s="8">
        <f>IF(E2093=0, 0, E2093/L2093)</f>
        <v>88.147154471544724</v>
      </c>
      <c r="Q2093" t="str">
        <f>LEFT($N2093,SEARCH("/",$N2093)-1)</f>
        <v>music</v>
      </c>
      <c r="R2093" t="str">
        <f>RIGHT($N2093, LEN($N2093)-SEARCH("/",$N2093))</f>
        <v>indie rock</v>
      </c>
      <c r="S2093" s="12">
        <f>(((J2093/60)/60)/24)+DATE(1970,1,1)</f>
        <v>40555.322662037033</v>
      </c>
      <c r="T2093" s="12">
        <f>(((I2093/60)/60)/24)+DATE(1970,1,1)</f>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(E2094/D2094)</f>
        <v>1.0128333333333333</v>
      </c>
      <c r="P2094" s="8">
        <f>IF(E2094=0, 0, E2094/L2094)</f>
        <v>110.49090909090908</v>
      </c>
      <c r="Q2094" t="str">
        <f>LEFT($N2094,SEARCH("/",$N2094)-1)</f>
        <v>music</v>
      </c>
      <c r="R2094" t="str">
        <f>RIGHT($N2094, LEN($N2094)-SEARCH("/",$N2094))</f>
        <v>indie rock</v>
      </c>
      <c r="S2094" s="12">
        <f>(((J2094/60)/60)/24)+DATE(1970,1,1)</f>
        <v>40763.707546296297</v>
      </c>
      <c r="T2094" s="12">
        <f>(((I2094/60)/60)/24)+DATE(1970,1,1)</f>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(E2095/D2095)</f>
        <v>1.0246666666666666</v>
      </c>
      <c r="P2095" s="8">
        <f>IF(E2095=0, 0, E2095/L2095)</f>
        <v>66.826086956521735</v>
      </c>
      <c r="Q2095" t="str">
        <f>LEFT($N2095,SEARCH("/",$N2095)-1)</f>
        <v>music</v>
      </c>
      <c r="R2095" t="str">
        <f>RIGHT($N2095, LEN($N2095)-SEARCH("/",$N2095))</f>
        <v>indie rock</v>
      </c>
      <c r="S2095" s="12">
        <f>(((J2095/60)/60)/24)+DATE(1970,1,1)</f>
        <v>41205.854537037041</v>
      </c>
      <c r="T2095" s="12">
        <f>(((I2095/60)/60)/24)+DATE(1970,1,1)</f>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(E2096/D2096)</f>
        <v>1.2054285714285715</v>
      </c>
      <c r="P2096" s="8">
        <f>IF(E2096=0, 0, E2096/L2096)</f>
        <v>58.597222222222221</v>
      </c>
      <c r="Q2096" t="str">
        <f>LEFT($N2096,SEARCH("/",$N2096)-1)</f>
        <v>music</v>
      </c>
      <c r="R2096" t="str">
        <f>RIGHT($N2096, LEN($N2096)-SEARCH("/",$N2096))</f>
        <v>indie rock</v>
      </c>
      <c r="S2096" s="12">
        <f>(((J2096/60)/60)/24)+DATE(1970,1,1)</f>
        <v>40939.02002314815</v>
      </c>
      <c r="T2096" s="12">
        <f>(((I2096/60)/60)/24)+DATE(1970,1,1)</f>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(E2097/D2097)</f>
        <v>1</v>
      </c>
      <c r="P2097" s="8">
        <f>IF(E2097=0, 0, E2097/L2097)</f>
        <v>113.63636363636364</v>
      </c>
      <c r="Q2097" t="str">
        <f>LEFT($N2097,SEARCH("/",$N2097)-1)</f>
        <v>music</v>
      </c>
      <c r="R2097" t="str">
        <f>RIGHT($N2097, LEN($N2097)-SEARCH("/",$N2097))</f>
        <v>indie rock</v>
      </c>
      <c r="S2097" s="12">
        <f>(((J2097/60)/60)/24)+DATE(1970,1,1)</f>
        <v>40758.733483796292</v>
      </c>
      <c r="T2097" s="12">
        <f>(((I2097/60)/60)/24)+DATE(1970,1,1)</f>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(E2098/D2098)</f>
        <v>1.0166666666666666</v>
      </c>
      <c r="P2098" s="8">
        <f>IF(E2098=0, 0, E2098/L2098)</f>
        <v>43.571428571428569</v>
      </c>
      <c r="Q2098" t="str">
        <f>LEFT($N2098,SEARCH("/",$N2098)-1)</f>
        <v>music</v>
      </c>
      <c r="R2098" t="str">
        <f>RIGHT($N2098, LEN($N2098)-SEARCH("/",$N2098))</f>
        <v>indie rock</v>
      </c>
      <c r="S2098" s="12">
        <f>(((J2098/60)/60)/24)+DATE(1970,1,1)</f>
        <v>41192.758506944447</v>
      </c>
      <c r="T2098" s="12">
        <f>(((I2098/60)/60)/24)+DATE(1970,1,1)</f>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(E2099/D2099)</f>
        <v>1</v>
      </c>
      <c r="P2099" s="8">
        <f>IF(E2099=0, 0, E2099/L2099)</f>
        <v>78.94736842105263</v>
      </c>
      <c r="Q2099" t="str">
        <f>LEFT($N2099,SEARCH("/",$N2099)-1)</f>
        <v>music</v>
      </c>
      <c r="R2099" t="str">
        <f>RIGHT($N2099, LEN($N2099)-SEARCH("/",$N2099))</f>
        <v>indie rock</v>
      </c>
      <c r="S2099" s="12">
        <f>(((J2099/60)/60)/24)+DATE(1970,1,1)</f>
        <v>40818.58489583333</v>
      </c>
      <c r="T2099" s="12">
        <f>(((I2099/60)/60)/24)+DATE(1970,1,1)</f>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(E2100/D2100)</f>
        <v>1.0033333333333334</v>
      </c>
      <c r="P2100" s="8">
        <f>IF(E2100=0, 0, E2100/L2100)</f>
        <v>188.125</v>
      </c>
      <c r="Q2100" t="str">
        <f>LEFT($N2100,SEARCH("/",$N2100)-1)</f>
        <v>music</v>
      </c>
      <c r="R2100" t="str">
        <f>RIGHT($N2100, LEN($N2100)-SEARCH("/",$N2100))</f>
        <v>indie rock</v>
      </c>
      <c r="S2100" s="12">
        <f>(((J2100/60)/60)/24)+DATE(1970,1,1)</f>
        <v>40946.11383101852</v>
      </c>
      <c r="T2100" s="12">
        <f>(((I2100/60)/60)/24)+DATE(1970,1,1)</f>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(E2101/D2101)</f>
        <v>1.3236666666666668</v>
      </c>
      <c r="P2101" s="8">
        <f>IF(E2101=0, 0, E2101/L2101)</f>
        <v>63.031746031746032</v>
      </c>
      <c r="Q2101" t="str">
        <f>LEFT($N2101,SEARCH("/",$N2101)-1)</f>
        <v>music</v>
      </c>
      <c r="R2101" t="str">
        <f>RIGHT($N2101, LEN($N2101)-SEARCH("/",$N2101))</f>
        <v>indie rock</v>
      </c>
      <c r="S2101" s="12">
        <f>(((J2101/60)/60)/24)+DATE(1970,1,1)</f>
        <v>42173.746342592596</v>
      </c>
      <c r="T2101" s="12">
        <f>(((I2101/60)/60)/24)+DATE(1970,1,1)</f>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(E2102/D2102)</f>
        <v>1.3666666666666667</v>
      </c>
      <c r="P2102" s="8">
        <f>IF(E2102=0, 0, E2102/L2102)</f>
        <v>30.37037037037037</v>
      </c>
      <c r="Q2102" t="str">
        <f>LEFT($N2102,SEARCH("/",$N2102)-1)</f>
        <v>music</v>
      </c>
      <c r="R2102" t="str">
        <f>RIGHT($N2102, LEN($N2102)-SEARCH("/",$N2102))</f>
        <v>indie rock</v>
      </c>
      <c r="S2102" s="12">
        <f>(((J2102/60)/60)/24)+DATE(1970,1,1)</f>
        <v>41074.834965277776</v>
      </c>
      <c r="T2102" s="12">
        <f>(((I2102/60)/60)/24)+DATE(1970,1,1)</f>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(E2103/D2103)</f>
        <v>1.1325000000000001</v>
      </c>
      <c r="P2103" s="8">
        <f>IF(E2103=0, 0, E2103/L2103)</f>
        <v>51.477272727272727</v>
      </c>
      <c r="Q2103" t="str">
        <f>LEFT($N2103,SEARCH("/",$N2103)-1)</f>
        <v>music</v>
      </c>
      <c r="R2103" t="str">
        <f>RIGHT($N2103, LEN($N2103)-SEARCH("/",$N2103))</f>
        <v>indie rock</v>
      </c>
      <c r="S2103" s="12">
        <f>(((J2103/60)/60)/24)+DATE(1970,1,1)</f>
        <v>40892.149467592593</v>
      </c>
      <c r="T2103" s="12">
        <f>(((I2103/60)/60)/24)+DATE(1970,1,1)</f>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(E2104/D2104)</f>
        <v>1.36</v>
      </c>
      <c r="P2104" s="8">
        <f>IF(E2104=0, 0, E2104/L2104)</f>
        <v>35.789473684210527</v>
      </c>
      <c r="Q2104" t="str">
        <f>LEFT($N2104,SEARCH("/",$N2104)-1)</f>
        <v>music</v>
      </c>
      <c r="R2104" t="str">
        <f>RIGHT($N2104, LEN($N2104)-SEARCH("/",$N2104))</f>
        <v>indie rock</v>
      </c>
      <c r="S2104" s="12">
        <f>(((J2104/60)/60)/24)+DATE(1970,1,1)</f>
        <v>40638.868611111109</v>
      </c>
      <c r="T2104" s="12">
        <f>(((I2104/60)/60)/24)+DATE(1970,1,1)</f>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(E2105/D2105)</f>
        <v>1.4612318374694613</v>
      </c>
      <c r="P2105" s="8">
        <f>IF(E2105=0, 0, E2105/L2105)</f>
        <v>98.817391304347822</v>
      </c>
      <c r="Q2105" t="str">
        <f>LEFT($N2105,SEARCH("/",$N2105)-1)</f>
        <v>music</v>
      </c>
      <c r="R2105" t="str">
        <f>RIGHT($N2105, LEN($N2105)-SEARCH("/",$N2105))</f>
        <v>indie rock</v>
      </c>
      <c r="S2105" s="12">
        <f>(((J2105/60)/60)/24)+DATE(1970,1,1)</f>
        <v>41192.754942129628</v>
      </c>
      <c r="T2105" s="12">
        <f>(((I2105/60)/60)/24)+DATE(1970,1,1)</f>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(E2106/D2106)</f>
        <v>1.2949999999999999</v>
      </c>
      <c r="P2106" s="8">
        <f>IF(E2106=0, 0, E2106/L2106)</f>
        <v>28</v>
      </c>
      <c r="Q2106" t="str">
        <f>LEFT($N2106,SEARCH("/",$N2106)-1)</f>
        <v>music</v>
      </c>
      <c r="R2106" t="str">
        <f>RIGHT($N2106, LEN($N2106)-SEARCH("/",$N2106))</f>
        <v>indie rock</v>
      </c>
      <c r="S2106" s="12">
        <f>(((J2106/60)/60)/24)+DATE(1970,1,1)</f>
        <v>41394.074467592596</v>
      </c>
      <c r="T2106" s="12">
        <f>(((I2106/60)/60)/24)+DATE(1970,1,1)</f>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(E2107/D2107)</f>
        <v>2.54</v>
      </c>
      <c r="P2107" s="8">
        <f>IF(E2107=0, 0, E2107/L2107)</f>
        <v>51.313131313131315</v>
      </c>
      <c r="Q2107" t="str">
        <f>LEFT($N2107,SEARCH("/",$N2107)-1)</f>
        <v>music</v>
      </c>
      <c r="R2107" t="str">
        <f>RIGHT($N2107, LEN($N2107)-SEARCH("/",$N2107))</f>
        <v>indie rock</v>
      </c>
      <c r="S2107" s="12">
        <f>(((J2107/60)/60)/24)+DATE(1970,1,1)</f>
        <v>41951.788807870369</v>
      </c>
      <c r="T2107" s="12">
        <f>(((I2107/60)/60)/24)+DATE(1970,1,1)</f>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(E2108/D2108)</f>
        <v>1.0704545454545455</v>
      </c>
      <c r="P2108" s="8">
        <f>IF(E2108=0, 0, E2108/L2108)</f>
        <v>53.522727272727273</v>
      </c>
      <c r="Q2108" t="str">
        <f>LEFT($N2108,SEARCH("/",$N2108)-1)</f>
        <v>music</v>
      </c>
      <c r="R2108" t="str">
        <f>RIGHT($N2108, LEN($N2108)-SEARCH("/",$N2108))</f>
        <v>indie rock</v>
      </c>
      <c r="S2108" s="12">
        <f>(((J2108/60)/60)/24)+DATE(1970,1,1)</f>
        <v>41270.21497685185</v>
      </c>
      <c r="T2108" s="12">
        <f>(((I2108/60)/60)/24)+DATE(1970,1,1)</f>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(E2109/D2109)</f>
        <v>1.0773299999999999</v>
      </c>
      <c r="P2109" s="8">
        <f>IF(E2109=0, 0, E2109/L2109)</f>
        <v>37.149310344827583</v>
      </c>
      <c r="Q2109" t="str">
        <f>LEFT($N2109,SEARCH("/",$N2109)-1)</f>
        <v>music</v>
      </c>
      <c r="R2109" t="str">
        <f>RIGHT($N2109, LEN($N2109)-SEARCH("/",$N2109))</f>
        <v>indie rock</v>
      </c>
      <c r="S2109" s="12">
        <f>(((J2109/60)/60)/24)+DATE(1970,1,1)</f>
        <v>41934.71056712963</v>
      </c>
      <c r="T2109" s="12">
        <f>(((I2109/60)/60)/24)+DATE(1970,1,1)</f>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(E2110/D2110)</f>
        <v>1.0731250000000001</v>
      </c>
      <c r="P2110" s="8">
        <f>IF(E2110=0, 0, E2110/L2110)</f>
        <v>89.895287958115176</v>
      </c>
      <c r="Q2110" t="str">
        <f>LEFT($N2110,SEARCH("/",$N2110)-1)</f>
        <v>music</v>
      </c>
      <c r="R2110" t="str">
        <f>RIGHT($N2110, LEN($N2110)-SEARCH("/",$N2110))</f>
        <v>indie rock</v>
      </c>
      <c r="S2110" s="12">
        <f>(((J2110/60)/60)/24)+DATE(1970,1,1)</f>
        <v>41135.175694444442</v>
      </c>
      <c r="T2110" s="12">
        <f>(((I2110/60)/60)/24)+DATE(1970,1,1)</f>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(E2111/D2111)</f>
        <v>1.06525</v>
      </c>
      <c r="P2111" s="8">
        <f>IF(E2111=0, 0, E2111/L2111)</f>
        <v>106.52500000000001</v>
      </c>
      <c r="Q2111" t="str">
        <f>LEFT($N2111,SEARCH("/",$N2111)-1)</f>
        <v>music</v>
      </c>
      <c r="R2111" t="str">
        <f>RIGHT($N2111, LEN($N2111)-SEARCH("/",$N2111))</f>
        <v>indie rock</v>
      </c>
      <c r="S2111" s="12">
        <f>(((J2111/60)/60)/24)+DATE(1970,1,1)</f>
        <v>42160.708530092597</v>
      </c>
      <c r="T2111" s="12">
        <f>(((I2111/60)/60)/24)+DATE(1970,1,1)</f>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(E2112/D2112)</f>
        <v>1.0035000000000001</v>
      </c>
      <c r="P2112" s="8">
        <f>IF(E2112=0, 0, E2112/L2112)</f>
        <v>52.815789473684212</v>
      </c>
      <c r="Q2112" t="str">
        <f>LEFT($N2112,SEARCH("/",$N2112)-1)</f>
        <v>music</v>
      </c>
      <c r="R2112" t="str">
        <f>RIGHT($N2112, LEN($N2112)-SEARCH("/",$N2112))</f>
        <v>indie rock</v>
      </c>
      <c r="S2112" s="12">
        <f>(((J2112/60)/60)/24)+DATE(1970,1,1)</f>
        <v>41759.670937499999</v>
      </c>
      <c r="T2112" s="12">
        <f>(((I2112/60)/60)/24)+DATE(1970,1,1)</f>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(E2113/D2113)</f>
        <v>1.0649999999999999</v>
      </c>
      <c r="P2113" s="8">
        <f>IF(E2113=0, 0, E2113/L2113)</f>
        <v>54.615384615384613</v>
      </c>
      <c r="Q2113" t="str">
        <f>LEFT($N2113,SEARCH("/",$N2113)-1)</f>
        <v>music</v>
      </c>
      <c r="R2113" t="str">
        <f>RIGHT($N2113, LEN($N2113)-SEARCH("/",$N2113))</f>
        <v>indie rock</v>
      </c>
      <c r="S2113" s="12">
        <f>(((J2113/60)/60)/24)+DATE(1970,1,1)</f>
        <v>40703.197048611109</v>
      </c>
      <c r="T2113" s="12">
        <f>(((I2113/60)/60)/24)+DATE(1970,1,1)</f>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(E2114/D2114)</f>
        <v>1</v>
      </c>
      <c r="P2114" s="8">
        <f>IF(E2114=0, 0, E2114/L2114)</f>
        <v>27.272727272727273</v>
      </c>
      <c r="Q2114" t="str">
        <f>LEFT($N2114,SEARCH("/",$N2114)-1)</f>
        <v>music</v>
      </c>
      <c r="R2114" t="str">
        <f>RIGHT($N2114, LEN($N2114)-SEARCH("/",$N2114))</f>
        <v>indie rock</v>
      </c>
      <c r="S2114" s="12">
        <f>(((J2114/60)/60)/24)+DATE(1970,1,1)</f>
        <v>41365.928159722222</v>
      </c>
      <c r="T2114" s="12">
        <f>(((I2114/60)/60)/24)+DATE(1970,1,1)</f>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(E2115/D2115)</f>
        <v>1.0485714285714285</v>
      </c>
      <c r="P2115" s="8">
        <f>IF(E2115=0, 0, E2115/L2115)</f>
        <v>68.598130841121488</v>
      </c>
      <c r="Q2115" t="str">
        <f>LEFT($N2115,SEARCH("/",$N2115)-1)</f>
        <v>music</v>
      </c>
      <c r="R2115" t="str">
        <f>RIGHT($N2115, LEN($N2115)-SEARCH("/",$N2115))</f>
        <v>indie rock</v>
      </c>
      <c r="S2115" s="12">
        <f>(((J2115/60)/60)/24)+DATE(1970,1,1)</f>
        <v>41870.86546296296</v>
      </c>
      <c r="T2115" s="12">
        <f>(((I2115/60)/60)/24)+DATE(1970,1,1)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(E2116/D2116)</f>
        <v>1.0469999999999999</v>
      </c>
      <c r="P2116" s="8">
        <f>IF(E2116=0, 0, E2116/L2116)</f>
        <v>35.612244897959187</v>
      </c>
      <c r="Q2116" t="str">
        <f>LEFT($N2116,SEARCH("/",$N2116)-1)</f>
        <v>music</v>
      </c>
      <c r="R2116" t="str">
        <f>RIGHT($N2116, LEN($N2116)-SEARCH("/",$N2116))</f>
        <v>indie rock</v>
      </c>
      <c r="S2116" s="12">
        <f>(((J2116/60)/60)/24)+DATE(1970,1,1)</f>
        <v>40458.815625000003</v>
      </c>
      <c r="T2116" s="12">
        <f>(((I2116/60)/60)/24)+DATE(1970,1,1)</f>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(E2117/D2117)</f>
        <v>2.2566666666666668</v>
      </c>
      <c r="P2117" s="8">
        <f>IF(E2117=0, 0, E2117/L2117)</f>
        <v>94.027777777777771</v>
      </c>
      <c r="Q2117" t="str">
        <f>LEFT($N2117,SEARCH("/",$N2117)-1)</f>
        <v>music</v>
      </c>
      <c r="R2117" t="str">
        <f>RIGHT($N2117, LEN($N2117)-SEARCH("/",$N2117))</f>
        <v>indie rock</v>
      </c>
      <c r="S2117" s="12">
        <f>(((J2117/60)/60)/24)+DATE(1970,1,1)</f>
        <v>40564.081030092595</v>
      </c>
      <c r="T2117" s="12">
        <f>(((I2117/60)/60)/24)+DATE(1970,1,1)</f>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(E2118/D2118)</f>
        <v>1.0090416666666666</v>
      </c>
      <c r="P2118" s="8">
        <f>IF(E2118=0, 0, E2118/L2118)</f>
        <v>526.45652173913038</v>
      </c>
      <c r="Q2118" t="str">
        <f>LEFT($N2118,SEARCH("/",$N2118)-1)</f>
        <v>music</v>
      </c>
      <c r="R2118" t="str">
        <f>RIGHT($N2118, LEN($N2118)-SEARCH("/",$N2118))</f>
        <v>indie rock</v>
      </c>
      <c r="S2118" s="12">
        <f>(((J2118/60)/60)/24)+DATE(1970,1,1)</f>
        <v>41136.777812500004</v>
      </c>
      <c r="T2118" s="12">
        <f>(((I2118/60)/60)/24)+DATE(1970,1,1)</f>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(E2119/D2119)</f>
        <v>1.4775</v>
      </c>
      <c r="P2119" s="8">
        <f>IF(E2119=0, 0, E2119/L2119)</f>
        <v>50.657142857142858</v>
      </c>
      <c r="Q2119" t="str">
        <f>LEFT($N2119,SEARCH("/",$N2119)-1)</f>
        <v>music</v>
      </c>
      <c r="R2119" t="str">
        <f>RIGHT($N2119, LEN($N2119)-SEARCH("/",$N2119))</f>
        <v>indie rock</v>
      </c>
      <c r="S2119" s="12">
        <f>(((J2119/60)/60)/24)+DATE(1970,1,1)</f>
        <v>42290.059594907405</v>
      </c>
      <c r="T2119" s="12">
        <f>(((I2119/60)/60)/24)+DATE(1970,1,1)</f>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(E2120/D2120)</f>
        <v>1.3461099999999999</v>
      </c>
      <c r="P2120" s="8">
        <f>IF(E2120=0, 0, E2120/L2120)</f>
        <v>79.182941176470578</v>
      </c>
      <c r="Q2120" t="str">
        <f>LEFT($N2120,SEARCH("/",$N2120)-1)</f>
        <v>music</v>
      </c>
      <c r="R2120" t="str">
        <f>RIGHT($N2120, LEN($N2120)-SEARCH("/",$N2120))</f>
        <v>indie rock</v>
      </c>
      <c r="S2120" s="12">
        <f>(((J2120/60)/60)/24)+DATE(1970,1,1)</f>
        <v>40718.839537037034</v>
      </c>
      <c r="T2120" s="12">
        <f>(((I2120/60)/60)/24)+DATE(1970,1,1)</f>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(E2121/D2121)</f>
        <v>1.0075000000000001</v>
      </c>
      <c r="P2121" s="8">
        <f>IF(E2121=0, 0, E2121/L2121)</f>
        <v>91.590909090909093</v>
      </c>
      <c r="Q2121" t="str">
        <f>LEFT($N2121,SEARCH("/",$N2121)-1)</f>
        <v>music</v>
      </c>
      <c r="R2121" t="str">
        <f>RIGHT($N2121, LEN($N2121)-SEARCH("/",$N2121))</f>
        <v>indie rock</v>
      </c>
      <c r="S2121" s="12">
        <f>(((J2121/60)/60)/24)+DATE(1970,1,1)</f>
        <v>41107.130150462966</v>
      </c>
      <c r="T2121" s="12">
        <f>(((I2121/60)/60)/24)+DATE(1970,1,1)</f>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(E2122/D2122)</f>
        <v>1.00880375</v>
      </c>
      <c r="P2122" s="8">
        <f>IF(E2122=0, 0, E2122/L2122)</f>
        <v>116.96275362318841</v>
      </c>
      <c r="Q2122" t="str">
        <f>LEFT($N2122,SEARCH("/",$N2122)-1)</f>
        <v>music</v>
      </c>
      <c r="R2122" t="str">
        <f>RIGHT($N2122, LEN($N2122)-SEARCH("/",$N2122))</f>
        <v>indie rock</v>
      </c>
      <c r="S2122" s="12">
        <f>(((J2122/60)/60)/24)+DATE(1970,1,1)</f>
        <v>41591.964537037034</v>
      </c>
      <c r="T2122" s="12">
        <f>(((I2122/60)/60)/24)+DATE(1970,1,1)</f>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(E2123/D2123)</f>
        <v>5.6800000000000002E-3</v>
      </c>
      <c r="P2123" s="8">
        <f>IF(E2123=0, 0, E2123/L2123)</f>
        <v>28.4</v>
      </c>
      <c r="Q2123" t="str">
        <f>LEFT($N2123,SEARCH("/",$N2123)-1)</f>
        <v>games</v>
      </c>
      <c r="R2123" t="str">
        <f>RIGHT($N2123, LEN($N2123)-SEARCH("/",$N2123))</f>
        <v>video games</v>
      </c>
      <c r="S2123" s="12">
        <f>(((J2123/60)/60)/24)+DATE(1970,1,1)</f>
        <v>42716.7424537037</v>
      </c>
      <c r="T2123" s="12">
        <f>(((I2123/60)/60)/24)+DATE(1970,1,1)</f>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(E2124/D2124)</f>
        <v>3.875E-3</v>
      </c>
      <c r="P2124" s="8">
        <f>IF(E2124=0, 0, E2124/L2124)</f>
        <v>103.33333333333333</v>
      </c>
      <c r="Q2124" t="str">
        <f>LEFT($N2124,SEARCH("/",$N2124)-1)</f>
        <v>games</v>
      </c>
      <c r="R2124" t="str">
        <f>RIGHT($N2124, LEN($N2124)-SEARCH("/",$N2124))</f>
        <v>video games</v>
      </c>
      <c r="S2124" s="12">
        <f>(((J2124/60)/60)/24)+DATE(1970,1,1)</f>
        <v>42712.300567129627</v>
      </c>
      <c r="T2124" s="12">
        <f>(((I2124/60)/60)/24)+DATE(1970,1,1)</f>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(E2125/D2125)</f>
        <v>0.1</v>
      </c>
      <c r="P2125" s="8">
        <f>IF(E2125=0, 0, E2125/L2125)</f>
        <v>10</v>
      </c>
      <c r="Q2125" t="str">
        <f>LEFT($N2125,SEARCH("/",$N2125)-1)</f>
        <v>games</v>
      </c>
      <c r="R2125" t="str">
        <f>RIGHT($N2125, LEN($N2125)-SEARCH("/",$N2125))</f>
        <v>video games</v>
      </c>
      <c r="S2125" s="12">
        <f>(((J2125/60)/60)/24)+DATE(1970,1,1)</f>
        <v>40198.424849537041</v>
      </c>
      <c r="T2125" s="12">
        <f>(((I2125/60)/60)/24)+DATE(1970,1,1)</f>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(E2126/D2126)</f>
        <v>0.10454545454545454</v>
      </c>
      <c r="P2126" s="8">
        <f>IF(E2126=0, 0, E2126/L2126)</f>
        <v>23</v>
      </c>
      <c r="Q2126" t="str">
        <f>LEFT($N2126,SEARCH("/",$N2126)-1)</f>
        <v>games</v>
      </c>
      <c r="R2126" t="str">
        <f>RIGHT($N2126, LEN($N2126)-SEARCH("/",$N2126))</f>
        <v>video games</v>
      </c>
      <c r="S2126" s="12">
        <f>(((J2126/60)/60)/24)+DATE(1970,1,1)</f>
        <v>40464.028182870366</v>
      </c>
      <c r="T2126" s="12">
        <f>(((I2126/60)/60)/24)+DATE(1970,1,1)</f>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(E2127/D2127)</f>
        <v>1.4200000000000001E-2</v>
      </c>
      <c r="P2127" s="8">
        <f>IF(E2127=0, 0, E2127/L2127)</f>
        <v>31.555555555555557</v>
      </c>
      <c r="Q2127" t="str">
        <f>LEFT($N2127,SEARCH("/",$N2127)-1)</f>
        <v>games</v>
      </c>
      <c r="R2127" t="str">
        <f>RIGHT($N2127, LEN($N2127)-SEARCH("/",$N2127))</f>
        <v>video games</v>
      </c>
      <c r="S2127" s="12">
        <f>(((J2127/60)/60)/24)+DATE(1970,1,1)</f>
        <v>42191.023530092592</v>
      </c>
      <c r="T2127" s="12">
        <f>(((I2127/60)/60)/24)+DATE(1970,1,1)</f>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(E2128/D2128)</f>
        <v>5.0000000000000001E-4</v>
      </c>
      <c r="P2128" s="8">
        <f>IF(E2128=0, 0, E2128/L2128)</f>
        <v>5</v>
      </c>
      <c r="Q2128" t="str">
        <f>LEFT($N2128,SEARCH("/",$N2128)-1)</f>
        <v>games</v>
      </c>
      <c r="R2128" t="str">
        <f>RIGHT($N2128, LEN($N2128)-SEARCH("/",$N2128))</f>
        <v>video games</v>
      </c>
      <c r="S2128" s="12">
        <f>(((J2128/60)/60)/24)+DATE(1970,1,1)</f>
        <v>41951.973229166666</v>
      </c>
      <c r="T2128" s="12">
        <f>(((I2128/60)/60)/24)+DATE(1970,1,1)</f>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(E2129/D2129)</f>
        <v>0.28842857142857142</v>
      </c>
      <c r="P2129" s="8">
        <f>IF(E2129=0, 0, E2129/L2129)</f>
        <v>34.220338983050844</v>
      </c>
      <c r="Q2129" t="str">
        <f>LEFT($N2129,SEARCH("/",$N2129)-1)</f>
        <v>games</v>
      </c>
      <c r="R2129" t="str">
        <f>RIGHT($N2129, LEN($N2129)-SEARCH("/",$N2129))</f>
        <v>video games</v>
      </c>
      <c r="S2129" s="12">
        <f>(((J2129/60)/60)/24)+DATE(1970,1,1)</f>
        <v>42045.50535879629</v>
      </c>
      <c r="T2129" s="12">
        <f>(((I2129/60)/60)/24)+DATE(1970,1,1)</f>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(E2130/D2130)</f>
        <v>1.6666666666666668E-3</v>
      </c>
      <c r="P2130" s="8">
        <f>IF(E2130=0, 0, E2130/L2130)</f>
        <v>25</v>
      </c>
      <c r="Q2130" t="str">
        <f>LEFT($N2130,SEARCH("/",$N2130)-1)</f>
        <v>games</v>
      </c>
      <c r="R2130" t="str">
        <f>RIGHT($N2130, LEN($N2130)-SEARCH("/",$N2130))</f>
        <v>video games</v>
      </c>
      <c r="S2130" s="12">
        <f>(((J2130/60)/60)/24)+DATE(1970,1,1)</f>
        <v>41843.772789351853</v>
      </c>
      <c r="T2130" s="12">
        <f>(((I2130/60)/60)/24)+DATE(1970,1,1)</f>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(E2131/D2131)</f>
        <v>0.11799999999999999</v>
      </c>
      <c r="P2131" s="8">
        <f>IF(E2131=0, 0, E2131/L2131)</f>
        <v>19.666666666666668</v>
      </c>
      <c r="Q2131" t="str">
        <f>LEFT($N2131,SEARCH("/",$N2131)-1)</f>
        <v>games</v>
      </c>
      <c r="R2131" t="str">
        <f>RIGHT($N2131, LEN($N2131)-SEARCH("/",$N2131))</f>
        <v>video games</v>
      </c>
      <c r="S2131" s="12">
        <f>(((J2131/60)/60)/24)+DATE(1970,1,1)</f>
        <v>42409.024305555555</v>
      </c>
      <c r="T2131" s="12">
        <f>(((I2131/60)/60)/24)+DATE(1970,1,1)</f>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(E2132/D2132)</f>
        <v>2.0238095238095236E-3</v>
      </c>
      <c r="P2132" s="8">
        <f>IF(E2132=0, 0, E2132/L2132)</f>
        <v>21.25</v>
      </c>
      <c r="Q2132" t="str">
        <f>LEFT($N2132,SEARCH("/",$N2132)-1)</f>
        <v>games</v>
      </c>
      <c r="R2132" t="str">
        <f>RIGHT($N2132, LEN($N2132)-SEARCH("/",$N2132))</f>
        <v>video games</v>
      </c>
      <c r="S2132" s="12">
        <f>(((J2132/60)/60)/24)+DATE(1970,1,1)</f>
        <v>41832.086377314816</v>
      </c>
      <c r="T2132" s="12">
        <f>(((I2132/60)/60)/24)+DATE(1970,1,1)</f>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(E2133/D2133)</f>
        <v>0.05</v>
      </c>
      <c r="P2133" s="8">
        <f>IF(E2133=0, 0, E2133/L2133)</f>
        <v>8.3333333333333339</v>
      </c>
      <c r="Q2133" t="str">
        <f>LEFT($N2133,SEARCH("/",$N2133)-1)</f>
        <v>games</v>
      </c>
      <c r="R2133" t="str">
        <f>RIGHT($N2133, LEN($N2133)-SEARCH("/",$N2133))</f>
        <v>video games</v>
      </c>
      <c r="S2133" s="12">
        <f>(((J2133/60)/60)/24)+DATE(1970,1,1)</f>
        <v>42167.207071759258</v>
      </c>
      <c r="T2133" s="12">
        <f>(((I2133/60)/60)/24)+DATE(1970,1,1)</f>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(E2134/D2134)</f>
        <v>2.1129899999999997E-2</v>
      </c>
      <c r="P2134" s="8">
        <f>IF(E2134=0, 0, E2134/L2134)</f>
        <v>21.34333333333333</v>
      </c>
      <c r="Q2134" t="str">
        <f>LEFT($N2134,SEARCH("/",$N2134)-1)</f>
        <v>games</v>
      </c>
      <c r="R2134" t="str">
        <f>RIGHT($N2134, LEN($N2134)-SEARCH("/",$N2134))</f>
        <v>video games</v>
      </c>
      <c r="S2134" s="12">
        <f>(((J2134/60)/60)/24)+DATE(1970,1,1)</f>
        <v>41643.487175925926</v>
      </c>
      <c r="T2134" s="12">
        <f>(((I2134/60)/60)/24)+DATE(1970,1,1)</f>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(E2135/D2135)</f>
        <v>1.6E-2</v>
      </c>
      <c r="P2135" s="8">
        <f>IF(E2135=0, 0, E2135/L2135)</f>
        <v>5.333333333333333</v>
      </c>
      <c r="Q2135" t="str">
        <f>LEFT($N2135,SEARCH("/",$N2135)-1)</f>
        <v>games</v>
      </c>
      <c r="R2135" t="str">
        <f>RIGHT($N2135, LEN($N2135)-SEARCH("/",$N2135))</f>
        <v>video games</v>
      </c>
      <c r="S2135" s="12">
        <f>(((J2135/60)/60)/24)+DATE(1970,1,1)</f>
        <v>40619.097210648149</v>
      </c>
      <c r="T2135" s="12">
        <f>(((I2135/60)/60)/24)+DATE(1970,1,1)</f>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(E2136/D2136)</f>
        <v>1.7333333333333333E-2</v>
      </c>
      <c r="P2136" s="8">
        <f>IF(E2136=0, 0, E2136/L2136)</f>
        <v>34.666666666666664</v>
      </c>
      <c r="Q2136" t="str">
        <f>LEFT($N2136,SEARCH("/",$N2136)-1)</f>
        <v>games</v>
      </c>
      <c r="R2136" t="str">
        <f>RIGHT($N2136, LEN($N2136)-SEARCH("/",$N2136))</f>
        <v>video games</v>
      </c>
      <c r="S2136" s="12">
        <f>(((J2136/60)/60)/24)+DATE(1970,1,1)</f>
        <v>41361.886469907404</v>
      </c>
      <c r="T2136" s="12">
        <f>(((I2136/60)/60)/24)+DATE(1970,1,1)</f>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(E2137/D2137)</f>
        <v>9.5600000000000004E-2</v>
      </c>
      <c r="P2137" s="8">
        <f>IF(E2137=0, 0, E2137/L2137)</f>
        <v>21.727272727272727</v>
      </c>
      <c r="Q2137" t="str">
        <f>LEFT($N2137,SEARCH("/",$N2137)-1)</f>
        <v>games</v>
      </c>
      <c r="R2137" t="str">
        <f>RIGHT($N2137, LEN($N2137)-SEARCH("/",$N2137))</f>
        <v>video games</v>
      </c>
      <c r="S2137" s="12">
        <f>(((J2137/60)/60)/24)+DATE(1970,1,1)</f>
        <v>41156.963344907403</v>
      </c>
      <c r="T2137" s="12">
        <f>(((I2137/60)/60)/24)+DATE(1970,1,1)</f>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(E2138/D2138)</f>
        <v>5.9612499999999998E-4</v>
      </c>
      <c r="P2138" s="8">
        <f>IF(E2138=0, 0, E2138/L2138)</f>
        <v>11.922499999999999</v>
      </c>
      <c r="Q2138" t="str">
        <f>LEFT($N2138,SEARCH("/",$N2138)-1)</f>
        <v>games</v>
      </c>
      <c r="R2138" t="str">
        <f>RIGHT($N2138, LEN($N2138)-SEARCH("/",$N2138))</f>
        <v>video games</v>
      </c>
      <c r="S2138" s="12">
        <f>(((J2138/60)/60)/24)+DATE(1970,1,1)</f>
        <v>41536.509097222224</v>
      </c>
      <c r="T2138" s="12">
        <f>(((I2138/60)/60)/24)+DATE(1970,1,1)</f>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(E2139/D2139)</f>
        <v>0.28405999999999998</v>
      </c>
      <c r="P2139" s="8">
        <f>IF(E2139=0, 0, E2139/L2139)</f>
        <v>26.59737827715356</v>
      </c>
      <c r="Q2139" t="str">
        <f>LEFT($N2139,SEARCH("/",$N2139)-1)</f>
        <v>games</v>
      </c>
      <c r="R2139" t="str">
        <f>RIGHT($N2139, LEN($N2139)-SEARCH("/",$N2139))</f>
        <v>video games</v>
      </c>
      <c r="S2139" s="12">
        <f>(((J2139/60)/60)/24)+DATE(1970,1,1)</f>
        <v>41948.771168981482</v>
      </c>
      <c r="T2139" s="12">
        <f>(((I2139/60)/60)/24)+DATE(1970,1,1)</f>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(E2140/D2140)</f>
        <v>0.128</v>
      </c>
      <c r="P2140" s="8">
        <f>IF(E2140=0, 0, E2140/L2140)</f>
        <v>10.666666666666666</v>
      </c>
      <c r="Q2140" t="str">
        <f>LEFT($N2140,SEARCH("/",$N2140)-1)</f>
        <v>games</v>
      </c>
      <c r="R2140" t="str">
        <f>RIGHT($N2140, LEN($N2140)-SEARCH("/",$N2140))</f>
        <v>video games</v>
      </c>
      <c r="S2140" s="12">
        <f>(((J2140/60)/60)/24)+DATE(1970,1,1)</f>
        <v>41557.013182870374</v>
      </c>
      <c r="T2140" s="12">
        <f>(((I2140/60)/60)/24)+DATE(1970,1,1)</f>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(E2141/D2141)</f>
        <v>5.4199999999999998E-2</v>
      </c>
      <c r="P2141" s="8">
        <f>IF(E2141=0, 0, E2141/L2141)</f>
        <v>29.035714285714285</v>
      </c>
      <c r="Q2141" t="str">
        <f>LEFT($N2141,SEARCH("/",$N2141)-1)</f>
        <v>games</v>
      </c>
      <c r="R2141" t="str">
        <f>RIGHT($N2141, LEN($N2141)-SEARCH("/",$N2141))</f>
        <v>video games</v>
      </c>
      <c r="S2141" s="12">
        <f>(((J2141/60)/60)/24)+DATE(1970,1,1)</f>
        <v>42647.750092592592</v>
      </c>
      <c r="T2141" s="12">
        <f>(((I2141/60)/60)/24)+DATE(1970,1,1)</f>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(E2142/D2142)</f>
        <v>1.1199999999999999E-3</v>
      </c>
      <c r="P2142" s="8">
        <f>IF(E2142=0, 0, E2142/L2142)</f>
        <v>50.909090909090907</v>
      </c>
      <c r="Q2142" t="str">
        <f>LEFT($N2142,SEARCH("/",$N2142)-1)</f>
        <v>games</v>
      </c>
      <c r="R2142" t="str">
        <f>RIGHT($N2142, LEN($N2142)-SEARCH("/",$N2142))</f>
        <v>video games</v>
      </c>
      <c r="S2142" s="12">
        <f>(((J2142/60)/60)/24)+DATE(1970,1,1)</f>
        <v>41255.833611111113</v>
      </c>
      <c r="T2142" s="12">
        <f>(((I2142/60)/60)/24)+DATE(1970,1,1)</f>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(E2143/D2143)</f>
        <v>0</v>
      </c>
      <c r="P2143" s="8">
        <f>IF(E2143=0, 0, E2143/L2143)</f>
        <v>0</v>
      </c>
      <c r="Q2143" t="str">
        <f>LEFT($N2143,SEARCH("/",$N2143)-1)</f>
        <v>games</v>
      </c>
      <c r="R2143" t="str">
        <f>RIGHT($N2143, LEN($N2143)-SEARCH("/",$N2143))</f>
        <v>video games</v>
      </c>
      <c r="S2143" s="12">
        <f>(((J2143/60)/60)/24)+DATE(1970,1,1)</f>
        <v>41927.235636574071</v>
      </c>
      <c r="T2143" s="12">
        <f>(((I2143/60)/60)/24)+DATE(1970,1,1)</f>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(E2144/D2144)</f>
        <v>5.7238095238095241E-2</v>
      </c>
      <c r="P2144" s="8">
        <f>IF(E2144=0, 0, E2144/L2144)</f>
        <v>50.083333333333336</v>
      </c>
      <c r="Q2144" t="str">
        <f>LEFT($N2144,SEARCH("/",$N2144)-1)</f>
        <v>games</v>
      </c>
      <c r="R2144" t="str">
        <f>RIGHT($N2144, LEN($N2144)-SEARCH("/",$N2144))</f>
        <v>video games</v>
      </c>
      <c r="S2144" s="12">
        <f>(((J2144/60)/60)/24)+DATE(1970,1,1)</f>
        <v>42340.701504629629</v>
      </c>
      <c r="T2144" s="12">
        <f>(((I2144/60)/60)/24)+DATE(1970,1,1)</f>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(E2145/D2145)</f>
        <v>0.1125</v>
      </c>
      <c r="P2145" s="8">
        <f>IF(E2145=0, 0, E2145/L2145)</f>
        <v>45</v>
      </c>
      <c r="Q2145" t="str">
        <f>LEFT($N2145,SEARCH("/",$N2145)-1)</f>
        <v>games</v>
      </c>
      <c r="R2145" t="str">
        <f>RIGHT($N2145, LEN($N2145)-SEARCH("/",$N2145))</f>
        <v>video games</v>
      </c>
      <c r="S2145" s="12">
        <f>(((J2145/60)/60)/24)+DATE(1970,1,1)</f>
        <v>40332.886712962965</v>
      </c>
      <c r="T2145" s="12">
        <f>(((I2145/60)/60)/24)+DATE(1970,1,1)</f>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(E2146/D2146)</f>
        <v>1.7098591549295775E-2</v>
      </c>
      <c r="P2146" s="8">
        <f>IF(E2146=0, 0, E2146/L2146)</f>
        <v>25.291666666666668</v>
      </c>
      <c r="Q2146" t="str">
        <f>LEFT($N2146,SEARCH("/",$N2146)-1)</f>
        <v>games</v>
      </c>
      <c r="R2146" t="str">
        <f>RIGHT($N2146, LEN($N2146)-SEARCH("/",$N2146))</f>
        <v>video games</v>
      </c>
      <c r="S2146" s="12">
        <f>(((J2146/60)/60)/24)+DATE(1970,1,1)</f>
        <v>41499.546759259261</v>
      </c>
      <c r="T2146" s="12">
        <f>(((I2146/60)/60)/24)+DATE(1970,1,1)</f>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(E2147/D2147)</f>
        <v>0.30433333333333334</v>
      </c>
      <c r="P2147" s="8">
        <f>IF(E2147=0, 0, E2147/L2147)</f>
        <v>51.292134831460672</v>
      </c>
      <c r="Q2147" t="str">
        <f>LEFT($N2147,SEARCH("/",$N2147)-1)</f>
        <v>games</v>
      </c>
      <c r="R2147" t="str">
        <f>RIGHT($N2147, LEN($N2147)-SEARCH("/",$N2147))</f>
        <v>video games</v>
      </c>
      <c r="S2147" s="12">
        <f>(((J2147/60)/60)/24)+DATE(1970,1,1)</f>
        <v>41575.237430555557</v>
      </c>
      <c r="T2147" s="12">
        <f>(((I2147/60)/60)/24)+DATE(1970,1,1)</f>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(E2148/D2148)</f>
        <v>2.0000000000000001E-4</v>
      </c>
      <c r="P2148" s="8">
        <f>IF(E2148=0, 0, E2148/L2148)</f>
        <v>1</v>
      </c>
      <c r="Q2148" t="str">
        <f>LEFT($N2148,SEARCH("/",$N2148)-1)</f>
        <v>games</v>
      </c>
      <c r="R2148" t="str">
        <f>RIGHT($N2148, LEN($N2148)-SEARCH("/",$N2148))</f>
        <v>video games</v>
      </c>
      <c r="S2148" s="12">
        <f>(((J2148/60)/60)/24)+DATE(1970,1,1)</f>
        <v>42397.679513888885</v>
      </c>
      <c r="T2148" s="12">
        <f>(((I2148/60)/60)/24)+DATE(1970,1,1)</f>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(E2149/D2149)</f>
        <v>6.9641025641025639E-3</v>
      </c>
      <c r="P2149" s="8">
        <f>IF(E2149=0, 0, E2149/L2149)</f>
        <v>49.381818181818183</v>
      </c>
      <c r="Q2149" t="str">
        <f>LEFT($N2149,SEARCH("/",$N2149)-1)</f>
        <v>games</v>
      </c>
      <c r="R2149" t="str">
        <f>RIGHT($N2149, LEN($N2149)-SEARCH("/",$N2149))</f>
        <v>video games</v>
      </c>
      <c r="S2149" s="12">
        <f>(((J2149/60)/60)/24)+DATE(1970,1,1)</f>
        <v>41927.295694444445</v>
      </c>
      <c r="T2149" s="12">
        <f>(((I2149/60)/60)/24)+DATE(1970,1,1)</f>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(E2150/D2150)</f>
        <v>0.02</v>
      </c>
      <c r="P2150" s="8">
        <f>IF(E2150=0, 0, E2150/L2150)</f>
        <v>1</v>
      </c>
      <c r="Q2150" t="str">
        <f>LEFT($N2150,SEARCH("/",$N2150)-1)</f>
        <v>games</v>
      </c>
      <c r="R2150" t="str">
        <f>RIGHT($N2150, LEN($N2150)-SEARCH("/",$N2150))</f>
        <v>video games</v>
      </c>
      <c r="S2150" s="12">
        <f>(((J2150/60)/60)/24)+DATE(1970,1,1)</f>
        <v>42066.733587962968</v>
      </c>
      <c r="T2150" s="12">
        <f>(((I2150/60)/60)/24)+DATE(1970,1,1)</f>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(E2151/D2151)</f>
        <v>0</v>
      </c>
      <c r="P2151" s="8">
        <f>IF(E2151=0, 0, E2151/L2151)</f>
        <v>0</v>
      </c>
      <c r="Q2151" t="str">
        <f>LEFT($N2151,SEARCH("/",$N2151)-1)</f>
        <v>games</v>
      </c>
      <c r="R2151" t="str">
        <f>RIGHT($N2151, LEN($N2151)-SEARCH("/",$N2151))</f>
        <v>video games</v>
      </c>
      <c r="S2151" s="12">
        <f>(((J2151/60)/60)/24)+DATE(1970,1,1)</f>
        <v>40355.024953703702</v>
      </c>
      <c r="T2151" s="12">
        <f>(((I2151/60)/60)/24)+DATE(1970,1,1)</f>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(E2152/D2152)</f>
        <v>8.0999999999999996E-3</v>
      </c>
      <c r="P2152" s="8">
        <f>IF(E2152=0, 0, E2152/L2152)</f>
        <v>101.25</v>
      </c>
      <c r="Q2152" t="str">
        <f>LEFT($N2152,SEARCH("/",$N2152)-1)</f>
        <v>games</v>
      </c>
      <c r="R2152" t="str">
        <f>RIGHT($N2152, LEN($N2152)-SEARCH("/",$N2152))</f>
        <v>video games</v>
      </c>
      <c r="S2152" s="12">
        <f>(((J2152/60)/60)/24)+DATE(1970,1,1)</f>
        <v>42534.284710648149</v>
      </c>
      <c r="T2152" s="12">
        <f>(((I2152/60)/60)/24)+DATE(1970,1,1)</f>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(E2153/D2153)</f>
        <v>2.6222222222222224E-3</v>
      </c>
      <c r="P2153" s="8">
        <f>IF(E2153=0, 0, E2153/L2153)</f>
        <v>19.666666666666668</v>
      </c>
      <c r="Q2153" t="str">
        <f>LEFT($N2153,SEARCH("/",$N2153)-1)</f>
        <v>games</v>
      </c>
      <c r="R2153" t="str">
        <f>RIGHT($N2153, LEN($N2153)-SEARCH("/",$N2153))</f>
        <v>video games</v>
      </c>
      <c r="S2153" s="12">
        <f>(((J2153/60)/60)/24)+DATE(1970,1,1)</f>
        <v>42520.847384259265</v>
      </c>
      <c r="T2153" s="12">
        <f>(((I2153/60)/60)/24)+DATE(1970,1,1)</f>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(E2154/D2154)</f>
        <v>1.6666666666666668E-3</v>
      </c>
      <c r="P2154" s="8">
        <f>IF(E2154=0, 0, E2154/L2154)</f>
        <v>12.5</v>
      </c>
      <c r="Q2154" t="str">
        <f>LEFT($N2154,SEARCH("/",$N2154)-1)</f>
        <v>games</v>
      </c>
      <c r="R2154" t="str">
        <f>RIGHT($N2154, LEN($N2154)-SEARCH("/",$N2154))</f>
        <v>video games</v>
      </c>
      <c r="S2154" s="12">
        <f>(((J2154/60)/60)/24)+DATE(1970,1,1)</f>
        <v>41683.832280092596</v>
      </c>
      <c r="T2154" s="12">
        <f>(((I2154/60)/60)/24)+DATE(1970,1,1)</f>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(E2155/D2155)</f>
        <v>9.1244548809124457E-5</v>
      </c>
      <c r="P2155" s="8">
        <f>IF(E2155=0, 0, E2155/L2155)</f>
        <v>8.5</v>
      </c>
      <c r="Q2155" t="str">
        <f>LEFT($N2155,SEARCH("/",$N2155)-1)</f>
        <v>games</v>
      </c>
      <c r="R2155" t="str">
        <f>RIGHT($N2155, LEN($N2155)-SEARCH("/",$N2155))</f>
        <v>video games</v>
      </c>
      <c r="S2155" s="12">
        <f>(((J2155/60)/60)/24)+DATE(1970,1,1)</f>
        <v>41974.911087962959</v>
      </c>
      <c r="T2155" s="12">
        <f>(((I2155/60)/60)/24)+DATE(1970,1,1)</f>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(E2156/D2156)</f>
        <v>8.0000000000000002E-3</v>
      </c>
      <c r="P2156" s="8">
        <f>IF(E2156=0, 0, E2156/L2156)</f>
        <v>1</v>
      </c>
      <c r="Q2156" t="str">
        <f>LEFT($N2156,SEARCH("/",$N2156)-1)</f>
        <v>games</v>
      </c>
      <c r="R2156" t="str">
        <f>RIGHT($N2156, LEN($N2156)-SEARCH("/",$N2156))</f>
        <v>video games</v>
      </c>
      <c r="S2156" s="12">
        <f>(((J2156/60)/60)/24)+DATE(1970,1,1)</f>
        <v>41647.632256944446</v>
      </c>
      <c r="T2156" s="12">
        <f>(((I2156/60)/60)/24)+DATE(1970,1,1)</f>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(E2157/D2157)</f>
        <v>2.3E-2</v>
      </c>
      <c r="P2157" s="8">
        <f>IF(E2157=0, 0, E2157/L2157)</f>
        <v>23</v>
      </c>
      <c r="Q2157" t="str">
        <f>LEFT($N2157,SEARCH("/",$N2157)-1)</f>
        <v>games</v>
      </c>
      <c r="R2157" t="str">
        <f>RIGHT($N2157, LEN($N2157)-SEARCH("/",$N2157))</f>
        <v>video games</v>
      </c>
      <c r="S2157" s="12">
        <f>(((J2157/60)/60)/24)+DATE(1970,1,1)</f>
        <v>42430.747511574074</v>
      </c>
      <c r="T2157" s="12">
        <f>(((I2157/60)/60)/24)+DATE(1970,1,1)</f>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(E2158/D2158)</f>
        <v>2.6660714285714284E-2</v>
      </c>
      <c r="P2158" s="8">
        <f>IF(E2158=0, 0, E2158/L2158)</f>
        <v>17.987951807228917</v>
      </c>
      <c r="Q2158" t="str">
        <f>LEFT($N2158,SEARCH("/",$N2158)-1)</f>
        <v>games</v>
      </c>
      <c r="R2158" t="str">
        <f>RIGHT($N2158, LEN($N2158)-SEARCH("/",$N2158))</f>
        <v>video games</v>
      </c>
      <c r="S2158" s="12">
        <f>(((J2158/60)/60)/24)+DATE(1970,1,1)</f>
        <v>41488.85423611111</v>
      </c>
      <c r="T2158" s="12">
        <f>(((I2158/60)/60)/24)+DATE(1970,1,1)</f>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(E2159/D2159)</f>
        <v>0.28192</v>
      </c>
      <c r="P2159" s="8">
        <f>IF(E2159=0, 0, E2159/L2159)</f>
        <v>370.94736842105266</v>
      </c>
      <c r="Q2159" t="str">
        <f>LEFT($N2159,SEARCH("/",$N2159)-1)</f>
        <v>games</v>
      </c>
      <c r="R2159" t="str">
        <f>RIGHT($N2159, LEN($N2159)-SEARCH("/",$N2159))</f>
        <v>video games</v>
      </c>
      <c r="S2159" s="12">
        <f>(((J2159/60)/60)/24)+DATE(1970,1,1)</f>
        <v>42694.98128472222</v>
      </c>
      <c r="T2159" s="12">
        <f>(((I2159/60)/60)/24)+DATE(1970,1,1)</f>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(E2160/D2160)</f>
        <v>6.5900366666666668E-2</v>
      </c>
      <c r="P2160" s="8">
        <f>IF(E2160=0, 0, E2160/L2160)</f>
        <v>63.569485530546629</v>
      </c>
      <c r="Q2160" t="str">
        <f>LEFT($N2160,SEARCH("/",$N2160)-1)</f>
        <v>games</v>
      </c>
      <c r="R2160" t="str">
        <f>RIGHT($N2160, LEN($N2160)-SEARCH("/",$N2160))</f>
        <v>video games</v>
      </c>
      <c r="S2160" s="12">
        <f>(((J2160/60)/60)/24)+DATE(1970,1,1)</f>
        <v>41264.853865740741</v>
      </c>
      <c r="T2160" s="12">
        <f>(((I2160/60)/60)/24)+DATE(1970,1,1)</f>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(E2161/D2161)</f>
        <v>7.2222222222222219E-3</v>
      </c>
      <c r="P2161" s="8">
        <f>IF(E2161=0, 0, E2161/L2161)</f>
        <v>13</v>
      </c>
      <c r="Q2161" t="str">
        <f>LEFT($N2161,SEARCH("/",$N2161)-1)</f>
        <v>games</v>
      </c>
      <c r="R2161" t="str">
        <f>RIGHT($N2161, LEN($N2161)-SEARCH("/",$N2161))</f>
        <v>video games</v>
      </c>
      <c r="S2161" s="12">
        <f>(((J2161/60)/60)/24)+DATE(1970,1,1)</f>
        <v>40710.731180555551</v>
      </c>
      <c r="T2161" s="12">
        <f>(((I2161/60)/60)/24)+DATE(1970,1,1)</f>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(E2162/D2162)</f>
        <v>8.5000000000000006E-3</v>
      </c>
      <c r="P2162" s="8">
        <f>IF(E2162=0, 0, E2162/L2162)</f>
        <v>5.3125</v>
      </c>
      <c r="Q2162" t="str">
        <f>LEFT($N2162,SEARCH("/",$N2162)-1)</f>
        <v>games</v>
      </c>
      <c r="R2162" t="str">
        <f>RIGHT($N2162, LEN($N2162)-SEARCH("/",$N2162))</f>
        <v>video games</v>
      </c>
      <c r="S2162" s="12">
        <f>(((J2162/60)/60)/24)+DATE(1970,1,1)</f>
        <v>41018.711863425924</v>
      </c>
      <c r="T2162" s="12">
        <f>(((I2162/60)/60)/24)+DATE(1970,1,1)</f>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(E2163/D2163)</f>
        <v>1.1575</v>
      </c>
      <c r="P2163" s="8">
        <f>IF(E2163=0, 0, E2163/L2163)</f>
        <v>35.615384615384613</v>
      </c>
      <c r="Q2163" t="str">
        <f>LEFT($N2163,SEARCH("/",$N2163)-1)</f>
        <v>music</v>
      </c>
      <c r="R2163" t="str">
        <f>RIGHT($N2163, LEN($N2163)-SEARCH("/",$N2163))</f>
        <v>rock</v>
      </c>
      <c r="S2163" s="12">
        <f>(((J2163/60)/60)/24)+DATE(1970,1,1)</f>
        <v>42240.852534722217</v>
      </c>
      <c r="T2163" s="12">
        <f>(((I2163/60)/60)/24)+DATE(1970,1,1)</f>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(E2164/D2164)</f>
        <v>1.1226666666666667</v>
      </c>
      <c r="P2164" s="8">
        <f>IF(E2164=0, 0, E2164/L2164)</f>
        <v>87.103448275862064</v>
      </c>
      <c r="Q2164" t="str">
        <f>LEFT($N2164,SEARCH("/",$N2164)-1)</f>
        <v>music</v>
      </c>
      <c r="R2164" t="str">
        <f>RIGHT($N2164, LEN($N2164)-SEARCH("/",$N2164))</f>
        <v>rock</v>
      </c>
      <c r="S2164" s="12">
        <f>(((J2164/60)/60)/24)+DATE(1970,1,1)</f>
        <v>41813.766099537039</v>
      </c>
      <c r="T2164" s="12">
        <f>(((I2164/60)/60)/24)+DATE(1970,1,1)</f>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(E2165/D2165)</f>
        <v>1.3220000000000001</v>
      </c>
      <c r="P2165" s="8">
        <f>IF(E2165=0, 0, E2165/L2165)</f>
        <v>75.11363636363636</v>
      </c>
      <c r="Q2165" t="str">
        <f>LEFT($N2165,SEARCH("/",$N2165)-1)</f>
        <v>music</v>
      </c>
      <c r="R2165" t="str">
        <f>RIGHT($N2165, LEN($N2165)-SEARCH("/",$N2165))</f>
        <v>rock</v>
      </c>
      <c r="S2165" s="12">
        <f>(((J2165/60)/60)/24)+DATE(1970,1,1)</f>
        <v>42111.899537037039</v>
      </c>
      <c r="T2165" s="12">
        <f>(((I2165/60)/60)/24)+DATE(1970,1,1)</f>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(E2166/D2166)</f>
        <v>1.0263636363636364</v>
      </c>
      <c r="P2166" s="8">
        <f>IF(E2166=0, 0, E2166/L2166)</f>
        <v>68.01204819277109</v>
      </c>
      <c r="Q2166" t="str">
        <f>LEFT($N2166,SEARCH("/",$N2166)-1)</f>
        <v>music</v>
      </c>
      <c r="R2166" t="str">
        <f>RIGHT($N2166, LEN($N2166)-SEARCH("/",$N2166))</f>
        <v>rock</v>
      </c>
      <c r="S2166" s="12">
        <f>(((J2166/60)/60)/24)+DATE(1970,1,1)</f>
        <v>42515.71775462963</v>
      </c>
      <c r="T2166" s="12">
        <f>(((I2166/60)/60)/24)+DATE(1970,1,1)</f>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(E2167/D2167)</f>
        <v>1.3864000000000001</v>
      </c>
      <c r="P2167" s="8">
        <f>IF(E2167=0, 0, E2167/L2167)</f>
        <v>29.623931623931625</v>
      </c>
      <c r="Q2167" t="str">
        <f>LEFT($N2167,SEARCH("/",$N2167)-1)</f>
        <v>music</v>
      </c>
      <c r="R2167" t="str">
        <f>RIGHT($N2167, LEN($N2167)-SEARCH("/",$N2167))</f>
        <v>rock</v>
      </c>
      <c r="S2167" s="12">
        <f>(((J2167/60)/60)/24)+DATE(1970,1,1)</f>
        <v>42438.667071759264</v>
      </c>
      <c r="T2167" s="12">
        <f>(((I2167/60)/60)/24)+DATE(1970,1,1)</f>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(E2168/D2168)</f>
        <v>1.466</v>
      </c>
      <c r="P2168" s="8">
        <f>IF(E2168=0, 0, E2168/L2168)</f>
        <v>91.625</v>
      </c>
      <c r="Q2168" t="str">
        <f>LEFT($N2168,SEARCH("/",$N2168)-1)</f>
        <v>music</v>
      </c>
      <c r="R2168" t="str">
        <f>RIGHT($N2168, LEN($N2168)-SEARCH("/",$N2168))</f>
        <v>rock</v>
      </c>
      <c r="S2168" s="12">
        <f>(((J2168/60)/60)/24)+DATE(1970,1,1)</f>
        <v>41933.838171296295</v>
      </c>
      <c r="T2168" s="12">
        <f>(((I2168/60)/60)/24)+DATE(1970,1,1)</f>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(E2169/D2169)</f>
        <v>1.2</v>
      </c>
      <c r="P2169" s="8">
        <f>IF(E2169=0, 0, E2169/L2169)</f>
        <v>22.5</v>
      </c>
      <c r="Q2169" t="str">
        <f>LEFT($N2169,SEARCH("/",$N2169)-1)</f>
        <v>music</v>
      </c>
      <c r="R2169" t="str">
        <f>RIGHT($N2169, LEN($N2169)-SEARCH("/",$N2169))</f>
        <v>rock</v>
      </c>
      <c r="S2169" s="12">
        <f>(((J2169/60)/60)/24)+DATE(1970,1,1)</f>
        <v>41153.066400462965</v>
      </c>
      <c r="T2169" s="12">
        <f>(((I2169/60)/60)/24)+DATE(1970,1,1)</f>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(E2170/D2170)</f>
        <v>1.215816111111111</v>
      </c>
      <c r="P2170" s="8">
        <f>IF(E2170=0, 0, E2170/L2170)</f>
        <v>64.366735294117646</v>
      </c>
      <c r="Q2170" t="str">
        <f>LEFT($N2170,SEARCH("/",$N2170)-1)</f>
        <v>music</v>
      </c>
      <c r="R2170" t="str">
        <f>RIGHT($N2170, LEN($N2170)-SEARCH("/",$N2170))</f>
        <v>rock</v>
      </c>
      <c r="S2170" s="12">
        <f>(((J2170/60)/60)/24)+DATE(1970,1,1)</f>
        <v>42745.600243055553</v>
      </c>
      <c r="T2170" s="12">
        <f>(((I2170/60)/60)/24)+DATE(1970,1,1)</f>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(E2171/D2171)</f>
        <v>1</v>
      </c>
      <c r="P2171" s="8">
        <f>IF(E2171=0, 0, E2171/L2171)</f>
        <v>21.857142857142858</v>
      </c>
      <c r="Q2171" t="str">
        <f>LEFT($N2171,SEARCH("/",$N2171)-1)</f>
        <v>music</v>
      </c>
      <c r="R2171" t="str">
        <f>RIGHT($N2171, LEN($N2171)-SEARCH("/",$N2171))</f>
        <v>rock</v>
      </c>
      <c r="S2171" s="12">
        <f>(((J2171/60)/60)/24)+DATE(1970,1,1)</f>
        <v>42793.700821759259</v>
      </c>
      <c r="T2171" s="12">
        <f>(((I2171/60)/60)/24)+DATE(1970,1,1)</f>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(E2172/D2172)</f>
        <v>1.8085714285714285</v>
      </c>
      <c r="P2172" s="8">
        <f>IF(E2172=0, 0, E2172/L2172)</f>
        <v>33.315789473684212</v>
      </c>
      <c r="Q2172" t="str">
        <f>LEFT($N2172,SEARCH("/",$N2172)-1)</f>
        <v>music</v>
      </c>
      <c r="R2172" t="str">
        <f>RIGHT($N2172, LEN($N2172)-SEARCH("/",$N2172))</f>
        <v>rock</v>
      </c>
      <c r="S2172" s="12">
        <f>(((J2172/60)/60)/24)+DATE(1970,1,1)</f>
        <v>42198.750254629631</v>
      </c>
      <c r="T2172" s="12">
        <f>(((I2172/60)/60)/24)+DATE(1970,1,1)</f>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(E2173/D2173)</f>
        <v>1.0607500000000001</v>
      </c>
      <c r="P2173" s="8">
        <f>IF(E2173=0, 0, E2173/L2173)</f>
        <v>90.276595744680847</v>
      </c>
      <c r="Q2173" t="str">
        <f>LEFT($N2173,SEARCH("/",$N2173)-1)</f>
        <v>music</v>
      </c>
      <c r="R2173" t="str">
        <f>RIGHT($N2173, LEN($N2173)-SEARCH("/",$N2173))</f>
        <v>rock</v>
      </c>
      <c r="S2173" s="12">
        <f>(((J2173/60)/60)/24)+DATE(1970,1,1)</f>
        <v>42141.95711805555</v>
      </c>
      <c r="T2173" s="12">
        <f>(((I2173/60)/60)/24)+DATE(1970,1,1)</f>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(E2174/D2174)</f>
        <v>1</v>
      </c>
      <c r="P2174" s="8">
        <f>IF(E2174=0, 0, E2174/L2174)</f>
        <v>76.92307692307692</v>
      </c>
      <c r="Q2174" t="str">
        <f>LEFT($N2174,SEARCH("/",$N2174)-1)</f>
        <v>music</v>
      </c>
      <c r="R2174" t="str">
        <f>RIGHT($N2174, LEN($N2174)-SEARCH("/",$N2174))</f>
        <v>rock</v>
      </c>
      <c r="S2174" s="12">
        <f>(((J2174/60)/60)/24)+DATE(1970,1,1)</f>
        <v>42082.580092592587</v>
      </c>
      <c r="T2174" s="12">
        <f>(((I2174/60)/60)/24)+DATE(1970,1,1)</f>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(E2175/D2175)</f>
        <v>1.2692857142857144</v>
      </c>
      <c r="P2175" s="8">
        <f>IF(E2175=0, 0, E2175/L2175)</f>
        <v>59.233333333333334</v>
      </c>
      <c r="Q2175" t="str">
        <f>LEFT($N2175,SEARCH("/",$N2175)-1)</f>
        <v>music</v>
      </c>
      <c r="R2175" t="str">
        <f>RIGHT($N2175, LEN($N2175)-SEARCH("/",$N2175))</f>
        <v>rock</v>
      </c>
      <c r="S2175" s="12">
        <f>(((J2175/60)/60)/24)+DATE(1970,1,1)</f>
        <v>41495.692627314813</v>
      </c>
      <c r="T2175" s="12">
        <f>(((I2175/60)/60)/24)+DATE(1970,1,1)</f>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(E2176/D2176)</f>
        <v>1.0297499999999999</v>
      </c>
      <c r="P2176" s="8">
        <f>IF(E2176=0, 0, E2176/L2176)</f>
        <v>65.38095238095238</v>
      </c>
      <c r="Q2176" t="str">
        <f>LEFT($N2176,SEARCH("/",$N2176)-1)</f>
        <v>music</v>
      </c>
      <c r="R2176" t="str">
        <f>RIGHT($N2176, LEN($N2176)-SEARCH("/",$N2176))</f>
        <v>rock</v>
      </c>
      <c r="S2176" s="12">
        <f>(((J2176/60)/60)/24)+DATE(1970,1,1)</f>
        <v>42465.542905092589</v>
      </c>
      <c r="T2176" s="12">
        <f>(((I2176/60)/60)/24)+DATE(1970,1,1)</f>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(E2177/D2177)</f>
        <v>2.5</v>
      </c>
      <c r="P2177" s="8">
        <f>IF(E2177=0, 0, E2177/L2177)</f>
        <v>67.307692307692307</v>
      </c>
      <c r="Q2177" t="str">
        <f>LEFT($N2177,SEARCH("/",$N2177)-1)</f>
        <v>music</v>
      </c>
      <c r="R2177" t="str">
        <f>RIGHT($N2177, LEN($N2177)-SEARCH("/",$N2177))</f>
        <v>rock</v>
      </c>
      <c r="S2177" s="12">
        <f>(((J2177/60)/60)/24)+DATE(1970,1,1)</f>
        <v>42565.009097222224</v>
      </c>
      <c r="T2177" s="12">
        <f>(((I2177/60)/60)/24)+DATE(1970,1,1)</f>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(E2178/D2178)</f>
        <v>1.2602</v>
      </c>
      <c r="P2178" s="8">
        <f>IF(E2178=0, 0, E2178/L2178)</f>
        <v>88.74647887323944</v>
      </c>
      <c r="Q2178" t="str">
        <f>LEFT($N2178,SEARCH("/",$N2178)-1)</f>
        <v>music</v>
      </c>
      <c r="R2178" t="str">
        <f>RIGHT($N2178, LEN($N2178)-SEARCH("/",$N2178))</f>
        <v>rock</v>
      </c>
      <c r="S2178" s="12">
        <f>(((J2178/60)/60)/24)+DATE(1970,1,1)</f>
        <v>42096.633206018523</v>
      </c>
      <c r="T2178" s="12">
        <f>(((I2178/60)/60)/24)+DATE(1970,1,1)</f>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(E2179/D2179)</f>
        <v>1.0012000000000001</v>
      </c>
      <c r="P2179" s="8">
        <f>IF(E2179=0, 0, E2179/L2179)</f>
        <v>65.868421052631575</v>
      </c>
      <c r="Q2179" t="str">
        <f>LEFT($N2179,SEARCH("/",$N2179)-1)</f>
        <v>music</v>
      </c>
      <c r="R2179" t="str">
        <f>RIGHT($N2179, LEN($N2179)-SEARCH("/",$N2179))</f>
        <v>rock</v>
      </c>
      <c r="S2179" s="12">
        <f>(((J2179/60)/60)/24)+DATE(1970,1,1)</f>
        <v>42502.250775462962</v>
      </c>
      <c r="T2179" s="12">
        <f>(((I2179/60)/60)/24)+DATE(1970,1,1)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(E2180/D2180)</f>
        <v>1.3864000000000001</v>
      </c>
      <c r="P2180" s="8">
        <f>IF(E2180=0, 0, E2180/L2180)</f>
        <v>40.349243306169967</v>
      </c>
      <c r="Q2180" t="str">
        <f>LEFT($N2180,SEARCH("/",$N2180)-1)</f>
        <v>music</v>
      </c>
      <c r="R2180" t="str">
        <f>RIGHT($N2180, LEN($N2180)-SEARCH("/",$N2180))</f>
        <v>rock</v>
      </c>
      <c r="S2180" s="12">
        <f>(((J2180/60)/60)/24)+DATE(1970,1,1)</f>
        <v>42723.63653935185</v>
      </c>
      <c r="T2180" s="12">
        <f>(((I2180/60)/60)/24)+DATE(1970,1,1)</f>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(E2181/D2181)</f>
        <v>1.6140000000000001</v>
      </c>
      <c r="P2181" s="8">
        <f>IF(E2181=0, 0, E2181/L2181)</f>
        <v>76.857142857142861</v>
      </c>
      <c r="Q2181" t="str">
        <f>LEFT($N2181,SEARCH("/",$N2181)-1)</f>
        <v>music</v>
      </c>
      <c r="R2181" t="str">
        <f>RIGHT($N2181, LEN($N2181)-SEARCH("/",$N2181))</f>
        <v>rock</v>
      </c>
      <c r="S2181" s="12">
        <f>(((J2181/60)/60)/24)+DATE(1970,1,1)</f>
        <v>42075.171203703707</v>
      </c>
      <c r="T2181" s="12">
        <f>(((I2181/60)/60)/24)+DATE(1970,1,1)</f>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(E2182/D2182)</f>
        <v>1.071842</v>
      </c>
      <c r="P2182" s="8">
        <f>IF(E2182=0, 0, E2182/L2182)</f>
        <v>68.707820512820518</v>
      </c>
      <c r="Q2182" t="str">
        <f>LEFT($N2182,SEARCH("/",$N2182)-1)</f>
        <v>music</v>
      </c>
      <c r="R2182" t="str">
        <f>RIGHT($N2182, LEN($N2182)-SEARCH("/",$N2182))</f>
        <v>rock</v>
      </c>
      <c r="S2182" s="12">
        <f>(((J2182/60)/60)/24)+DATE(1970,1,1)</f>
        <v>42279.669768518521</v>
      </c>
      <c r="T2182" s="12">
        <f>(((I2182/60)/60)/24)+DATE(1970,1,1)</f>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(E2183/D2183)</f>
        <v>1.5309999999999999</v>
      </c>
      <c r="P2183" s="8">
        <f>IF(E2183=0, 0, E2183/L2183)</f>
        <v>57.773584905660378</v>
      </c>
      <c r="Q2183" t="str">
        <f>LEFT($N2183,SEARCH("/",$N2183)-1)</f>
        <v>games</v>
      </c>
      <c r="R2183" t="str">
        <f>RIGHT($N2183, LEN($N2183)-SEARCH("/",$N2183))</f>
        <v>tabletop games</v>
      </c>
      <c r="S2183" s="12">
        <f>(((J2183/60)/60)/24)+DATE(1970,1,1)</f>
        <v>42773.005243055552</v>
      </c>
      <c r="T2183" s="12">
        <f>(((I2183/60)/60)/24)+DATE(1970,1,1)</f>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(E2184/D2184)</f>
        <v>5.2416666666666663</v>
      </c>
      <c r="P2184" s="8">
        <f>IF(E2184=0, 0, E2184/L2184)</f>
        <v>44.171348314606739</v>
      </c>
      <c r="Q2184" t="str">
        <f>LEFT($N2184,SEARCH("/",$N2184)-1)</f>
        <v>games</v>
      </c>
      <c r="R2184" t="str">
        <f>RIGHT($N2184, LEN($N2184)-SEARCH("/",$N2184))</f>
        <v>tabletop games</v>
      </c>
      <c r="S2184" s="12">
        <f>(((J2184/60)/60)/24)+DATE(1970,1,1)</f>
        <v>41879.900752314818</v>
      </c>
      <c r="T2184" s="12">
        <f>(((I2184/60)/60)/24)+DATE(1970,1,1)</f>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(E2185/D2185)</f>
        <v>4.8927777777777779</v>
      </c>
      <c r="P2185" s="8">
        <f>IF(E2185=0, 0, E2185/L2185)</f>
        <v>31.566308243727597</v>
      </c>
      <c r="Q2185" t="str">
        <f>LEFT($N2185,SEARCH("/",$N2185)-1)</f>
        <v>games</v>
      </c>
      <c r="R2185" t="str">
        <f>RIGHT($N2185, LEN($N2185)-SEARCH("/",$N2185))</f>
        <v>tabletop games</v>
      </c>
      <c r="S2185" s="12">
        <f>(((J2185/60)/60)/24)+DATE(1970,1,1)</f>
        <v>42745.365474537044</v>
      </c>
      <c r="T2185" s="12">
        <f>(((I2185/60)/60)/24)+DATE(1970,1,1)</f>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(E2186/D2186)</f>
        <v>2.8473999999999999</v>
      </c>
      <c r="P2186" s="8">
        <f>IF(E2186=0, 0, E2186/L2186)</f>
        <v>107.04511278195488</v>
      </c>
      <c r="Q2186" t="str">
        <f>LEFT($N2186,SEARCH("/",$N2186)-1)</f>
        <v>games</v>
      </c>
      <c r="R2186" t="str">
        <f>RIGHT($N2186, LEN($N2186)-SEARCH("/",$N2186))</f>
        <v>tabletop games</v>
      </c>
      <c r="S2186" s="12">
        <f>(((J2186/60)/60)/24)+DATE(1970,1,1)</f>
        <v>42380.690289351856</v>
      </c>
      <c r="T2186" s="12">
        <f>(((I2186/60)/60)/24)+DATE(1970,1,1)</f>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(E2187/D2187)</f>
        <v>18.569700000000001</v>
      </c>
      <c r="P2187" s="8">
        <f>IF(E2187=0, 0, E2187/L2187)</f>
        <v>149.03451043338683</v>
      </c>
      <c r="Q2187" t="str">
        <f>LEFT($N2187,SEARCH("/",$N2187)-1)</f>
        <v>games</v>
      </c>
      <c r="R2187" t="str">
        <f>RIGHT($N2187, LEN($N2187)-SEARCH("/",$N2187))</f>
        <v>tabletop games</v>
      </c>
      <c r="S2187" s="12">
        <f>(((J2187/60)/60)/24)+DATE(1970,1,1)</f>
        <v>41319.349988425929</v>
      </c>
      <c r="T2187" s="12">
        <f>(((I2187/60)/60)/24)+DATE(1970,1,1)</f>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(E2188/D2188)</f>
        <v>1.0967499999999999</v>
      </c>
      <c r="P2188" s="8">
        <f>IF(E2188=0, 0, E2188/L2188)</f>
        <v>55.956632653061227</v>
      </c>
      <c r="Q2188" t="str">
        <f>LEFT($N2188,SEARCH("/",$N2188)-1)</f>
        <v>games</v>
      </c>
      <c r="R2188" t="str">
        <f>RIGHT($N2188, LEN($N2188)-SEARCH("/",$N2188))</f>
        <v>tabletop games</v>
      </c>
      <c r="S2188" s="12">
        <f>(((J2188/60)/60)/24)+DATE(1970,1,1)</f>
        <v>42583.615081018521</v>
      </c>
      <c r="T2188" s="12">
        <f>(((I2188/60)/60)/24)+DATE(1970,1,1)</f>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(E2189/D2189)</f>
        <v>10.146425000000001</v>
      </c>
      <c r="P2189" s="8">
        <f>IF(E2189=0, 0, E2189/L2189)</f>
        <v>56.970381807973048</v>
      </c>
      <c r="Q2189" t="str">
        <f>LEFT($N2189,SEARCH("/",$N2189)-1)</f>
        <v>games</v>
      </c>
      <c r="R2189" t="str">
        <f>RIGHT($N2189, LEN($N2189)-SEARCH("/",$N2189))</f>
        <v>tabletop games</v>
      </c>
      <c r="S2189" s="12">
        <f>(((J2189/60)/60)/24)+DATE(1970,1,1)</f>
        <v>42068.209097222221</v>
      </c>
      <c r="T2189" s="12">
        <f>(((I2189/60)/60)/24)+DATE(1970,1,1)</f>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(E2190/D2190)</f>
        <v>4.1217692027666546</v>
      </c>
      <c r="P2190" s="8">
        <f>IF(E2190=0, 0, E2190/L2190)</f>
        <v>44.056420233463037</v>
      </c>
      <c r="Q2190" t="str">
        <f>LEFT($N2190,SEARCH("/",$N2190)-1)</f>
        <v>games</v>
      </c>
      <c r="R2190" t="str">
        <f>RIGHT($N2190, LEN($N2190)-SEARCH("/",$N2190))</f>
        <v>tabletop games</v>
      </c>
      <c r="S2190" s="12">
        <f>(((J2190/60)/60)/24)+DATE(1970,1,1)</f>
        <v>42633.586122685185</v>
      </c>
      <c r="T2190" s="12">
        <f>(((I2190/60)/60)/24)+DATE(1970,1,1)</f>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(E2191/D2191)</f>
        <v>5.0324999999999998</v>
      </c>
      <c r="P2191" s="8">
        <f>IF(E2191=0, 0, E2191/L2191)</f>
        <v>68.625</v>
      </c>
      <c r="Q2191" t="str">
        <f>LEFT($N2191,SEARCH("/",$N2191)-1)</f>
        <v>games</v>
      </c>
      <c r="R2191" t="str">
        <f>RIGHT($N2191, LEN($N2191)-SEARCH("/",$N2191))</f>
        <v>tabletop games</v>
      </c>
      <c r="S2191" s="12">
        <f>(((J2191/60)/60)/24)+DATE(1970,1,1)</f>
        <v>42467.788194444445</v>
      </c>
      <c r="T2191" s="12">
        <f>(((I2191/60)/60)/24)+DATE(1970,1,1)</f>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(E2192/D2192)</f>
        <v>1.8461052631578947</v>
      </c>
      <c r="P2192" s="8">
        <f>IF(E2192=0, 0, E2192/L2192)</f>
        <v>65.318435754189949</v>
      </c>
      <c r="Q2192" t="str">
        <f>LEFT($N2192,SEARCH("/",$N2192)-1)</f>
        <v>games</v>
      </c>
      <c r="R2192" t="str">
        <f>RIGHT($N2192, LEN($N2192)-SEARCH("/",$N2192))</f>
        <v>tabletop games</v>
      </c>
      <c r="S2192" s="12">
        <f>(((J2192/60)/60)/24)+DATE(1970,1,1)</f>
        <v>42417.625046296293</v>
      </c>
      <c r="T2192" s="12">
        <f>(((I2192/60)/60)/24)+DATE(1970,1,1)</f>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(E2193/D2193)</f>
        <v>1.1973333333333334</v>
      </c>
      <c r="P2193" s="8">
        <f>IF(E2193=0, 0, E2193/L2193)</f>
        <v>35.92</v>
      </c>
      <c r="Q2193" t="str">
        <f>LEFT($N2193,SEARCH("/",$N2193)-1)</f>
        <v>games</v>
      </c>
      <c r="R2193" t="str">
        <f>RIGHT($N2193, LEN($N2193)-SEARCH("/",$N2193))</f>
        <v>tabletop games</v>
      </c>
      <c r="S2193" s="12">
        <f>(((J2193/60)/60)/24)+DATE(1970,1,1)</f>
        <v>42768.833645833336</v>
      </c>
      <c r="T2193" s="12">
        <f>(((I2193/60)/60)/24)+DATE(1970,1,1)</f>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(E2194/D2194)</f>
        <v>10.812401666666668</v>
      </c>
      <c r="P2194" s="8">
        <f>IF(E2194=0, 0, E2194/L2194)</f>
        <v>40.070667078443485</v>
      </c>
      <c r="Q2194" t="str">
        <f>LEFT($N2194,SEARCH("/",$N2194)-1)</f>
        <v>games</v>
      </c>
      <c r="R2194" t="str">
        <f>RIGHT($N2194, LEN($N2194)-SEARCH("/",$N2194))</f>
        <v>tabletop games</v>
      </c>
      <c r="S2194" s="12">
        <f>(((J2194/60)/60)/24)+DATE(1970,1,1)</f>
        <v>42691.8512037037</v>
      </c>
      <c r="T2194" s="12">
        <f>(((I2194/60)/60)/24)+DATE(1970,1,1)</f>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(E2195/D2195)</f>
        <v>4.5237333333333334</v>
      </c>
      <c r="P2195" s="8">
        <f>IF(E2195=0, 0, E2195/L2195)</f>
        <v>75.647714604236342</v>
      </c>
      <c r="Q2195" t="str">
        <f>LEFT($N2195,SEARCH("/",$N2195)-1)</f>
        <v>games</v>
      </c>
      <c r="R2195" t="str">
        <f>RIGHT($N2195, LEN($N2195)-SEARCH("/",$N2195))</f>
        <v>tabletop games</v>
      </c>
      <c r="S2195" s="12">
        <f>(((J2195/60)/60)/24)+DATE(1970,1,1)</f>
        <v>42664.405925925923</v>
      </c>
      <c r="T2195" s="12">
        <f>(((I2195/60)/60)/24)+DATE(1970,1,1)</f>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(E2196/D2196)</f>
        <v>5.3737000000000004</v>
      </c>
      <c r="P2196" s="8">
        <f>IF(E2196=0, 0, E2196/L2196)</f>
        <v>61.203872437357631</v>
      </c>
      <c r="Q2196" t="str">
        <f>LEFT($N2196,SEARCH("/",$N2196)-1)</f>
        <v>games</v>
      </c>
      <c r="R2196" t="str">
        <f>RIGHT($N2196, LEN($N2196)-SEARCH("/",$N2196))</f>
        <v>tabletop games</v>
      </c>
      <c r="S2196" s="12">
        <f>(((J2196/60)/60)/24)+DATE(1970,1,1)</f>
        <v>42425.757986111115</v>
      </c>
      <c r="T2196" s="12">
        <f>(((I2196/60)/60)/24)+DATE(1970,1,1)</f>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(E2197/D2197)</f>
        <v>1.2032608695652174</v>
      </c>
      <c r="P2197" s="8">
        <f>IF(E2197=0, 0, E2197/L2197)</f>
        <v>48.130434782608695</v>
      </c>
      <c r="Q2197" t="str">
        <f>LEFT($N2197,SEARCH("/",$N2197)-1)</f>
        <v>games</v>
      </c>
      <c r="R2197" t="str">
        <f>RIGHT($N2197, LEN($N2197)-SEARCH("/",$N2197))</f>
        <v>tabletop games</v>
      </c>
      <c r="S2197" s="12">
        <f>(((J2197/60)/60)/24)+DATE(1970,1,1)</f>
        <v>42197.771990740745</v>
      </c>
      <c r="T2197" s="12">
        <f>(((I2197/60)/60)/24)+DATE(1970,1,1)</f>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(E2198/D2198)</f>
        <v>1.1383571428571428</v>
      </c>
      <c r="P2198" s="8">
        <f>IF(E2198=0, 0, E2198/L2198)</f>
        <v>68.106837606837601</v>
      </c>
      <c r="Q2198" t="str">
        <f>LEFT($N2198,SEARCH("/",$N2198)-1)</f>
        <v>games</v>
      </c>
      <c r="R2198" t="str">
        <f>RIGHT($N2198, LEN($N2198)-SEARCH("/",$N2198))</f>
        <v>tabletop games</v>
      </c>
      <c r="S2198" s="12">
        <f>(((J2198/60)/60)/24)+DATE(1970,1,1)</f>
        <v>42675.487291666665</v>
      </c>
      <c r="T2198" s="12">
        <f>(((I2198/60)/60)/24)+DATE(1970,1,1)</f>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(E2199/D2199)</f>
        <v>9.5103109999999997</v>
      </c>
      <c r="P2199" s="8">
        <f>IF(E2199=0, 0, E2199/L2199)</f>
        <v>65.891300230946882</v>
      </c>
      <c r="Q2199" t="str">
        <f>LEFT($N2199,SEARCH("/",$N2199)-1)</f>
        <v>games</v>
      </c>
      <c r="R2199" t="str">
        <f>RIGHT($N2199, LEN($N2199)-SEARCH("/",$N2199))</f>
        <v>tabletop games</v>
      </c>
      <c r="S2199" s="12">
        <f>(((J2199/60)/60)/24)+DATE(1970,1,1)</f>
        <v>42033.584016203706</v>
      </c>
      <c r="T2199" s="12">
        <f>(((I2199/60)/60)/24)+DATE(1970,1,1)</f>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(E2200/D2200)</f>
        <v>1.3289249999999999</v>
      </c>
      <c r="P2200" s="8">
        <f>IF(E2200=0, 0, E2200/L2200)</f>
        <v>81.654377880184327</v>
      </c>
      <c r="Q2200" t="str">
        <f>LEFT($N2200,SEARCH("/",$N2200)-1)</f>
        <v>games</v>
      </c>
      <c r="R2200" t="str">
        <f>RIGHT($N2200, LEN($N2200)-SEARCH("/",$N2200))</f>
        <v>tabletop games</v>
      </c>
      <c r="S2200" s="12">
        <f>(((J2200/60)/60)/24)+DATE(1970,1,1)</f>
        <v>42292.513888888891</v>
      </c>
      <c r="T2200" s="12">
        <f>(((I2200/60)/60)/24)+DATE(1970,1,1)</f>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(E2201/D2201)</f>
        <v>1.4697777777777778</v>
      </c>
      <c r="P2201" s="8">
        <f>IF(E2201=0, 0, E2201/L2201)</f>
        <v>52.701195219123505</v>
      </c>
      <c r="Q2201" t="str">
        <f>LEFT($N2201,SEARCH("/",$N2201)-1)</f>
        <v>games</v>
      </c>
      <c r="R2201" t="str">
        <f>RIGHT($N2201, LEN($N2201)-SEARCH("/",$N2201))</f>
        <v>tabletop games</v>
      </c>
      <c r="S2201" s="12">
        <f>(((J2201/60)/60)/24)+DATE(1970,1,1)</f>
        <v>42262.416643518518</v>
      </c>
      <c r="T2201" s="12">
        <f>(((I2201/60)/60)/24)+DATE(1970,1,1)</f>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(E2202/D2202)</f>
        <v>5.4215</v>
      </c>
      <c r="P2202" s="8">
        <f>IF(E2202=0, 0, E2202/L2202)</f>
        <v>41.228136882129277</v>
      </c>
      <c r="Q2202" t="str">
        <f>LEFT($N2202,SEARCH("/",$N2202)-1)</f>
        <v>games</v>
      </c>
      <c r="R2202" t="str">
        <f>RIGHT($N2202, LEN($N2202)-SEARCH("/",$N2202))</f>
        <v>tabletop games</v>
      </c>
      <c r="S2202" s="12">
        <f>(((J2202/60)/60)/24)+DATE(1970,1,1)</f>
        <v>42163.625787037032</v>
      </c>
      <c r="T2202" s="12">
        <f>(((I2202/60)/60)/24)+DATE(1970,1,1)</f>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(E2203/D2203)</f>
        <v>3.8271818181818182</v>
      </c>
      <c r="P2203" s="8">
        <f>IF(E2203=0, 0, E2203/L2203)</f>
        <v>15.035357142857142</v>
      </c>
      <c r="Q2203" t="str">
        <f>LEFT($N2203,SEARCH("/",$N2203)-1)</f>
        <v>music</v>
      </c>
      <c r="R2203" t="str">
        <f>RIGHT($N2203, LEN($N2203)-SEARCH("/",$N2203))</f>
        <v>electronic music</v>
      </c>
      <c r="S2203" s="12">
        <f>(((J2203/60)/60)/24)+DATE(1970,1,1)</f>
        <v>41276.846817129634</v>
      </c>
      <c r="T2203" s="12">
        <f>(((I2203/60)/60)/24)+DATE(1970,1,1)</f>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(E2204/D2204)</f>
        <v>7.0418124999999998</v>
      </c>
      <c r="P2204" s="8">
        <f>IF(E2204=0, 0, E2204/L2204)</f>
        <v>39.066920943134534</v>
      </c>
      <c r="Q2204" t="str">
        <f>LEFT($N2204,SEARCH("/",$N2204)-1)</f>
        <v>music</v>
      </c>
      <c r="R2204" t="str">
        <f>RIGHT($N2204, LEN($N2204)-SEARCH("/",$N2204))</f>
        <v>electronic music</v>
      </c>
      <c r="S2204" s="12">
        <f>(((J2204/60)/60)/24)+DATE(1970,1,1)</f>
        <v>41184.849166666667</v>
      </c>
      <c r="T2204" s="12">
        <f>(((I2204/60)/60)/24)+DATE(1970,1,1)</f>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(E2205/D2205)</f>
        <v>1.0954999999999999</v>
      </c>
      <c r="P2205" s="8">
        <f>IF(E2205=0, 0, E2205/L2205)</f>
        <v>43.82</v>
      </c>
      <c r="Q2205" t="str">
        <f>LEFT($N2205,SEARCH("/",$N2205)-1)</f>
        <v>music</v>
      </c>
      <c r="R2205" t="str">
        <f>RIGHT($N2205, LEN($N2205)-SEARCH("/",$N2205))</f>
        <v>electronic music</v>
      </c>
      <c r="S2205" s="12">
        <f>(((J2205/60)/60)/24)+DATE(1970,1,1)</f>
        <v>42241.85974537037</v>
      </c>
      <c r="T2205" s="12">
        <f>(((I2205/60)/60)/24)+DATE(1970,1,1)</f>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(E2206/D2206)</f>
        <v>1.3286666666666667</v>
      </c>
      <c r="P2206" s="8">
        <f>IF(E2206=0, 0, E2206/L2206)</f>
        <v>27.301369863013697</v>
      </c>
      <c r="Q2206" t="str">
        <f>LEFT($N2206,SEARCH("/",$N2206)-1)</f>
        <v>music</v>
      </c>
      <c r="R2206" t="str">
        <f>RIGHT($N2206, LEN($N2206)-SEARCH("/",$N2206))</f>
        <v>electronic music</v>
      </c>
      <c r="S2206" s="12">
        <f>(((J2206/60)/60)/24)+DATE(1970,1,1)</f>
        <v>41312.311562499999</v>
      </c>
      <c r="T2206" s="12">
        <f>(((I2206/60)/60)/24)+DATE(1970,1,1)</f>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(E2207/D2207)</f>
        <v>1.52</v>
      </c>
      <c r="P2207" s="8">
        <f>IF(E2207=0, 0, E2207/L2207)</f>
        <v>42.222222222222221</v>
      </c>
      <c r="Q2207" t="str">
        <f>LEFT($N2207,SEARCH("/",$N2207)-1)</f>
        <v>music</v>
      </c>
      <c r="R2207" t="str">
        <f>RIGHT($N2207, LEN($N2207)-SEARCH("/",$N2207))</f>
        <v>electronic music</v>
      </c>
      <c r="S2207" s="12">
        <f>(((J2207/60)/60)/24)+DATE(1970,1,1)</f>
        <v>41031.82163194444</v>
      </c>
      <c r="T2207" s="12">
        <f>(((I2207/60)/60)/24)+DATE(1970,1,1)</f>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(E2208/D2208)</f>
        <v>1.0272727272727273</v>
      </c>
      <c r="P2208" s="8">
        <f>IF(E2208=0, 0, E2208/L2208)</f>
        <v>33.235294117647058</v>
      </c>
      <c r="Q2208" t="str">
        <f>LEFT($N2208,SEARCH("/",$N2208)-1)</f>
        <v>music</v>
      </c>
      <c r="R2208" t="str">
        <f>RIGHT($N2208, LEN($N2208)-SEARCH("/",$N2208))</f>
        <v>electronic music</v>
      </c>
      <c r="S2208" s="12">
        <f>(((J2208/60)/60)/24)+DATE(1970,1,1)</f>
        <v>40997.257222222222</v>
      </c>
      <c r="T2208" s="12">
        <f>(((I2208/60)/60)/24)+DATE(1970,1,1)</f>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(E2209/D2209)</f>
        <v>1</v>
      </c>
      <c r="P2209" s="8">
        <f>IF(E2209=0, 0, E2209/L2209)</f>
        <v>285.71428571428572</v>
      </c>
      <c r="Q2209" t="str">
        <f>LEFT($N2209,SEARCH("/",$N2209)-1)</f>
        <v>music</v>
      </c>
      <c r="R2209" t="str">
        <f>RIGHT($N2209, LEN($N2209)-SEARCH("/",$N2209))</f>
        <v>electronic music</v>
      </c>
      <c r="S2209" s="12">
        <f>(((J2209/60)/60)/24)+DATE(1970,1,1)</f>
        <v>41564.194131944445</v>
      </c>
      <c r="T2209" s="12">
        <f>(((I2209/60)/60)/24)+DATE(1970,1,1)</f>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(E2210/D2210)</f>
        <v>1.016</v>
      </c>
      <c r="P2210" s="8">
        <f>IF(E2210=0, 0, E2210/L2210)</f>
        <v>42.333333333333336</v>
      </c>
      <c r="Q2210" t="str">
        <f>LEFT($N2210,SEARCH("/",$N2210)-1)</f>
        <v>music</v>
      </c>
      <c r="R2210" t="str">
        <f>RIGHT($N2210, LEN($N2210)-SEARCH("/",$N2210))</f>
        <v>electronic music</v>
      </c>
      <c r="S2210" s="12">
        <f>(((J2210/60)/60)/24)+DATE(1970,1,1)</f>
        <v>40946.882245370369</v>
      </c>
      <c r="T2210" s="12">
        <f>(((I2210/60)/60)/24)+DATE(1970,1,1)</f>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(E2211/D2211)</f>
        <v>1.508</v>
      </c>
      <c r="P2211" s="8">
        <f>IF(E2211=0, 0, E2211/L2211)</f>
        <v>50.266666666666666</v>
      </c>
      <c r="Q2211" t="str">
        <f>LEFT($N2211,SEARCH("/",$N2211)-1)</f>
        <v>music</v>
      </c>
      <c r="R2211" t="str">
        <f>RIGHT($N2211, LEN($N2211)-SEARCH("/",$N2211))</f>
        <v>electronic music</v>
      </c>
      <c r="S2211" s="12">
        <f>(((J2211/60)/60)/24)+DATE(1970,1,1)</f>
        <v>41732.479675925926</v>
      </c>
      <c r="T2211" s="12">
        <f>(((I2211/60)/60)/24)+DATE(1970,1,1)</f>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(E2212/D2212)</f>
        <v>1.11425</v>
      </c>
      <c r="P2212" s="8">
        <f>IF(E2212=0, 0, E2212/L2212)</f>
        <v>61.902777777777779</v>
      </c>
      <c r="Q2212" t="str">
        <f>LEFT($N2212,SEARCH("/",$N2212)-1)</f>
        <v>music</v>
      </c>
      <c r="R2212" t="str">
        <f>RIGHT($N2212, LEN($N2212)-SEARCH("/",$N2212))</f>
        <v>electronic music</v>
      </c>
      <c r="S2212" s="12">
        <f>(((J2212/60)/60)/24)+DATE(1970,1,1)</f>
        <v>40956.066087962965</v>
      </c>
      <c r="T2212" s="12">
        <f>(((I2212/60)/60)/24)+DATE(1970,1,1)</f>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(E2213/D2213)</f>
        <v>1.956</v>
      </c>
      <c r="P2213" s="8">
        <f>IF(E2213=0, 0, E2213/L2213)</f>
        <v>40.75</v>
      </c>
      <c r="Q2213" t="str">
        <f>LEFT($N2213,SEARCH("/",$N2213)-1)</f>
        <v>music</v>
      </c>
      <c r="R2213" t="str">
        <f>RIGHT($N2213, LEN($N2213)-SEARCH("/",$N2213))</f>
        <v>electronic music</v>
      </c>
      <c r="S2213" s="12">
        <f>(((J2213/60)/60)/24)+DATE(1970,1,1)</f>
        <v>41716.785011574073</v>
      </c>
      <c r="T2213" s="12">
        <f>(((I2213/60)/60)/24)+DATE(1970,1,1)</f>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(E2214/D2214)</f>
        <v>1.1438333333333333</v>
      </c>
      <c r="P2214" s="8">
        <f>IF(E2214=0, 0, E2214/L2214)</f>
        <v>55.796747967479675</v>
      </c>
      <c r="Q2214" t="str">
        <f>LEFT($N2214,SEARCH("/",$N2214)-1)</f>
        <v>music</v>
      </c>
      <c r="R2214" t="str">
        <f>RIGHT($N2214, LEN($N2214)-SEARCH("/",$N2214))</f>
        <v>electronic music</v>
      </c>
      <c r="S2214" s="12">
        <f>(((J2214/60)/60)/24)+DATE(1970,1,1)</f>
        <v>41548.747418981482</v>
      </c>
      <c r="T2214" s="12">
        <f>(((I2214/60)/60)/24)+DATE(1970,1,1)</f>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(E2215/D2215)</f>
        <v>2</v>
      </c>
      <c r="P2215" s="8">
        <f>IF(E2215=0, 0, E2215/L2215)</f>
        <v>10</v>
      </c>
      <c r="Q2215" t="str">
        <f>LEFT($N2215,SEARCH("/",$N2215)-1)</f>
        <v>music</v>
      </c>
      <c r="R2215" t="str">
        <f>RIGHT($N2215, LEN($N2215)-SEARCH("/",$N2215))</f>
        <v>electronic music</v>
      </c>
      <c r="S2215" s="12">
        <f>(((J2215/60)/60)/24)+DATE(1970,1,1)</f>
        <v>42109.826145833329</v>
      </c>
      <c r="T2215" s="12">
        <f>(((I2215/60)/60)/24)+DATE(1970,1,1)</f>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(E2216/D2216)</f>
        <v>2.9250166666666666</v>
      </c>
      <c r="P2216" s="8">
        <f>IF(E2216=0, 0, E2216/L2216)</f>
        <v>73.125416666666666</v>
      </c>
      <c r="Q2216" t="str">
        <f>LEFT($N2216,SEARCH("/",$N2216)-1)</f>
        <v>music</v>
      </c>
      <c r="R2216" t="str">
        <f>RIGHT($N2216, LEN($N2216)-SEARCH("/",$N2216))</f>
        <v>electronic music</v>
      </c>
      <c r="S2216" s="12">
        <f>(((J2216/60)/60)/24)+DATE(1970,1,1)</f>
        <v>41646.792222222226</v>
      </c>
      <c r="T2216" s="12">
        <f>(((I2216/60)/60)/24)+DATE(1970,1,1)</f>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(E2217/D2217)</f>
        <v>1.5636363636363637</v>
      </c>
      <c r="P2217" s="8">
        <f>IF(E2217=0, 0, E2217/L2217)</f>
        <v>26.060606060606062</v>
      </c>
      <c r="Q2217" t="str">
        <f>LEFT($N2217,SEARCH("/",$N2217)-1)</f>
        <v>music</v>
      </c>
      <c r="R2217" t="str">
        <f>RIGHT($N2217, LEN($N2217)-SEARCH("/",$N2217))</f>
        <v>electronic music</v>
      </c>
      <c r="S2217" s="12">
        <f>(((J2217/60)/60)/24)+DATE(1970,1,1)</f>
        <v>40958.717268518521</v>
      </c>
      <c r="T2217" s="12">
        <f>(((I2217/60)/60)/24)+DATE(1970,1,1)</f>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(E2218/D2218)</f>
        <v>1.0566666666666666</v>
      </c>
      <c r="P2218" s="8">
        <f>IF(E2218=0, 0, E2218/L2218)</f>
        <v>22.642857142857142</v>
      </c>
      <c r="Q2218" t="str">
        <f>LEFT($N2218,SEARCH("/",$N2218)-1)</f>
        <v>music</v>
      </c>
      <c r="R2218" t="str">
        <f>RIGHT($N2218, LEN($N2218)-SEARCH("/",$N2218))</f>
        <v>electronic music</v>
      </c>
      <c r="S2218" s="12">
        <f>(((J2218/60)/60)/24)+DATE(1970,1,1)</f>
        <v>42194.751678240747</v>
      </c>
      <c r="T2218" s="12">
        <f>(((I2218/60)/60)/24)+DATE(1970,1,1)</f>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(E2219/D2219)</f>
        <v>1.0119047619047619</v>
      </c>
      <c r="P2219" s="8">
        <f>IF(E2219=0, 0, E2219/L2219)</f>
        <v>47.222222222222221</v>
      </c>
      <c r="Q2219" t="str">
        <f>LEFT($N2219,SEARCH("/",$N2219)-1)</f>
        <v>music</v>
      </c>
      <c r="R2219" t="str">
        <f>RIGHT($N2219, LEN($N2219)-SEARCH("/",$N2219))</f>
        <v>electronic music</v>
      </c>
      <c r="S2219" s="12">
        <f>(((J2219/60)/60)/24)+DATE(1970,1,1)</f>
        <v>42299.776770833334</v>
      </c>
      <c r="T2219" s="12">
        <f>(((I2219/60)/60)/24)+DATE(1970,1,1)</f>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(E2220/D2220)</f>
        <v>1.2283299999999999</v>
      </c>
      <c r="P2220" s="8">
        <f>IF(E2220=0, 0, E2220/L2220)</f>
        <v>32.324473684210524</v>
      </c>
      <c r="Q2220" t="str">
        <f>LEFT($N2220,SEARCH("/",$N2220)-1)</f>
        <v>music</v>
      </c>
      <c r="R2220" t="str">
        <f>RIGHT($N2220, LEN($N2220)-SEARCH("/",$N2220))</f>
        <v>electronic music</v>
      </c>
      <c r="S2220" s="12">
        <f>(((J2220/60)/60)/24)+DATE(1970,1,1)</f>
        <v>41127.812303240738</v>
      </c>
      <c r="T2220" s="12">
        <f>(((I2220/60)/60)/24)+DATE(1970,1,1)</f>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(E2221/D2221)</f>
        <v>1.0149999999999999</v>
      </c>
      <c r="P2221" s="8">
        <f>IF(E2221=0, 0, E2221/L2221)</f>
        <v>53.421052631578945</v>
      </c>
      <c r="Q2221" t="str">
        <f>LEFT($N2221,SEARCH("/",$N2221)-1)</f>
        <v>music</v>
      </c>
      <c r="R2221" t="str">
        <f>RIGHT($N2221, LEN($N2221)-SEARCH("/",$N2221))</f>
        <v>electronic music</v>
      </c>
      <c r="S2221" s="12">
        <f>(((J2221/60)/60)/24)+DATE(1970,1,1)</f>
        <v>42205.718888888892</v>
      </c>
      <c r="T2221" s="12">
        <f>(((I2221/60)/60)/24)+DATE(1970,1,1)</f>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(E2222/D2222)</f>
        <v>1.0114285714285713</v>
      </c>
      <c r="P2222" s="8">
        <f>IF(E2222=0, 0, E2222/L2222)</f>
        <v>51.304347826086953</v>
      </c>
      <c r="Q2222" t="str">
        <f>LEFT($N2222,SEARCH("/",$N2222)-1)</f>
        <v>music</v>
      </c>
      <c r="R2222" t="str">
        <f>RIGHT($N2222, LEN($N2222)-SEARCH("/",$N2222))</f>
        <v>electronic music</v>
      </c>
      <c r="S2222" s="12">
        <f>(((J2222/60)/60)/24)+DATE(1970,1,1)</f>
        <v>41452.060601851852</v>
      </c>
      <c r="T2222" s="12">
        <f>(((I2222/60)/60)/24)+DATE(1970,1,1)</f>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(E2223/D2223)</f>
        <v>1.0811999999999999</v>
      </c>
      <c r="P2223" s="8">
        <f>IF(E2223=0, 0, E2223/L2223)</f>
        <v>37.197247706422019</v>
      </c>
      <c r="Q2223" t="str">
        <f>LEFT($N2223,SEARCH("/",$N2223)-1)</f>
        <v>games</v>
      </c>
      <c r="R2223" t="str">
        <f>RIGHT($N2223, LEN($N2223)-SEARCH("/",$N2223))</f>
        <v>tabletop games</v>
      </c>
      <c r="S2223" s="12">
        <f>(((J2223/60)/60)/24)+DATE(1970,1,1)</f>
        <v>42452.666770833333</v>
      </c>
      <c r="T2223" s="12">
        <f>(((I2223/60)/60)/24)+DATE(1970,1,1)</f>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(E2224/D2224)</f>
        <v>1.6259999999999999</v>
      </c>
      <c r="P2224" s="8">
        <f>IF(E2224=0, 0, E2224/L2224)</f>
        <v>27.1</v>
      </c>
      <c r="Q2224" t="str">
        <f>LEFT($N2224,SEARCH("/",$N2224)-1)</f>
        <v>games</v>
      </c>
      <c r="R2224" t="str">
        <f>RIGHT($N2224, LEN($N2224)-SEARCH("/",$N2224))</f>
        <v>tabletop games</v>
      </c>
      <c r="S2224" s="12">
        <f>(((J2224/60)/60)/24)+DATE(1970,1,1)</f>
        <v>40906.787581018521</v>
      </c>
      <c r="T2224" s="12">
        <f>(((I2224/60)/60)/24)+DATE(1970,1,1)</f>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(E2225/D2225)</f>
        <v>1.0580000000000001</v>
      </c>
      <c r="P2225" s="8">
        <f>IF(E2225=0, 0, E2225/L2225)</f>
        <v>206.31</v>
      </c>
      <c r="Q2225" t="str">
        <f>LEFT($N2225,SEARCH("/",$N2225)-1)</f>
        <v>games</v>
      </c>
      <c r="R2225" t="str">
        <f>RIGHT($N2225, LEN($N2225)-SEARCH("/",$N2225))</f>
        <v>tabletop games</v>
      </c>
      <c r="S2225" s="12">
        <f>(((J2225/60)/60)/24)+DATE(1970,1,1)</f>
        <v>42152.640833333338</v>
      </c>
      <c r="T2225" s="12">
        <f>(((I2225/60)/60)/24)+DATE(1970,1,1)</f>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(E2226/D2226)</f>
        <v>2.4315000000000002</v>
      </c>
      <c r="P2226" s="8">
        <f>IF(E2226=0, 0, E2226/L2226)</f>
        <v>82.145270270270274</v>
      </c>
      <c r="Q2226" t="str">
        <f>LEFT($N2226,SEARCH("/",$N2226)-1)</f>
        <v>games</v>
      </c>
      <c r="R2226" t="str">
        <f>RIGHT($N2226, LEN($N2226)-SEARCH("/",$N2226))</f>
        <v>tabletop games</v>
      </c>
      <c r="S2226" s="12">
        <f>(((J2226/60)/60)/24)+DATE(1970,1,1)</f>
        <v>42644.667534722219</v>
      </c>
      <c r="T2226" s="12">
        <f>(((I2226/60)/60)/24)+DATE(1970,1,1)</f>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(E2227/D2227)</f>
        <v>9.4483338095238096</v>
      </c>
      <c r="P2227" s="8">
        <f>IF(E2227=0, 0, E2227/L2227)</f>
        <v>164.79651993355483</v>
      </c>
      <c r="Q2227" t="str">
        <f>LEFT($N2227,SEARCH("/",$N2227)-1)</f>
        <v>games</v>
      </c>
      <c r="R2227" t="str">
        <f>RIGHT($N2227, LEN($N2227)-SEARCH("/",$N2227))</f>
        <v>tabletop games</v>
      </c>
      <c r="S2227" s="12">
        <f>(((J2227/60)/60)/24)+DATE(1970,1,1)</f>
        <v>41873.79184027778</v>
      </c>
      <c r="T2227" s="12">
        <f>(((I2227/60)/60)/24)+DATE(1970,1,1)</f>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(E2228/D2228)</f>
        <v>1.0846283333333333</v>
      </c>
      <c r="P2228" s="8">
        <f>IF(E2228=0, 0, E2228/L2228)</f>
        <v>60.820280373831778</v>
      </c>
      <c r="Q2228" t="str">
        <f>LEFT($N2228,SEARCH("/",$N2228)-1)</f>
        <v>games</v>
      </c>
      <c r="R2228" t="str">
        <f>RIGHT($N2228, LEN($N2228)-SEARCH("/",$N2228))</f>
        <v>tabletop games</v>
      </c>
      <c r="S2228" s="12">
        <f>(((J2228/60)/60)/24)+DATE(1970,1,1)</f>
        <v>42381.79886574074</v>
      </c>
      <c r="T2228" s="12">
        <f>(((I2228/60)/60)/24)+DATE(1970,1,1)</f>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(E2229/D2229)</f>
        <v>1.5737692307692308</v>
      </c>
      <c r="P2229" s="8">
        <f>IF(E2229=0, 0, E2229/L2229)</f>
        <v>67.970099667774093</v>
      </c>
      <c r="Q2229" t="str">
        <f>LEFT($N2229,SEARCH("/",$N2229)-1)</f>
        <v>games</v>
      </c>
      <c r="R2229" t="str">
        <f>RIGHT($N2229, LEN($N2229)-SEARCH("/",$N2229))</f>
        <v>tabletop games</v>
      </c>
      <c r="S2229" s="12">
        <f>(((J2229/60)/60)/24)+DATE(1970,1,1)</f>
        <v>41561.807349537034</v>
      </c>
      <c r="T2229" s="12">
        <f>(((I2229/60)/60)/24)+DATE(1970,1,1)</f>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(E2230/D2230)</f>
        <v>11.744899999999999</v>
      </c>
      <c r="P2230" s="8">
        <f>IF(E2230=0, 0, E2230/L2230)</f>
        <v>81.561805555555551</v>
      </c>
      <c r="Q2230" t="str">
        <f>LEFT($N2230,SEARCH("/",$N2230)-1)</f>
        <v>games</v>
      </c>
      <c r="R2230" t="str">
        <f>RIGHT($N2230, LEN($N2230)-SEARCH("/",$N2230))</f>
        <v>tabletop games</v>
      </c>
      <c r="S2230" s="12">
        <f>(((J2230/60)/60)/24)+DATE(1970,1,1)</f>
        <v>42202.278194444443</v>
      </c>
      <c r="T2230" s="12">
        <f>(((I2230/60)/60)/24)+DATE(1970,1,1)</f>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(E2231/D2231)</f>
        <v>1.7104755366949576</v>
      </c>
      <c r="P2231" s="8">
        <f>IF(E2231=0, 0, E2231/L2231)</f>
        <v>25.42547309833024</v>
      </c>
      <c r="Q2231" t="str">
        <f>LEFT($N2231,SEARCH("/",$N2231)-1)</f>
        <v>games</v>
      </c>
      <c r="R2231" t="str">
        <f>RIGHT($N2231, LEN($N2231)-SEARCH("/",$N2231))</f>
        <v>tabletop games</v>
      </c>
      <c r="S2231" s="12">
        <f>(((J2231/60)/60)/24)+DATE(1970,1,1)</f>
        <v>41484.664247685185</v>
      </c>
      <c r="T2231" s="12">
        <f>(((I2231/60)/60)/24)+DATE(1970,1,1)</f>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(E2232/D2232)</f>
        <v>1.2595294117647058</v>
      </c>
      <c r="P2232" s="8">
        <f>IF(E2232=0, 0, E2232/L2232)</f>
        <v>21.497991967871485</v>
      </c>
      <c r="Q2232" t="str">
        <f>LEFT($N2232,SEARCH("/",$N2232)-1)</f>
        <v>games</v>
      </c>
      <c r="R2232" t="str">
        <f>RIGHT($N2232, LEN($N2232)-SEARCH("/",$N2232))</f>
        <v>tabletop games</v>
      </c>
      <c r="S2232" s="12">
        <f>(((J2232/60)/60)/24)+DATE(1970,1,1)</f>
        <v>41724.881099537037</v>
      </c>
      <c r="T2232" s="12">
        <f>(((I2232/60)/60)/24)+DATE(1970,1,1)</f>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(E2233/D2233)</f>
        <v>12.121296000000001</v>
      </c>
      <c r="P2233" s="8">
        <f>IF(E2233=0, 0, E2233/L2233)</f>
        <v>27.226630727762803</v>
      </c>
      <c r="Q2233" t="str">
        <f>LEFT($N2233,SEARCH("/",$N2233)-1)</f>
        <v>games</v>
      </c>
      <c r="R2233" t="str">
        <f>RIGHT($N2233, LEN($N2233)-SEARCH("/",$N2233))</f>
        <v>tabletop games</v>
      </c>
      <c r="S2233" s="12">
        <f>(((J2233/60)/60)/24)+DATE(1970,1,1)</f>
        <v>41423.910891203705</v>
      </c>
      <c r="T2233" s="12">
        <f>(((I2233/60)/60)/24)+DATE(1970,1,1)</f>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(E2234/D2234)</f>
        <v>4.9580000000000002</v>
      </c>
      <c r="P2234" s="8">
        <f>IF(E2234=0, 0, E2234/L2234)</f>
        <v>25.091093117408906</v>
      </c>
      <c r="Q2234" t="str">
        <f>LEFT($N2234,SEARCH("/",$N2234)-1)</f>
        <v>games</v>
      </c>
      <c r="R2234" t="str">
        <f>RIGHT($N2234, LEN($N2234)-SEARCH("/",$N2234))</f>
        <v>tabletop games</v>
      </c>
      <c r="S2234" s="12">
        <f>(((J2234/60)/60)/24)+DATE(1970,1,1)</f>
        <v>41806.794074074074</v>
      </c>
      <c r="T2234" s="12">
        <f>(((I2234/60)/60)/24)+DATE(1970,1,1)</f>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(E2235/D2235)</f>
        <v>3.3203999999999998</v>
      </c>
      <c r="P2235" s="8">
        <f>IF(E2235=0, 0, E2235/L2235)</f>
        <v>21.230179028132991</v>
      </c>
      <c r="Q2235" t="str">
        <f>LEFT($N2235,SEARCH("/",$N2235)-1)</f>
        <v>games</v>
      </c>
      <c r="R2235" t="str">
        <f>RIGHT($N2235, LEN($N2235)-SEARCH("/",$N2235))</f>
        <v>tabletop games</v>
      </c>
      <c r="S2235" s="12">
        <f>(((J2235/60)/60)/24)+DATE(1970,1,1)</f>
        <v>42331.378923611104</v>
      </c>
      <c r="T2235" s="12">
        <f>(((I2235/60)/60)/24)+DATE(1970,1,1)</f>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(E2236/D2236)</f>
        <v>11.65</v>
      </c>
      <c r="P2236" s="8">
        <f>IF(E2236=0, 0, E2236/L2236)</f>
        <v>41.607142857142854</v>
      </c>
      <c r="Q2236" t="str">
        <f>LEFT($N2236,SEARCH("/",$N2236)-1)</f>
        <v>games</v>
      </c>
      <c r="R2236" t="str">
        <f>RIGHT($N2236, LEN($N2236)-SEARCH("/",$N2236))</f>
        <v>tabletop games</v>
      </c>
      <c r="S2236" s="12">
        <f>(((J2236/60)/60)/24)+DATE(1970,1,1)</f>
        <v>42710.824618055558</v>
      </c>
      <c r="T2236" s="12">
        <f>(((I2236/60)/60)/24)+DATE(1970,1,1)</f>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(E2237/D2237)</f>
        <v>1.5331538461538461</v>
      </c>
      <c r="P2237" s="8">
        <f>IF(E2237=0, 0, E2237/L2237)</f>
        <v>135.58503401360545</v>
      </c>
      <c r="Q2237" t="str">
        <f>LEFT($N2237,SEARCH("/",$N2237)-1)</f>
        <v>games</v>
      </c>
      <c r="R2237" t="str">
        <f>RIGHT($N2237, LEN($N2237)-SEARCH("/",$N2237))</f>
        <v>tabletop games</v>
      </c>
      <c r="S2237" s="12">
        <f>(((J2237/60)/60)/24)+DATE(1970,1,1)</f>
        <v>42062.022118055553</v>
      </c>
      <c r="T2237" s="12">
        <f>(((I2237/60)/60)/24)+DATE(1970,1,1)</f>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(E2238/D2238)</f>
        <v>5.3710714285714287</v>
      </c>
      <c r="P2238" s="8">
        <f>IF(E2238=0, 0, E2238/L2238)</f>
        <v>22.116176470588236</v>
      </c>
      <c r="Q2238" t="str">
        <f>LEFT($N2238,SEARCH("/",$N2238)-1)</f>
        <v>games</v>
      </c>
      <c r="R2238" t="str">
        <f>RIGHT($N2238, LEN($N2238)-SEARCH("/",$N2238))</f>
        <v>tabletop games</v>
      </c>
      <c r="S2238" s="12">
        <f>(((J2238/60)/60)/24)+DATE(1970,1,1)</f>
        <v>42371.617164351846</v>
      </c>
      <c r="T2238" s="12">
        <f>(((I2238/60)/60)/24)+DATE(1970,1,1)</f>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(E2239/D2239)</f>
        <v>3.5292777777777777</v>
      </c>
      <c r="P2239" s="8">
        <f>IF(E2239=0, 0, E2239/L2239)</f>
        <v>64.625635808748726</v>
      </c>
      <c r="Q2239" t="str">
        <f>LEFT($N2239,SEARCH("/",$N2239)-1)</f>
        <v>games</v>
      </c>
      <c r="R2239" t="str">
        <f>RIGHT($N2239, LEN($N2239)-SEARCH("/",$N2239))</f>
        <v>tabletop games</v>
      </c>
      <c r="S2239" s="12">
        <f>(((J2239/60)/60)/24)+DATE(1970,1,1)</f>
        <v>41915.003275462965</v>
      </c>
      <c r="T2239" s="12">
        <f>(((I2239/60)/60)/24)+DATE(1970,1,1)</f>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(E2240/D2240)</f>
        <v>1.3740000000000001</v>
      </c>
      <c r="P2240" s="8">
        <f>IF(E2240=0, 0, E2240/L2240)</f>
        <v>69.569620253164558</v>
      </c>
      <c r="Q2240" t="str">
        <f>LEFT($N2240,SEARCH("/",$N2240)-1)</f>
        <v>games</v>
      </c>
      <c r="R2240" t="str">
        <f>RIGHT($N2240, LEN($N2240)-SEARCH("/",$N2240))</f>
        <v>tabletop games</v>
      </c>
      <c r="S2240" s="12">
        <f>(((J2240/60)/60)/24)+DATE(1970,1,1)</f>
        <v>42774.621712962966</v>
      </c>
      <c r="T2240" s="12">
        <f>(((I2240/60)/60)/24)+DATE(1970,1,1)</f>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(E2241/D2241)</f>
        <v>1.2802667999999999</v>
      </c>
      <c r="P2241" s="8">
        <f>IF(E2241=0, 0, E2241/L2241)</f>
        <v>75.133028169014082</v>
      </c>
      <c r="Q2241" t="str">
        <f>LEFT($N2241,SEARCH("/",$N2241)-1)</f>
        <v>games</v>
      </c>
      <c r="R2241" t="str">
        <f>RIGHT($N2241, LEN($N2241)-SEARCH("/",$N2241))</f>
        <v>tabletop games</v>
      </c>
      <c r="S2241" s="12">
        <f>(((J2241/60)/60)/24)+DATE(1970,1,1)</f>
        <v>41572.958495370374</v>
      </c>
      <c r="T2241" s="12">
        <f>(((I2241/60)/60)/24)+DATE(1970,1,1)</f>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(E2242/D2242)</f>
        <v>2.7067999999999999</v>
      </c>
      <c r="P2242" s="8">
        <f>IF(E2242=0, 0, E2242/L2242)</f>
        <v>140.97916666666666</v>
      </c>
      <c r="Q2242" t="str">
        <f>LEFT($N2242,SEARCH("/",$N2242)-1)</f>
        <v>games</v>
      </c>
      <c r="R2242" t="str">
        <f>RIGHT($N2242, LEN($N2242)-SEARCH("/",$N2242))</f>
        <v>tabletop games</v>
      </c>
      <c r="S2242" s="12">
        <f>(((J2242/60)/60)/24)+DATE(1970,1,1)</f>
        <v>42452.825740740736</v>
      </c>
      <c r="T2242" s="12">
        <f>(((I2242/60)/60)/24)+DATE(1970,1,1)</f>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(E2243/D2243)</f>
        <v>8.0640000000000001</v>
      </c>
      <c r="P2243" s="8">
        <f>IF(E2243=0, 0, E2243/L2243)</f>
        <v>49.472392638036808</v>
      </c>
      <c r="Q2243" t="str">
        <f>LEFT($N2243,SEARCH("/",$N2243)-1)</f>
        <v>games</v>
      </c>
      <c r="R2243" t="str">
        <f>RIGHT($N2243, LEN($N2243)-SEARCH("/",$N2243))</f>
        <v>tabletop games</v>
      </c>
      <c r="S2243" s="12">
        <f>(((J2243/60)/60)/24)+DATE(1970,1,1)</f>
        <v>42766.827546296292</v>
      </c>
      <c r="T2243" s="12">
        <f>(((I2243/60)/60)/24)+DATE(1970,1,1)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(E2244/D2244)</f>
        <v>13.600976000000001</v>
      </c>
      <c r="P2244" s="8">
        <f>IF(E2244=0, 0, E2244/L2244)</f>
        <v>53.865251485148519</v>
      </c>
      <c r="Q2244" t="str">
        <f>LEFT($N2244,SEARCH("/",$N2244)-1)</f>
        <v>games</v>
      </c>
      <c r="R2244" t="str">
        <f>RIGHT($N2244, LEN($N2244)-SEARCH("/",$N2244))</f>
        <v>tabletop games</v>
      </c>
      <c r="S2244" s="12">
        <f>(((J2244/60)/60)/24)+DATE(1970,1,1)</f>
        <v>41569.575613425928</v>
      </c>
      <c r="T2244" s="12">
        <f>(((I2244/60)/60)/24)+DATE(1970,1,1)</f>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(E2245/D2245)</f>
        <v>9302.5</v>
      </c>
      <c r="P2245" s="8">
        <f>IF(E2245=0, 0, E2245/L2245)</f>
        <v>4.5712530712530715</v>
      </c>
      <c r="Q2245" t="str">
        <f>LEFT($N2245,SEARCH("/",$N2245)-1)</f>
        <v>games</v>
      </c>
      <c r="R2245" t="str">
        <f>RIGHT($N2245, LEN($N2245)-SEARCH("/",$N2245))</f>
        <v>tabletop games</v>
      </c>
      <c r="S2245" s="12">
        <f>(((J2245/60)/60)/24)+DATE(1970,1,1)</f>
        <v>42800.751041666663</v>
      </c>
      <c r="T2245" s="12">
        <f>(((I2245/60)/60)/24)+DATE(1970,1,1)</f>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(E2246/D2246)</f>
        <v>3.7702</v>
      </c>
      <c r="P2246" s="8">
        <f>IF(E2246=0, 0, E2246/L2246)</f>
        <v>65.00344827586207</v>
      </c>
      <c r="Q2246" t="str">
        <f>LEFT($N2246,SEARCH("/",$N2246)-1)</f>
        <v>games</v>
      </c>
      <c r="R2246" t="str">
        <f>RIGHT($N2246, LEN($N2246)-SEARCH("/",$N2246))</f>
        <v>tabletop games</v>
      </c>
      <c r="S2246" s="12">
        <f>(((J2246/60)/60)/24)+DATE(1970,1,1)</f>
        <v>42647.818819444445</v>
      </c>
      <c r="T2246" s="12">
        <f>(((I2246/60)/60)/24)+DATE(1970,1,1)</f>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(E2247/D2247)</f>
        <v>26.47025</v>
      </c>
      <c r="P2247" s="8">
        <f>IF(E2247=0, 0, E2247/L2247)</f>
        <v>53.475252525252522</v>
      </c>
      <c r="Q2247" t="str">
        <f>LEFT($N2247,SEARCH("/",$N2247)-1)</f>
        <v>games</v>
      </c>
      <c r="R2247" t="str">
        <f>RIGHT($N2247, LEN($N2247)-SEARCH("/",$N2247))</f>
        <v>tabletop games</v>
      </c>
      <c r="S2247" s="12">
        <f>(((J2247/60)/60)/24)+DATE(1970,1,1)</f>
        <v>41660.708530092597</v>
      </c>
      <c r="T2247" s="12">
        <f>(((I2247/60)/60)/24)+DATE(1970,1,1)</f>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(E2248/D2248)</f>
        <v>1.0012000000000001</v>
      </c>
      <c r="P2248" s="8">
        <f>IF(E2248=0, 0, E2248/L2248)</f>
        <v>43.912280701754383</v>
      </c>
      <c r="Q2248" t="str">
        <f>LEFT($N2248,SEARCH("/",$N2248)-1)</f>
        <v>games</v>
      </c>
      <c r="R2248" t="str">
        <f>RIGHT($N2248, LEN($N2248)-SEARCH("/",$N2248))</f>
        <v>tabletop games</v>
      </c>
      <c r="S2248" s="12">
        <f>(((J2248/60)/60)/24)+DATE(1970,1,1)</f>
        <v>42221.79178240741</v>
      </c>
      <c r="T2248" s="12">
        <f>(((I2248/60)/60)/24)+DATE(1970,1,1)</f>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(E2249/D2249)</f>
        <v>1.0445405405405406</v>
      </c>
      <c r="P2249" s="8">
        <f>IF(E2249=0, 0, E2249/L2249)</f>
        <v>50.852631578947367</v>
      </c>
      <c r="Q2249" t="str">
        <f>LEFT($N2249,SEARCH("/",$N2249)-1)</f>
        <v>games</v>
      </c>
      <c r="R2249" t="str">
        <f>RIGHT($N2249, LEN($N2249)-SEARCH("/",$N2249))</f>
        <v>tabletop games</v>
      </c>
      <c r="S2249" s="12">
        <f>(((J2249/60)/60)/24)+DATE(1970,1,1)</f>
        <v>42200.666261574079</v>
      </c>
      <c r="T2249" s="12">
        <f>(((I2249/60)/60)/24)+DATE(1970,1,1)</f>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(E2250/D2250)</f>
        <v>1.0721428571428571</v>
      </c>
      <c r="P2250" s="8">
        <f>IF(E2250=0, 0, E2250/L2250)</f>
        <v>58.6328125</v>
      </c>
      <c r="Q2250" t="str">
        <f>LEFT($N2250,SEARCH("/",$N2250)-1)</f>
        <v>games</v>
      </c>
      <c r="R2250" t="str">
        <f>RIGHT($N2250, LEN($N2250)-SEARCH("/",$N2250))</f>
        <v>tabletop games</v>
      </c>
      <c r="S2250" s="12">
        <f>(((J2250/60)/60)/24)+DATE(1970,1,1)</f>
        <v>42688.875902777778</v>
      </c>
      <c r="T2250" s="12">
        <f>(((I2250/60)/60)/24)+DATE(1970,1,1)</f>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(E2251/D2251)</f>
        <v>1.6877142857142857</v>
      </c>
      <c r="P2251" s="8">
        <f>IF(E2251=0, 0, E2251/L2251)</f>
        <v>32.81666666666667</v>
      </c>
      <c r="Q2251" t="str">
        <f>LEFT($N2251,SEARCH("/",$N2251)-1)</f>
        <v>games</v>
      </c>
      <c r="R2251" t="str">
        <f>RIGHT($N2251, LEN($N2251)-SEARCH("/",$N2251))</f>
        <v>tabletop games</v>
      </c>
      <c r="S2251" s="12">
        <f>(((J2251/60)/60)/24)+DATE(1970,1,1)</f>
        <v>41336.703298611108</v>
      </c>
      <c r="T2251" s="12">
        <f>(((I2251/60)/60)/24)+DATE(1970,1,1)</f>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(E2252/D2252)</f>
        <v>9.7511200000000002</v>
      </c>
      <c r="P2252" s="8">
        <f>IF(E2252=0, 0, E2252/L2252)</f>
        <v>426.93169877408059</v>
      </c>
      <c r="Q2252" t="str">
        <f>LEFT($N2252,SEARCH("/",$N2252)-1)</f>
        <v>games</v>
      </c>
      <c r="R2252" t="str">
        <f>RIGHT($N2252, LEN($N2252)-SEARCH("/",$N2252))</f>
        <v>tabletop games</v>
      </c>
      <c r="S2252" s="12">
        <f>(((J2252/60)/60)/24)+DATE(1970,1,1)</f>
        <v>42677.005474537036</v>
      </c>
      <c r="T2252" s="12">
        <f>(((I2252/60)/60)/24)+DATE(1970,1,1)</f>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(E2253/D2253)</f>
        <v>1.3444929411764706</v>
      </c>
      <c r="P2253" s="8">
        <f>IF(E2253=0, 0, E2253/L2253)</f>
        <v>23.808729166666669</v>
      </c>
      <c r="Q2253" t="str">
        <f>LEFT($N2253,SEARCH("/",$N2253)-1)</f>
        <v>games</v>
      </c>
      <c r="R2253" t="str">
        <f>RIGHT($N2253, LEN($N2253)-SEARCH("/",$N2253))</f>
        <v>tabletop games</v>
      </c>
      <c r="S2253" s="12">
        <f>(((J2253/60)/60)/24)+DATE(1970,1,1)</f>
        <v>41846.34579861111</v>
      </c>
      <c r="T2253" s="12">
        <f>(((I2253/60)/60)/24)+DATE(1970,1,1)</f>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(E2254/D2254)</f>
        <v>2.722777777777778</v>
      </c>
      <c r="P2254" s="8">
        <f>IF(E2254=0, 0, E2254/L2254)</f>
        <v>98.413654618473899</v>
      </c>
      <c r="Q2254" t="str">
        <f>LEFT($N2254,SEARCH("/",$N2254)-1)</f>
        <v>games</v>
      </c>
      <c r="R2254" t="str">
        <f>RIGHT($N2254, LEN($N2254)-SEARCH("/",$N2254))</f>
        <v>tabletop games</v>
      </c>
      <c r="S2254" s="12">
        <f>(((J2254/60)/60)/24)+DATE(1970,1,1)</f>
        <v>42573.327986111108</v>
      </c>
      <c r="T2254" s="12">
        <f>(((I2254/60)/60)/24)+DATE(1970,1,1)</f>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(E2255/D2255)</f>
        <v>1.1268750000000001</v>
      </c>
      <c r="P2255" s="8">
        <f>IF(E2255=0, 0, E2255/L2255)</f>
        <v>107.32142857142857</v>
      </c>
      <c r="Q2255" t="str">
        <f>LEFT($N2255,SEARCH("/",$N2255)-1)</f>
        <v>games</v>
      </c>
      <c r="R2255" t="str">
        <f>RIGHT($N2255, LEN($N2255)-SEARCH("/",$N2255))</f>
        <v>tabletop games</v>
      </c>
      <c r="S2255" s="12">
        <f>(((J2255/60)/60)/24)+DATE(1970,1,1)</f>
        <v>42296.631331018521</v>
      </c>
      <c r="T2255" s="12">
        <f>(((I2255/60)/60)/24)+DATE(1970,1,1)</f>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(E2256/D2256)</f>
        <v>4.5979999999999999</v>
      </c>
      <c r="P2256" s="8">
        <f>IF(E2256=0, 0, E2256/L2256)</f>
        <v>11.67005076142132</v>
      </c>
      <c r="Q2256" t="str">
        <f>LEFT($N2256,SEARCH("/",$N2256)-1)</f>
        <v>games</v>
      </c>
      <c r="R2256" t="str">
        <f>RIGHT($N2256, LEN($N2256)-SEARCH("/",$N2256))</f>
        <v>tabletop games</v>
      </c>
      <c r="S2256" s="12">
        <f>(((J2256/60)/60)/24)+DATE(1970,1,1)</f>
        <v>42752.647777777776</v>
      </c>
      <c r="T2256" s="12">
        <f>(((I2256/60)/60)/24)+DATE(1970,1,1)</f>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(E2257/D2257)</f>
        <v>2.8665822784810127</v>
      </c>
      <c r="P2257" s="8">
        <f>IF(E2257=0, 0, E2257/L2257)</f>
        <v>41.782287822878232</v>
      </c>
      <c r="Q2257" t="str">
        <f>LEFT($N2257,SEARCH("/",$N2257)-1)</f>
        <v>games</v>
      </c>
      <c r="R2257" t="str">
        <f>RIGHT($N2257, LEN($N2257)-SEARCH("/",$N2257))</f>
        <v>tabletop games</v>
      </c>
      <c r="S2257" s="12">
        <f>(((J2257/60)/60)/24)+DATE(1970,1,1)</f>
        <v>42467.951979166668</v>
      </c>
      <c r="T2257" s="12">
        <f>(((I2257/60)/60)/24)+DATE(1970,1,1)</f>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(E2258/D2258)</f>
        <v>2.2270833333333333</v>
      </c>
      <c r="P2258" s="8">
        <f>IF(E2258=0, 0, E2258/L2258)</f>
        <v>21.38</v>
      </c>
      <c r="Q2258" t="str">
        <f>LEFT($N2258,SEARCH("/",$N2258)-1)</f>
        <v>games</v>
      </c>
      <c r="R2258" t="str">
        <f>RIGHT($N2258, LEN($N2258)-SEARCH("/",$N2258))</f>
        <v>tabletop games</v>
      </c>
      <c r="S2258" s="12">
        <f>(((J2258/60)/60)/24)+DATE(1970,1,1)</f>
        <v>42682.451921296291</v>
      </c>
      <c r="T2258" s="12">
        <f>(((I2258/60)/60)/24)+DATE(1970,1,1)</f>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(E2259/D2259)</f>
        <v>6.3613999999999997</v>
      </c>
      <c r="P2259" s="8">
        <f>IF(E2259=0, 0, E2259/L2259)</f>
        <v>94.103550295857985</v>
      </c>
      <c r="Q2259" t="str">
        <f>LEFT($N2259,SEARCH("/",$N2259)-1)</f>
        <v>games</v>
      </c>
      <c r="R2259" t="str">
        <f>RIGHT($N2259, LEN($N2259)-SEARCH("/",$N2259))</f>
        <v>tabletop games</v>
      </c>
      <c r="S2259" s="12">
        <f>(((J2259/60)/60)/24)+DATE(1970,1,1)</f>
        <v>42505.936678240745</v>
      </c>
      <c r="T2259" s="12">
        <f>(((I2259/60)/60)/24)+DATE(1970,1,1)</f>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(E2260/D2260)</f>
        <v>1.4650000000000001</v>
      </c>
      <c r="P2260" s="8">
        <f>IF(E2260=0, 0, E2260/L2260)</f>
        <v>15.721951219512196</v>
      </c>
      <c r="Q2260" t="str">
        <f>LEFT($N2260,SEARCH("/",$N2260)-1)</f>
        <v>games</v>
      </c>
      <c r="R2260" t="str">
        <f>RIGHT($N2260, LEN($N2260)-SEARCH("/",$N2260))</f>
        <v>tabletop games</v>
      </c>
      <c r="S2260" s="12">
        <f>(((J2260/60)/60)/24)+DATE(1970,1,1)</f>
        <v>42136.75100694444</v>
      </c>
      <c r="T2260" s="12">
        <f>(((I2260/60)/60)/24)+DATE(1970,1,1)</f>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(E2261/D2261)</f>
        <v>18.670999999999999</v>
      </c>
      <c r="P2261" s="8">
        <f>IF(E2261=0, 0, E2261/L2261)</f>
        <v>90.635922330097088</v>
      </c>
      <c r="Q2261" t="str">
        <f>LEFT($N2261,SEARCH("/",$N2261)-1)</f>
        <v>games</v>
      </c>
      <c r="R2261" t="str">
        <f>RIGHT($N2261, LEN($N2261)-SEARCH("/",$N2261))</f>
        <v>tabletop games</v>
      </c>
      <c r="S2261" s="12">
        <f>(((J2261/60)/60)/24)+DATE(1970,1,1)</f>
        <v>42702.804814814815</v>
      </c>
      <c r="T2261" s="12">
        <f>(((I2261/60)/60)/24)+DATE(1970,1,1)</f>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(E2262/D2262)</f>
        <v>3.2692000000000001</v>
      </c>
      <c r="P2262" s="8">
        <f>IF(E2262=0, 0, E2262/L2262)</f>
        <v>97.297619047619051</v>
      </c>
      <c r="Q2262" t="str">
        <f>LEFT($N2262,SEARCH("/",$N2262)-1)</f>
        <v>games</v>
      </c>
      <c r="R2262" t="str">
        <f>RIGHT($N2262, LEN($N2262)-SEARCH("/",$N2262))</f>
        <v>tabletop games</v>
      </c>
      <c r="S2262" s="12">
        <f>(((J2262/60)/60)/24)+DATE(1970,1,1)</f>
        <v>41695.016782407409</v>
      </c>
      <c r="T2262" s="12">
        <f>(((I2262/60)/60)/24)+DATE(1970,1,1)</f>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(E2263/D2263)</f>
        <v>7.7949999999999999</v>
      </c>
      <c r="P2263" s="8">
        <f>IF(E2263=0, 0, E2263/L2263)</f>
        <v>37.11904761904762</v>
      </c>
      <c r="Q2263" t="str">
        <f>LEFT($N2263,SEARCH("/",$N2263)-1)</f>
        <v>games</v>
      </c>
      <c r="R2263" t="str">
        <f>RIGHT($N2263, LEN($N2263)-SEARCH("/",$N2263))</f>
        <v>tabletop games</v>
      </c>
      <c r="S2263" s="12">
        <f>(((J2263/60)/60)/24)+DATE(1970,1,1)</f>
        <v>42759.724768518514</v>
      </c>
      <c r="T2263" s="12">
        <f>(((I2263/60)/60)/24)+DATE(1970,1,1)</f>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(E2264/D2264)</f>
        <v>1.5415151515151515</v>
      </c>
      <c r="P2264" s="8">
        <f>IF(E2264=0, 0, E2264/L2264)</f>
        <v>28.104972375690608</v>
      </c>
      <c r="Q2264" t="str">
        <f>LEFT($N2264,SEARCH("/",$N2264)-1)</f>
        <v>games</v>
      </c>
      <c r="R2264" t="str">
        <f>RIGHT($N2264, LEN($N2264)-SEARCH("/",$N2264))</f>
        <v>tabletop games</v>
      </c>
      <c r="S2264" s="12">
        <f>(((J2264/60)/60)/24)+DATE(1970,1,1)</f>
        <v>41926.585162037038</v>
      </c>
      <c r="T2264" s="12">
        <f>(((I2264/60)/60)/24)+DATE(1970,1,1)</f>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(E2265/D2265)</f>
        <v>1.1554666666666666</v>
      </c>
      <c r="P2265" s="8">
        <f>IF(E2265=0, 0, E2265/L2265)</f>
        <v>144.43333333333334</v>
      </c>
      <c r="Q2265" t="str">
        <f>LEFT($N2265,SEARCH("/",$N2265)-1)</f>
        <v>games</v>
      </c>
      <c r="R2265" t="str">
        <f>RIGHT($N2265, LEN($N2265)-SEARCH("/",$N2265))</f>
        <v>tabletop games</v>
      </c>
      <c r="S2265" s="12">
        <f>(((J2265/60)/60)/24)+DATE(1970,1,1)</f>
        <v>42014.832326388889</v>
      </c>
      <c r="T2265" s="12">
        <f>(((I2265/60)/60)/24)+DATE(1970,1,1)</f>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(E2266/D2266)</f>
        <v>1.8003333333333333</v>
      </c>
      <c r="P2266" s="8">
        <f>IF(E2266=0, 0, E2266/L2266)</f>
        <v>24.274157303370785</v>
      </c>
      <c r="Q2266" t="str">
        <f>LEFT($N2266,SEARCH("/",$N2266)-1)</f>
        <v>games</v>
      </c>
      <c r="R2266" t="str">
        <f>RIGHT($N2266, LEN($N2266)-SEARCH("/",$N2266))</f>
        <v>tabletop games</v>
      </c>
      <c r="S2266" s="12">
        <f>(((J2266/60)/60)/24)+DATE(1970,1,1)</f>
        <v>42496.582337962958</v>
      </c>
      <c r="T2266" s="12">
        <f>(((I2266/60)/60)/24)+DATE(1970,1,1)</f>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(E2267/D2267)</f>
        <v>2.9849999999999999</v>
      </c>
      <c r="P2267" s="8">
        <f>IF(E2267=0, 0, E2267/L2267)</f>
        <v>35.117647058823529</v>
      </c>
      <c r="Q2267" t="str">
        <f>LEFT($N2267,SEARCH("/",$N2267)-1)</f>
        <v>games</v>
      </c>
      <c r="R2267" t="str">
        <f>RIGHT($N2267, LEN($N2267)-SEARCH("/",$N2267))</f>
        <v>tabletop games</v>
      </c>
      <c r="S2267" s="12">
        <f>(((J2267/60)/60)/24)+DATE(1970,1,1)</f>
        <v>42689.853090277778</v>
      </c>
      <c r="T2267" s="12">
        <f>(((I2267/60)/60)/24)+DATE(1970,1,1)</f>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(E2268/D2268)</f>
        <v>3.2026666666666666</v>
      </c>
      <c r="P2268" s="8">
        <f>IF(E2268=0, 0, E2268/L2268)</f>
        <v>24.762886597938145</v>
      </c>
      <c r="Q2268" t="str">
        <f>LEFT($N2268,SEARCH("/",$N2268)-1)</f>
        <v>games</v>
      </c>
      <c r="R2268" t="str">
        <f>RIGHT($N2268, LEN($N2268)-SEARCH("/",$N2268))</f>
        <v>tabletop games</v>
      </c>
      <c r="S2268" s="12">
        <f>(((J2268/60)/60)/24)+DATE(1970,1,1)</f>
        <v>42469.874907407408</v>
      </c>
      <c r="T2268" s="12">
        <f>(((I2268/60)/60)/24)+DATE(1970,1,1)</f>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(E2269/D2269)</f>
        <v>3.80525</v>
      </c>
      <c r="P2269" s="8">
        <f>IF(E2269=0, 0, E2269/L2269)</f>
        <v>188.37871287128712</v>
      </c>
      <c r="Q2269" t="str">
        <f>LEFT($N2269,SEARCH("/",$N2269)-1)</f>
        <v>games</v>
      </c>
      <c r="R2269" t="str">
        <f>RIGHT($N2269, LEN($N2269)-SEARCH("/",$N2269))</f>
        <v>tabletop games</v>
      </c>
      <c r="S2269" s="12">
        <f>(((J2269/60)/60)/24)+DATE(1970,1,1)</f>
        <v>41968.829826388886</v>
      </c>
      <c r="T2269" s="12">
        <f>(((I2269/60)/60)/24)+DATE(1970,1,1)</f>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(E2270/D2270)</f>
        <v>1.026</v>
      </c>
      <c r="P2270" s="8">
        <f>IF(E2270=0, 0, E2270/L2270)</f>
        <v>148.08247422680412</v>
      </c>
      <c r="Q2270" t="str">
        <f>LEFT($N2270,SEARCH("/",$N2270)-1)</f>
        <v>games</v>
      </c>
      <c r="R2270" t="str">
        <f>RIGHT($N2270, LEN($N2270)-SEARCH("/",$N2270))</f>
        <v>tabletop games</v>
      </c>
      <c r="S2270" s="12">
        <f>(((J2270/60)/60)/24)+DATE(1970,1,1)</f>
        <v>42776.082349537035</v>
      </c>
      <c r="T2270" s="12">
        <f>(((I2270/60)/60)/24)+DATE(1970,1,1)</f>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(E2271/D2271)</f>
        <v>18.016400000000001</v>
      </c>
      <c r="P2271" s="8">
        <f>IF(E2271=0, 0, E2271/L2271)</f>
        <v>49.934589800443462</v>
      </c>
      <c r="Q2271" t="str">
        <f>LEFT($N2271,SEARCH("/",$N2271)-1)</f>
        <v>games</v>
      </c>
      <c r="R2271" t="str">
        <f>RIGHT($N2271, LEN($N2271)-SEARCH("/",$N2271))</f>
        <v>tabletop games</v>
      </c>
      <c r="S2271" s="12">
        <f>(((J2271/60)/60)/24)+DATE(1970,1,1)</f>
        <v>42776.704432870371</v>
      </c>
      <c r="T2271" s="12">
        <f>(((I2271/60)/60)/24)+DATE(1970,1,1)</f>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(E2272/D2272)</f>
        <v>7.2024800000000004</v>
      </c>
      <c r="P2272" s="8">
        <f>IF(E2272=0, 0, E2272/L2272)</f>
        <v>107.82155688622754</v>
      </c>
      <c r="Q2272" t="str">
        <f>LEFT($N2272,SEARCH("/",$N2272)-1)</f>
        <v>games</v>
      </c>
      <c r="R2272" t="str">
        <f>RIGHT($N2272, LEN($N2272)-SEARCH("/",$N2272))</f>
        <v>tabletop games</v>
      </c>
      <c r="S2272" s="12">
        <f>(((J2272/60)/60)/24)+DATE(1970,1,1)</f>
        <v>42725.869363425925</v>
      </c>
      <c r="T2272" s="12">
        <f>(((I2272/60)/60)/24)+DATE(1970,1,1)</f>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(E2273/D2273)</f>
        <v>2.8309000000000002</v>
      </c>
      <c r="P2273" s="8">
        <f>IF(E2273=0, 0, E2273/L2273)</f>
        <v>42.63403614457831</v>
      </c>
      <c r="Q2273" t="str">
        <f>LEFT($N2273,SEARCH("/",$N2273)-1)</f>
        <v>games</v>
      </c>
      <c r="R2273" t="str">
        <f>RIGHT($N2273, LEN($N2273)-SEARCH("/",$N2273))</f>
        <v>tabletop games</v>
      </c>
      <c r="S2273" s="12">
        <f>(((J2273/60)/60)/24)+DATE(1970,1,1)</f>
        <v>42684.000046296293</v>
      </c>
      <c r="T2273" s="12">
        <f>(((I2273/60)/60)/24)+DATE(1970,1,1)</f>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(E2274/D2274)</f>
        <v>13.566000000000001</v>
      </c>
      <c r="P2274" s="8">
        <f>IF(E2274=0, 0, E2274/L2274)</f>
        <v>14.370762711864407</v>
      </c>
      <c r="Q2274" t="str">
        <f>LEFT($N2274,SEARCH("/",$N2274)-1)</f>
        <v>games</v>
      </c>
      <c r="R2274" t="str">
        <f>RIGHT($N2274, LEN($N2274)-SEARCH("/",$N2274))</f>
        <v>tabletop games</v>
      </c>
      <c r="S2274" s="12">
        <f>(((J2274/60)/60)/24)+DATE(1970,1,1)</f>
        <v>42315.699490740735</v>
      </c>
      <c r="T2274" s="12">
        <f>(((I2274/60)/60)/24)+DATE(1970,1,1)</f>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(E2275/D2275)</f>
        <v>2.2035999999999998</v>
      </c>
      <c r="P2275" s="8">
        <f>IF(E2275=0, 0, E2275/L2275)</f>
        <v>37.476190476190474</v>
      </c>
      <c r="Q2275" t="str">
        <f>LEFT($N2275,SEARCH("/",$N2275)-1)</f>
        <v>games</v>
      </c>
      <c r="R2275" t="str">
        <f>RIGHT($N2275, LEN($N2275)-SEARCH("/",$N2275))</f>
        <v>tabletop games</v>
      </c>
      <c r="S2275" s="12">
        <f>(((J2275/60)/60)/24)+DATE(1970,1,1)</f>
        <v>42781.549097222218</v>
      </c>
      <c r="T2275" s="12">
        <f>(((I2275/60)/60)/24)+DATE(1970,1,1)</f>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(E2276/D2276)</f>
        <v>1.196</v>
      </c>
      <c r="P2276" s="8">
        <f>IF(E2276=0, 0, E2276/L2276)</f>
        <v>30.202020202020201</v>
      </c>
      <c r="Q2276" t="str">
        <f>LEFT($N2276,SEARCH("/",$N2276)-1)</f>
        <v>games</v>
      </c>
      <c r="R2276" t="str">
        <f>RIGHT($N2276, LEN($N2276)-SEARCH("/",$N2276))</f>
        <v>tabletop games</v>
      </c>
      <c r="S2276" s="12">
        <f>(((J2276/60)/60)/24)+DATE(1970,1,1)</f>
        <v>41663.500659722224</v>
      </c>
      <c r="T2276" s="12">
        <f>(((I2276/60)/60)/24)+DATE(1970,1,1)</f>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(E2277/D2277)</f>
        <v>4.0776923076923079</v>
      </c>
      <c r="P2277" s="8">
        <f>IF(E2277=0, 0, E2277/L2277)</f>
        <v>33.550632911392405</v>
      </c>
      <c r="Q2277" t="str">
        <f>LEFT($N2277,SEARCH("/",$N2277)-1)</f>
        <v>games</v>
      </c>
      <c r="R2277" t="str">
        <f>RIGHT($N2277, LEN($N2277)-SEARCH("/",$N2277))</f>
        <v>tabletop games</v>
      </c>
      <c r="S2277" s="12">
        <f>(((J2277/60)/60)/24)+DATE(1970,1,1)</f>
        <v>41965.616655092599</v>
      </c>
      <c r="T2277" s="12">
        <f>(((I2277/60)/60)/24)+DATE(1970,1,1)</f>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(E2278/D2278)</f>
        <v>1.0581826105905425</v>
      </c>
      <c r="P2278" s="8">
        <f>IF(E2278=0, 0, E2278/L2278)</f>
        <v>64.74666666666667</v>
      </c>
      <c r="Q2278" t="str">
        <f>LEFT($N2278,SEARCH("/",$N2278)-1)</f>
        <v>games</v>
      </c>
      <c r="R2278" t="str">
        <f>RIGHT($N2278, LEN($N2278)-SEARCH("/",$N2278))</f>
        <v>tabletop games</v>
      </c>
      <c r="S2278" s="12">
        <f>(((J2278/60)/60)/24)+DATE(1970,1,1)</f>
        <v>41614.651493055557</v>
      </c>
      <c r="T2278" s="12">
        <f>(((I2278/60)/60)/24)+DATE(1970,1,1)</f>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(E2279/D2279)</f>
        <v>1.4108235294117648</v>
      </c>
      <c r="P2279" s="8">
        <f>IF(E2279=0, 0, E2279/L2279)</f>
        <v>57.932367149758456</v>
      </c>
      <c r="Q2279" t="str">
        <f>LEFT($N2279,SEARCH("/",$N2279)-1)</f>
        <v>games</v>
      </c>
      <c r="R2279" t="str">
        <f>RIGHT($N2279, LEN($N2279)-SEARCH("/",$N2279))</f>
        <v>tabletop games</v>
      </c>
      <c r="S2279" s="12">
        <f>(((J2279/60)/60)/24)+DATE(1970,1,1)</f>
        <v>40936.678506944445</v>
      </c>
      <c r="T2279" s="12">
        <f>(((I2279/60)/60)/24)+DATE(1970,1,1)</f>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(E2280/D2280)</f>
        <v>2.7069999999999999</v>
      </c>
      <c r="P2280" s="8">
        <f>IF(E2280=0, 0, E2280/L2280)</f>
        <v>53.078431372549019</v>
      </c>
      <c r="Q2280" t="str">
        <f>LEFT($N2280,SEARCH("/",$N2280)-1)</f>
        <v>games</v>
      </c>
      <c r="R2280" t="str">
        <f>RIGHT($N2280, LEN($N2280)-SEARCH("/",$N2280))</f>
        <v>tabletop games</v>
      </c>
      <c r="S2280" s="12">
        <f>(((J2280/60)/60)/24)+DATE(1970,1,1)</f>
        <v>42338.709108796291</v>
      </c>
      <c r="T2280" s="12">
        <f>(((I2280/60)/60)/24)+DATE(1970,1,1)</f>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(E2281/D2281)</f>
        <v>1.538</v>
      </c>
      <c r="P2281" s="8">
        <f>IF(E2281=0, 0, E2281/L2281)</f>
        <v>48.0625</v>
      </c>
      <c r="Q2281" t="str">
        <f>LEFT($N2281,SEARCH("/",$N2281)-1)</f>
        <v>games</v>
      </c>
      <c r="R2281" t="str">
        <f>RIGHT($N2281, LEN($N2281)-SEARCH("/",$N2281))</f>
        <v>tabletop games</v>
      </c>
      <c r="S2281" s="12">
        <f>(((J2281/60)/60)/24)+DATE(1970,1,1)</f>
        <v>42020.806701388887</v>
      </c>
      <c r="T2281" s="12">
        <f>(((I2281/60)/60)/24)+DATE(1970,1,1)</f>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(E2282/D2282)</f>
        <v>4.0357653061224488</v>
      </c>
      <c r="P2282" s="8">
        <f>IF(E2282=0, 0, E2282/L2282)</f>
        <v>82.396874999999994</v>
      </c>
      <c r="Q2282" t="str">
        <f>LEFT($N2282,SEARCH("/",$N2282)-1)</f>
        <v>games</v>
      </c>
      <c r="R2282" t="str">
        <f>RIGHT($N2282, LEN($N2282)-SEARCH("/",$N2282))</f>
        <v>tabletop games</v>
      </c>
      <c r="S2282" s="12">
        <f>(((J2282/60)/60)/24)+DATE(1970,1,1)</f>
        <v>42234.624895833331</v>
      </c>
      <c r="T2282" s="12">
        <f>(((I2282/60)/60)/24)+DATE(1970,1,1)</f>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(E2283/D2283)</f>
        <v>1.85</v>
      </c>
      <c r="P2283" s="8">
        <f>IF(E2283=0, 0, E2283/L2283)</f>
        <v>50.454545454545453</v>
      </c>
      <c r="Q2283" t="str">
        <f>LEFT($N2283,SEARCH("/",$N2283)-1)</f>
        <v>music</v>
      </c>
      <c r="R2283" t="str">
        <f>RIGHT($N2283, LEN($N2283)-SEARCH("/",$N2283))</f>
        <v>rock</v>
      </c>
      <c r="S2283" s="12">
        <f>(((J2283/60)/60)/24)+DATE(1970,1,1)</f>
        <v>40687.285844907405</v>
      </c>
      <c r="T2283" s="12">
        <f>(((I2283/60)/60)/24)+DATE(1970,1,1)</f>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(E2284/D2284)</f>
        <v>1.8533333333333333</v>
      </c>
      <c r="P2284" s="8">
        <f>IF(E2284=0, 0, E2284/L2284)</f>
        <v>115.83333333333333</v>
      </c>
      <c r="Q2284" t="str">
        <f>LEFT($N2284,SEARCH("/",$N2284)-1)</f>
        <v>music</v>
      </c>
      <c r="R2284" t="str">
        <f>RIGHT($N2284, LEN($N2284)-SEARCH("/",$N2284))</f>
        <v>rock</v>
      </c>
      <c r="S2284" s="12">
        <f>(((J2284/60)/60)/24)+DATE(1970,1,1)</f>
        <v>42323.17460648148</v>
      </c>
      <c r="T2284" s="12">
        <f>(((I2284/60)/60)/24)+DATE(1970,1,1)</f>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(E2285/D2285)</f>
        <v>1.0085533333333332</v>
      </c>
      <c r="P2285" s="8">
        <f>IF(E2285=0, 0, E2285/L2285)</f>
        <v>63.03458333333333</v>
      </c>
      <c r="Q2285" t="str">
        <f>LEFT($N2285,SEARCH("/",$N2285)-1)</f>
        <v>music</v>
      </c>
      <c r="R2285" t="str">
        <f>RIGHT($N2285, LEN($N2285)-SEARCH("/",$N2285))</f>
        <v>rock</v>
      </c>
      <c r="S2285" s="12">
        <f>(((J2285/60)/60)/24)+DATE(1970,1,1)</f>
        <v>40978.125046296293</v>
      </c>
      <c r="T2285" s="12">
        <f>(((I2285/60)/60)/24)+DATE(1970,1,1)</f>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(E2286/D2286)</f>
        <v>1.0622116666666668</v>
      </c>
      <c r="P2286" s="8">
        <f>IF(E2286=0, 0, E2286/L2286)</f>
        <v>108.02152542372882</v>
      </c>
      <c r="Q2286" t="str">
        <f>LEFT($N2286,SEARCH("/",$N2286)-1)</f>
        <v>music</v>
      </c>
      <c r="R2286" t="str">
        <f>RIGHT($N2286, LEN($N2286)-SEARCH("/",$N2286))</f>
        <v>rock</v>
      </c>
      <c r="S2286" s="12">
        <f>(((J2286/60)/60)/24)+DATE(1970,1,1)</f>
        <v>40585.796817129631</v>
      </c>
      <c r="T2286" s="12">
        <f>(((I2286/60)/60)/24)+DATE(1970,1,1)</f>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(E2287/D2287)</f>
        <v>1.2136666666666667</v>
      </c>
      <c r="P2287" s="8">
        <f>IF(E2287=0, 0, E2287/L2287)</f>
        <v>46.088607594936711</v>
      </c>
      <c r="Q2287" t="str">
        <f>LEFT($N2287,SEARCH("/",$N2287)-1)</f>
        <v>music</v>
      </c>
      <c r="R2287" t="str">
        <f>RIGHT($N2287, LEN($N2287)-SEARCH("/",$N2287))</f>
        <v>rock</v>
      </c>
      <c r="S2287" s="12">
        <f>(((J2287/60)/60)/24)+DATE(1970,1,1)</f>
        <v>41059.185682870368</v>
      </c>
      <c r="T2287" s="12">
        <f>(((I2287/60)/60)/24)+DATE(1970,1,1)</f>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(E2288/D2288)</f>
        <v>1.0006666666666666</v>
      </c>
      <c r="P2288" s="8">
        <f>IF(E2288=0, 0, E2288/L2288)</f>
        <v>107.21428571428571</v>
      </c>
      <c r="Q2288" t="str">
        <f>LEFT($N2288,SEARCH("/",$N2288)-1)</f>
        <v>music</v>
      </c>
      <c r="R2288" t="str">
        <f>RIGHT($N2288, LEN($N2288)-SEARCH("/",$N2288))</f>
        <v>rock</v>
      </c>
      <c r="S2288" s="12">
        <f>(((J2288/60)/60)/24)+DATE(1970,1,1)</f>
        <v>41494.963587962964</v>
      </c>
      <c r="T2288" s="12">
        <f>(((I2288/60)/60)/24)+DATE(1970,1,1)</f>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(E2289/D2289)</f>
        <v>1.1997755555555556</v>
      </c>
      <c r="P2289" s="8">
        <f>IF(E2289=0, 0, E2289/L2289)</f>
        <v>50.9338679245283</v>
      </c>
      <c r="Q2289" t="str">
        <f>LEFT($N2289,SEARCH("/",$N2289)-1)</f>
        <v>music</v>
      </c>
      <c r="R2289" t="str">
        <f>RIGHT($N2289, LEN($N2289)-SEARCH("/",$N2289))</f>
        <v>rock</v>
      </c>
      <c r="S2289" s="12">
        <f>(((J2289/60)/60)/24)+DATE(1970,1,1)</f>
        <v>41792.667361111111</v>
      </c>
      <c r="T2289" s="12">
        <f>(((I2289/60)/60)/24)+DATE(1970,1,1)</f>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(E2290/D2290)</f>
        <v>1.0009999999999999</v>
      </c>
      <c r="P2290" s="8">
        <f>IF(E2290=0, 0, E2290/L2290)</f>
        <v>40.04</v>
      </c>
      <c r="Q2290" t="str">
        <f>LEFT($N2290,SEARCH("/",$N2290)-1)</f>
        <v>music</v>
      </c>
      <c r="R2290" t="str">
        <f>RIGHT($N2290, LEN($N2290)-SEARCH("/",$N2290))</f>
        <v>rock</v>
      </c>
      <c r="S2290" s="12">
        <f>(((J2290/60)/60)/24)+DATE(1970,1,1)</f>
        <v>41067.827418981484</v>
      </c>
      <c r="T2290" s="12">
        <f>(((I2290/60)/60)/24)+DATE(1970,1,1)</f>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(E2291/D2291)</f>
        <v>1.0740000000000001</v>
      </c>
      <c r="P2291" s="8">
        <f>IF(E2291=0, 0, E2291/L2291)</f>
        <v>64.44</v>
      </c>
      <c r="Q2291" t="str">
        <f>LEFT($N2291,SEARCH("/",$N2291)-1)</f>
        <v>music</v>
      </c>
      <c r="R2291" t="str">
        <f>RIGHT($N2291, LEN($N2291)-SEARCH("/",$N2291))</f>
        <v>rock</v>
      </c>
      <c r="S2291" s="12">
        <f>(((J2291/60)/60)/24)+DATE(1970,1,1)</f>
        <v>41571.998379629629</v>
      </c>
      <c r="T2291" s="12">
        <f>(((I2291/60)/60)/24)+DATE(1970,1,1)</f>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(E2292/D2292)</f>
        <v>1.0406666666666666</v>
      </c>
      <c r="P2292" s="8">
        <f>IF(E2292=0, 0, E2292/L2292)</f>
        <v>53.827586206896555</v>
      </c>
      <c r="Q2292" t="str">
        <f>LEFT($N2292,SEARCH("/",$N2292)-1)</f>
        <v>music</v>
      </c>
      <c r="R2292" t="str">
        <f>RIGHT($N2292, LEN($N2292)-SEARCH("/",$N2292))</f>
        <v>rock</v>
      </c>
      <c r="S2292" s="12">
        <f>(((J2292/60)/60)/24)+DATE(1970,1,1)</f>
        <v>40070.253819444442</v>
      </c>
      <c r="T2292" s="12">
        <f>(((I2292/60)/60)/24)+DATE(1970,1,1)</f>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(E2293/D2293)</f>
        <v>1.728</v>
      </c>
      <c r="P2293" s="8">
        <f>IF(E2293=0, 0, E2293/L2293)</f>
        <v>100.46511627906976</v>
      </c>
      <c r="Q2293" t="str">
        <f>LEFT($N2293,SEARCH("/",$N2293)-1)</f>
        <v>music</v>
      </c>
      <c r="R2293" t="str">
        <f>RIGHT($N2293, LEN($N2293)-SEARCH("/",$N2293))</f>
        <v>rock</v>
      </c>
      <c r="S2293" s="12">
        <f>(((J2293/60)/60)/24)+DATE(1970,1,1)</f>
        <v>40987.977060185185</v>
      </c>
      <c r="T2293" s="12">
        <f>(((I2293/60)/60)/24)+DATE(1970,1,1)</f>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(E2294/D2294)</f>
        <v>1.072505</v>
      </c>
      <c r="P2294" s="8">
        <f>IF(E2294=0, 0, E2294/L2294)</f>
        <v>46.630652173913049</v>
      </c>
      <c r="Q2294" t="str">
        <f>LEFT($N2294,SEARCH("/",$N2294)-1)</f>
        <v>music</v>
      </c>
      <c r="R2294" t="str">
        <f>RIGHT($N2294, LEN($N2294)-SEARCH("/",$N2294))</f>
        <v>rock</v>
      </c>
      <c r="S2294" s="12">
        <f>(((J2294/60)/60)/24)+DATE(1970,1,1)</f>
        <v>40987.697638888887</v>
      </c>
      <c r="T2294" s="12">
        <f>(((I2294/60)/60)/24)+DATE(1970,1,1)</f>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(E2295/D2295)</f>
        <v>1.0823529411764705</v>
      </c>
      <c r="P2295" s="8">
        <f>IF(E2295=0, 0, E2295/L2295)</f>
        <v>34.074074074074076</v>
      </c>
      <c r="Q2295" t="str">
        <f>LEFT($N2295,SEARCH("/",$N2295)-1)</f>
        <v>music</v>
      </c>
      <c r="R2295" t="str">
        <f>RIGHT($N2295, LEN($N2295)-SEARCH("/",$N2295))</f>
        <v>rock</v>
      </c>
      <c r="S2295" s="12">
        <f>(((J2295/60)/60)/24)+DATE(1970,1,1)</f>
        <v>41151.708321759259</v>
      </c>
      <c r="T2295" s="12">
        <f>(((I2295/60)/60)/24)+DATE(1970,1,1)</f>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(E2296/D2296)</f>
        <v>1.4608079999999999</v>
      </c>
      <c r="P2296" s="8">
        <f>IF(E2296=0, 0, E2296/L2296)</f>
        <v>65.214642857142863</v>
      </c>
      <c r="Q2296" t="str">
        <f>LEFT($N2296,SEARCH("/",$N2296)-1)</f>
        <v>music</v>
      </c>
      <c r="R2296" t="str">
        <f>RIGHT($N2296, LEN($N2296)-SEARCH("/",$N2296))</f>
        <v>rock</v>
      </c>
      <c r="S2296" s="12">
        <f>(((J2296/60)/60)/24)+DATE(1970,1,1)</f>
        <v>41264.72314814815</v>
      </c>
      <c r="T2296" s="12">
        <f>(((I2296/60)/60)/24)+DATE(1970,1,1)</f>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(E2297/D2297)</f>
        <v>1.2524999999999999</v>
      </c>
      <c r="P2297" s="8">
        <f>IF(E2297=0, 0, E2297/L2297)</f>
        <v>44.205882352941174</v>
      </c>
      <c r="Q2297" t="str">
        <f>LEFT($N2297,SEARCH("/",$N2297)-1)</f>
        <v>music</v>
      </c>
      <c r="R2297" t="str">
        <f>RIGHT($N2297, LEN($N2297)-SEARCH("/",$N2297))</f>
        <v>rock</v>
      </c>
      <c r="S2297" s="12">
        <f>(((J2297/60)/60)/24)+DATE(1970,1,1)</f>
        <v>41270.954351851848</v>
      </c>
      <c r="T2297" s="12">
        <f>(((I2297/60)/60)/24)+DATE(1970,1,1)</f>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(E2298/D2298)</f>
        <v>1.4907142857142857</v>
      </c>
      <c r="P2298" s="8">
        <f>IF(E2298=0, 0, E2298/L2298)</f>
        <v>71.965517241379317</v>
      </c>
      <c r="Q2298" t="str">
        <f>LEFT($N2298,SEARCH("/",$N2298)-1)</f>
        <v>music</v>
      </c>
      <c r="R2298" t="str">
        <f>RIGHT($N2298, LEN($N2298)-SEARCH("/",$N2298))</f>
        <v>rock</v>
      </c>
      <c r="S2298" s="12">
        <f>(((J2298/60)/60)/24)+DATE(1970,1,1)</f>
        <v>40927.731782407405</v>
      </c>
      <c r="T2298" s="12">
        <f>(((I2298/60)/60)/24)+DATE(1970,1,1)</f>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(E2299/D2299)</f>
        <v>1.006</v>
      </c>
      <c r="P2299" s="8">
        <f>IF(E2299=0, 0, E2299/L2299)</f>
        <v>52.94736842105263</v>
      </c>
      <c r="Q2299" t="str">
        <f>LEFT($N2299,SEARCH("/",$N2299)-1)</f>
        <v>music</v>
      </c>
      <c r="R2299" t="str">
        <f>RIGHT($N2299, LEN($N2299)-SEARCH("/",$N2299))</f>
        <v>rock</v>
      </c>
      <c r="S2299" s="12">
        <f>(((J2299/60)/60)/24)+DATE(1970,1,1)</f>
        <v>40948.042233796295</v>
      </c>
      <c r="T2299" s="12">
        <f>(((I2299/60)/60)/24)+DATE(1970,1,1)</f>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(E2300/D2300)</f>
        <v>1.0507333333333333</v>
      </c>
      <c r="P2300" s="8">
        <f>IF(E2300=0, 0, E2300/L2300)</f>
        <v>109.45138888888889</v>
      </c>
      <c r="Q2300" t="str">
        <f>LEFT($N2300,SEARCH("/",$N2300)-1)</f>
        <v>music</v>
      </c>
      <c r="R2300" t="str">
        <f>RIGHT($N2300, LEN($N2300)-SEARCH("/",$N2300))</f>
        <v>rock</v>
      </c>
      <c r="S2300" s="12">
        <f>(((J2300/60)/60)/24)+DATE(1970,1,1)</f>
        <v>41694.84065972222</v>
      </c>
      <c r="T2300" s="12">
        <f>(((I2300/60)/60)/24)+DATE(1970,1,1)</f>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(E2301/D2301)</f>
        <v>3.5016666666666665</v>
      </c>
      <c r="P2301" s="8">
        <f>IF(E2301=0, 0, E2301/L2301)</f>
        <v>75.035714285714292</v>
      </c>
      <c r="Q2301" t="str">
        <f>LEFT($N2301,SEARCH("/",$N2301)-1)</f>
        <v>music</v>
      </c>
      <c r="R2301" t="str">
        <f>RIGHT($N2301, LEN($N2301)-SEARCH("/",$N2301))</f>
        <v>rock</v>
      </c>
      <c r="S2301" s="12">
        <f>(((J2301/60)/60)/24)+DATE(1970,1,1)</f>
        <v>40565.032511574071</v>
      </c>
      <c r="T2301" s="12">
        <f>(((I2301/60)/60)/24)+DATE(1970,1,1)</f>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(E2302/D2302)</f>
        <v>1.0125</v>
      </c>
      <c r="P2302" s="8">
        <f>IF(E2302=0, 0, E2302/L2302)</f>
        <v>115.71428571428571</v>
      </c>
      <c r="Q2302" t="str">
        <f>LEFT($N2302,SEARCH("/",$N2302)-1)</f>
        <v>music</v>
      </c>
      <c r="R2302" t="str">
        <f>RIGHT($N2302, LEN($N2302)-SEARCH("/",$N2302))</f>
        <v>rock</v>
      </c>
      <c r="S2302" s="12">
        <f>(((J2302/60)/60)/24)+DATE(1970,1,1)</f>
        <v>41074.727037037039</v>
      </c>
      <c r="T2302" s="12">
        <f>(((I2302/60)/60)/24)+DATE(1970,1,1)</f>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(E2303/D2303)</f>
        <v>1.336044</v>
      </c>
      <c r="P2303" s="8">
        <f>IF(E2303=0, 0, E2303/L2303)</f>
        <v>31.659810426540286</v>
      </c>
      <c r="Q2303" t="str">
        <f>LEFT($N2303,SEARCH("/",$N2303)-1)</f>
        <v>music</v>
      </c>
      <c r="R2303" t="str">
        <f>RIGHT($N2303, LEN($N2303)-SEARCH("/",$N2303))</f>
        <v>indie rock</v>
      </c>
      <c r="S2303" s="12">
        <f>(((J2303/60)/60)/24)+DATE(1970,1,1)</f>
        <v>41416.146944444445</v>
      </c>
      <c r="T2303" s="12">
        <f>(((I2303/60)/60)/24)+DATE(1970,1,1)</f>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(E2304/D2304)</f>
        <v>1.7065217391304348</v>
      </c>
      <c r="P2304" s="8">
        <f>IF(E2304=0, 0, E2304/L2304)</f>
        <v>46.176470588235297</v>
      </c>
      <c r="Q2304" t="str">
        <f>LEFT($N2304,SEARCH("/",$N2304)-1)</f>
        <v>music</v>
      </c>
      <c r="R2304" t="str">
        <f>RIGHT($N2304, LEN($N2304)-SEARCH("/",$N2304))</f>
        <v>indie rock</v>
      </c>
      <c r="S2304" s="12">
        <f>(((J2304/60)/60)/24)+DATE(1970,1,1)</f>
        <v>41605.868449074071</v>
      </c>
      <c r="T2304" s="12">
        <f>(((I2304/60)/60)/24)+DATE(1970,1,1)</f>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(E2305/D2305)</f>
        <v>1.0935829457364341</v>
      </c>
      <c r="P2305" s="8">
        <f>IF(E2305=0, 0, E2305/L2305)</f>
        <v>68.481650485436887</v>
      </c>
      <c r="Q2305" t="str">
        <f>LEFT($N2305,SEARCH("/",$N2305)-1)</f>
        <v>music</v>
      </c>
      <c r="R2305" t="str">
        <f>RIGHT($N2305, LEN($N2305)-SEARCH("/",$N2305))</f>
        <v>indie rock</v>
      </c>
      <c r="S2305" s="12">
        <f>(((J2305/60)/60)/24)+DATE(1970,1,1)</f>
        <v>40850.111064814817</v>
      </c>
      <c r="T2305" s="12">
        <f>(((I2305/60)/60)/24)+DATE(1970,1,1)</f>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(E2306/D2306)</f>
        <v>1.0070033333333335</v>
      </c>
      <c r="P2306" s="8">
        <f>IF(E2306=0, 0, E2306/L2306)</f>
        <v>53.469203539823013</v>
      </c>
      <c r="Q2306" t="str">
        <f>LEFT($N2306,SEARCH("/",$N2306)-1)</f>
        <v>music</v>
      </c>
      <c r="R2306" t="str">
        <f>RIGHT($N2306, LEN($N2306)-SEARCH("/",$N2306))</f>
        <v>indie rock</v>
      </c>
      <c r="S2306" s="12">
        <f>(((J2306/60)/60)/24)+DATE(1970,1,1)</f>
        <v>40502.815868055557</v>
      </c>
      <c r="T2306" s="12">
        <f>(((I2306/60)/60)/24)+DATE(1970,1,1)</f>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(E2307/D2307)</f>
        <v>1.0122777777777778</v>
      </c>
      <c r="P2307" s="8">
        <f>IF(E2307=0, 0, E2307/L2307)</f>
        <v>109.10778443113773</v>
      </c>
      <c r="Q2307" t="str">
        <f>LEFT($N2307,SEARCH("/",$N2307)-1)</f>
        <v>music</v>
      </c>
      <c r="R2307" t="str">
        <f>RIGHT($N2307, LEN($N2307)-SEARCH("/",$N2307))</f>
        <v>indie rock</v>
      </c>
      <c r="S2307" s="12">
        <f>(((J2307/60)/60)/24)+DATE(1970,1,1)</f>
        <v>41834.695277777777</v>
      </c>
      <c r="T2307" s="12">
        <f>(((I2307/60)/60)/24)+DATE(1970,1,1)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(E2308/D2308)</f>
        <v>1.0675857142857144</v>
      </c>
      <c r="P2308" s="8">
        <f>IF(E2308=0, 0, E2308/L2308)</f>
        <v>51.185616438356163</v>
      </c>
      <c r="Q2308" t="str">
        <f>LEFT($N2308,SEARCH("/",$N2308)-1)</f>
        <v>music</v>
      </c>
      <c r="R2308" t="str">
        <f>RIGHT($N2308, LEN($N2308)-SEARCH("/",$N2308))</f>
        <v>indie rock</v>
      </c>
      <c r="S2308" s="12">
        <f>(((J2308/60)/60)/24)+DATE(1970,1,1)</f>
        <v>40948.16815972222</v>
      </c>
      <c r="T2308" s="12">
        <f>(((I2308/60)/60)/24)+DATE(1970,1,1)</f>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(E2309/D2309)</f>
        <v>1.0665777537961894</v>
      </c>
      <c r="P2309" s="8">
        <f>IF(E2309=0, 0, E2309/L2309)</f>
        <v>27.936800000000002</v>
      </c>
      <c r="Q2309" t="str">
        <f>LEFT($N2309,SEARCH("/",$N2309)-1)</f>
        <v>music</v>
      </c>
      <c r="R2309" t="str">
        <f>RIGHT($N2309, LEN($N2309)-SEARCH("/",$N2309))</f>
        <v>indie rock</v>
      </c>
      <c r="S2309" s="12">
        <f>(((J2309/60)/60)/24)+DATE(1970,1,1)</f>
        <v>41004.802465277775</v>
      </c>
      <c r="T2309" s="12">
        <f>(((I2309/60)/60)/24)+DATE(1970,1,1)</f>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(E2310/D2310)</f>
        <v>1.0130622</v>
      </c>
      <c r="P2310" s="8">
        <f>IF(E2310=0, 0, E2310/L2310)</f>
        <v>82.496921824104234</v>
      </c>
      <c r="Q2310" t="str">
        <f>LEFT($N2310,SEARCH("/",$N2310)-1)</f>
        <v>music</v>
      </c>
      <c r="R2310" t="str">
        <f>RIGHT($N2310, LEN($N2310)-SEARCH("/",$N2310))</f>
        <v>indie rock</v>
      </c>
      <c r="S2310" s="12">
        <f>(((J2310/60)/60)/24)+DATE(1970,1,1)</f>
        <v>41851.962916666671</v>
      </c>
      <c r="T2310" s="12">
        <f>(((I2310/60)/60)/24)+DATE(1970,1,1)</f>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(E2311/D2311)</f>
        <v>1.0667450000000001</v>
      </c>
      <c r="P2311" s="8">
        <f>IF(E2311=0, 0, E2311/L2311)</f>
        <v>59.817476635514019</v>
      </c>
      <c r="Q2311" t="str">
        <f>LEFT($N2311,SEARCH("/",$N2311)-1)</f>
        <v>music</v>
      </c>
      <c r="R2311" t="str">
        <f>RIGHT($N2311, LEN($N2311)-SEARCH("/",$N2311))</f>
        <v>indie rock</v>
      </c>
      <c r="S2311" s="12">
        <f>(((J2311/60)/60)/24)+DATE(1970,1,1)</f>
        <v>41307.987696759257</v>
      </c>
      <c r="T2311" s="12">
        <f>(((I2311/60)/60)/24)+DATE(1970,1,1)</f>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(E2312/D2312)</f>
        <v>4.288397837837838</v>
      </c>
      <c r="P2312" s="8">
        <f>IF(E2312=0, 0, E2312/L2312)</f>
        <v>64.816470588235291</v>
      </c>
      <c r="Q2312" t="str">
        <f>LEFT($N2312,SEARCH("/",$N2312)-1)</f>
        <v>music</v>
      </c>
      <c r="R2312" t="str">
        <f>RIGHT($N2312, LEN($N2312)-SEARCH("/",$N2312))</f>
        <v>indie rock</v>
      </c>
      <c r="S2312" s="12">
        <f>(((J2312/60)/60)/24)+DATE(1970,1,1)</f>
        <v>41324.79415509259</v>
      </c>
      <c r="T2312" s="12">
        <f>(((I2312/60)/60)/24)+DATE(1970,1,1)</f>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(E2313/D2313)</f>
        <v>1.0411111111111111</v>
      </c>
      <c r="P2313" s="8">
        <f>IF(E2313=0, 0, E2313/L2313)</f>
        <v>90.09615384615384</v>
      </c>
      <c r="Q2313" t="str">
        <f>LEFT($N2313,SEARCH("/",$N2313)-1)</f>
        <v>music</v>
      </c>
      <c r="R2313" t="str">
        <f>RIGHT($N2313, LEN($N2313)-SEARCH("/",$N2313))</f>
        <v>indie rock</v>
      </c>
      <c r="S2313" s="12">
        <f>(((J2313/60)/60)/24)+DATE(1970,1,1)</f>
        <v>41736.004502314812</v>
      </c>
      <c r="T2313" s="12">
        <f>(((I2313/60)/60)/24)+DATE(1970,1,1)</f>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(E2314/D2314)</f>
        <v>1.0786666666666667</v>
      </c>
      <c r="P2314" s="8">
        <f>IF(E2314=0, 0, E2314/L2314)</f>
        <v>40.962025316455694</v>
      </c>
      <c r="Q2314" t="str">
        <f>LEFT($N2314,SEARCH("/",$N2314)-1)</f>
        <v>music</v>
      </c>
      <c r="R2314" t="str">
        <f>RIGHT($N2314, LEN($N2314)-SEARCH("/",$N2314))</f>
        <v>indie rock</v>
      </c>
      <c r="S2314" s="12">
        <f>(((J2314/60)/60)/24)+DATE(1970,1,1)</f>
        <v>41716.632847222223</v>
      </c>
      <c r="T2314" s="12">
        <f>(((I2314/60)/60)/24)+DATE(1970,1,1)</f>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(E2315/D2315)</f>
        <v>1.7584040000000001</v>
      </c>
      <c r="P2315" s="8">
        <f>IF(E2315=0, 0, E2315/L2315)</f>
        <v>56.000127388535034</v>
      </c>
      <c r="Q2315" t="str">
        <f>LEFT($N2315,SEARCH("/",$N2315)-1)</f>
        <v>music</v>
      </c>
      <c r="R2315" t="str">
        <f>RIGHT($N2315, LEN($N2315)-SEARCH("/",$N2315))</f>
        <v>indie rock</v>
      </c>
      <c r="S2315" s="12">
        <f>(((J2315/60)/60)/24)+DATE(1970,1,1)</f>
        <v>41002.958634259259</v>
      </c>
      <c r="T2315" s="12">
        <f>(((I2315/60)/60)/24)+DATE(1970,1,1)</f>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(E2316/D2316)</f>
        <v>1.5697000000000001</v>
      </c>
      <c r="P2316" s="8">
        <f>IF(E2316=0, 0, E2316/L2316)</f>
        <v>37.672800000000002</v>
      </c>
      <c r="Q2316" t="str">
        <f>LEFT($N2316,SEARCH("/",$N2316)-1)</f>
        <v>music</v>
      </c>
      <c r="R2316" t="str">
        <f>RIGHT($N2316, LEN($N2316)-SEARCH("/",$N2316))</f>
        <v>indie rock</v>
      </c>
      <c r="S2316" s="12">
        <f>(((J2316/60)/60)/24)+DATE(1970,1,1)</f>
        <v>41037.551585648151</v>
      </c>
      <c r="T2316" s="12">
        <f>(((I2316/60)/60)/24)+DATE(1970,1,1)</f>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(E2317/D2317)</f>
        <v>1.026</v>
      </c>
      <c r="P2317" s="8">
        <f>IF(E2317=0, 0, E2317/L2317)</f>
        <v>40.078125</v>
      </c>
      <c r="Q2317" t="str">
        <f>LEFT($N2317,SEARCH("/",$N2317)-1)</f>
        <v>music</v>
      </c>
      <c r="R2317" t="str">
        <f>RIGHT($N2317, LEN($N2317)-SEARCH("/",$N2317))</f>
        <v>indie rock</v>
      </c>
      <c r="S2317" s="12">
        <f>(((J2317/60)/60)/24)+DATE(1970,1,1)</f>
        <v>41004.72619212963</v>
      </c>
      <c r="T2317" s="12">
        <f>(((I2317/60)/60)/24)+DATE(1970,1,1)</f>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(E2318/D2318)</f>
        <v>1.0404266666666666</v>
      </c>
      <c r="P2318" s="8">
        <f>IF(E2318=0, 0, E2318/L2318)</f>
        <v>78.031999999999996</v>
      </c>
      <c r="Q2318" t="str">
        <f>LEFT($N2318,SEARCH("/",$N2318)-1)</f>
        <v>music</v>
      </c>
      <c r="R2318" t="str">
        <f>RIGHT($N2318, LEN($N2318)-SEARCH("/",$N2318))</f>
        <v>indie rock</v>
      </c>
      <c r="S2318" s="12">
        <f>(((J2318/60)/60)/24)+DATE(1970,1,1)</f>
        <v>40079.725115740745</v>
      </c>
      <c r="T2318" s="12">
        <f>(((I2318/60)/60)/24)+DATE(1970,1,1)</f>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(E2319/D2319)</f>
        <v>1.04</v>
      </c>
      <c r="P2319" s="8">
        <f>IF(E2319=0, 0, E2319/L2319)</f>
        <v>18.90909090909091</v>
      </c>
      <c r="Q2319" t="str">
        <f>LEFT($N2319,SEARCH("/",$N2319)-1)</f>
        <v>music</v>
      </c>
      <c r="R2319" t="str">
        <f>RIGHT($N2319, LEN($N2319)-SEARCH("/",$N2319))</f>
        <v>indie rock</v>
      </c>
      <c r="S2319" s="12">
        <f>(((J2319/60)/60)/24)+DATE(1970,1,1)</f>
        <v>40192.542233796295</v>
      </c>
      <c r="T2319" s="12">
        <f>(((I2319/60)/60)/24)+DATE(1970,1,1)</f>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(E2320/D2320)</f>
        <v>1.2105999999999999</v>
      </c>
      <c r="P2320" s="8">
        <f>IF(E2320=0, 0, E2320/L2320)</f>
        <v>37.134969325153371</v>
      </c>
      <c r="Q2320" t="str">
        <f>LEFT($N2320,SEARCH("/",$N2320)-1)</f>
        <v>music</v>
      </c>
      <c r="R2320" t="str">
        <f>RIGHT($N2320, LEN($N2320)-SEARCH("/",$N2320))</f>
        <v>indie rock</v>
      </c>
      <c r="S2320" s="12">
        <f>(((J2320/60)/60)/24)+DATE(1970,1,1)</f>
        <v>40050.643680555557</v>
      </c>
      <c r="T2320" s="12">
        <f>(((I2320/60)/60)/24)+DATE(1970,1,1)</f>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(E2321/D2321)</f>
        <v>1.077</v>
      </c>
      <c r="P2321" s="8">
        <f>IF(E2321=0, 0, E2321/L2321)</f>
        <v>41.961038961038959</v>
      </c>
      <c r="Q2321" t="str">
        <f>LEFT($N2321,SEARCH("/",$N2321)-1)</f>
        <v>music</v>
      </c>
      <c r="R2321" t="str">
        <f>RIGHT($N2321, LEN($N2321)-SEARCH("/",$N2321))</f>
        <v>indie rock</v>
      </c>
      <c r="S2321" s="12">
        <f>(((J2321/60)/60)/24)+DATE(1970,1,1)</f>
        <v>41593.082002314812</v>
      </c>
      <c r="T2321" s="12">
        <f>(((I2321/60)/60)/24)+DATE(1970,1,1)</f>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(E2322/D2322)</f>
        <v>1.0866</v>
      </c>
      <c r="P2322" s="8">
        <f>IF(E2322=0, 0, E2322/L2322)</f>
        <v>61.044943820224717</v>
      </c>
      <c r="Q2322" t="str">
        <f>LEFT($N2322,SEARCH("/",$N2322)-1)</f>
        <v>music</v>
      </c>
      <c r="R2322" t="str">
        <f>RIGHT($N2322, LEN($N2322)-SEARCH("/",$N2322))</f>
        <v>indie rock</v>
      </c>
      <c r="S2322" s="12">
        <f>(((J2322/60)/60)/24)+DATE(1970,1,1)</f>
        <v>41696.817129629628</v>
      </c>
      <c r="T2322" s="12">
        <f>(((I2322/60)/60)/24)+DATE(1970,1,1)</f>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(E2323/D2323)</f>
        <v>0.39120962394619685</v>
      </c>
      <c r="P2323" s="8">
        <f>IF(E2323=0, 0, E2323/L2323)</f>
        <v>64.53125</v>
      </c>
      <c r="Q2323" t="str">
        <f>LEFT($N2323,SEARCH("/",$N2323)-1)</f>
        <v>food</v>
      </c>
      <c r="R2323" t="str">
        <f>RIGHT($N2323, LEN($N2323)-SEARCH("/",$N2323))</f>
        <v>small batch</v>
      </c>
      <c r="S2323" s="12">
        <f>(((J2323/60)/60)/24)+DATE(1970,1,1)</f>
        <v>42799.260428240741</v>
      </c>
      <c r="T2323" s="12">
        <f>(((I2323/60)/60)/24)+DATE(1970,1,1)</f>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(E2324/D2324)</f>
        <v>3.1481481481481478E-2</v>
      </c>
      <c r="P2324" s="8">
        <f>IF(E2324=0, 0, E2324/L2324)</f>
        <v>21.25</v>
      </c>
      <c r="Q2324" t="str">
        <f>LEFT($N2324,SEARCH("/",$N2324)-1)</f>
        <v>food</v>
      </c>
      <c r="R2324" t="str">
        <f>RIGHT($N2324, LEN($N2324)-SEARCH("/",$N2324))</f>
        <v>small batch</v>
      </c>
      <c r="S2324" s="12">
        <f>(((J2324/60)/60)/24)+DATE(1970,1,1)</f>
        <v>42804.895474537043</v>
      </c>
      <c r="T2324" s="12">
        <f>(((I2324/60)/60)/24)+DATE(1970,1,1)</f>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(E2325/D2325)</f>
        <v>0.48</v>
      </c>
      <c r="P2325" s="8">
        <f>IF(E2325=0, 0, E2325/L2325)</f>
        <v>30</v>
      </c>
      <c r="Q2325" t="str">
        <f>LEFT($N2325,SEARCH("/",$N2325)-1)</f>
        <v>food</v>
      </c>
      <c r="R2325" t="str">
        <f>RIGHT($N2325, LEN($N2325)-SEARCH("/",$N2325))</f>
        <v>small batch</v>
      </c>
      <c r="S2325" s="12">
        <f>(((J2325/60)/60)/24)+DATE(1970,1,1)</f>
        <v>42807.755173611105</v>
      </c>
      <c r="T2325" s="12">
        <f>(((I2325/60)/60)/24)+DATE(1970,1,1)</f>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(E2326/D2326)</f>
        <v>0.20733333333333334</v>
      </c>
      <c r="P2326" s="8">
        <f>IF(E2326=0, 0, E2326/L2326)</f>
        <v>25.491803278688526</v>
      </c>
      <c r="Q2326" t="str">
        <f>LEFT($N2326,SEARCH("/",$N2326)-1)</f>
        <v>food</v>
      </c>
      <c r="R2326" t="str">
        <f>RIGHT($N2326, LEN($N2326)-SEARCH("/",$N2326))</f>
        <v>small batch</v>
      </c>
      <c r="S2326" s="12">
        <f>(((J2326/60)/60)/24)+DATE(1970,1,1)</f>
        <v>42790.885243055556</v>
      </c>
      <c r="T2326" s="12">
        <f>(((I2326/60)/60)/24)+DATE(1970,1,1)</f>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(E2327/D2327)</f>
        <v>0.08</v>
      </c>
      <c r="P2327" s="8">
        <f>IF(E2327=0, 0, E2327/L2327)</f>
        <v>11.428571428571429</v>
      </c>
      <c r="Q2327" t="str">
        <f>LEFT($N2327,SEARCH("/",$N2327)-1)</f>
        <v>food</v>
      </c>
      <c r="R2327" t="str">
        <f>RIGHT($N2327, LEN($N2327)-SEARCH("/",$N2327))</f>
        <v>small batch</v>
      </c>
      <c r="S2327" s="12">
        <f>(((J2327/60)/60)/24)+DATE(1970,1,1)</f>
        <v>42794.022349537037</v>
      </c>
      <c r="T2327" s="12">
        <f>(((I2327/60)/60)/24)+DATE(1970,1,1)</f>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(E2328/D2328)</f>
        <v>7.1999999999999998E-3</v>
      </c>
      <c r="P2328" s="8">
        <f>IF(E2328=0, 0, E2328/L2328)</f>
        <v>108</v>
      </c>
      <c r="Q2328" t="str">
        <f>LEFT($N2328,SEARCH("/",$N2328)-1)</f>
        <v>food</v>
      </c>
      <c r="R2328" t="str">
        <f>RIGHT($N2328, LEN($N2328)-SEARCH("/",$N2328))</f>
        <v>small batch</v>
      </c>
      <c r="S2328" s="12">
        <f>(((J2328/60)/60)/24)+DATE(1970,1,1)</f>
        <v>42804.034120370372</v>
      </c>
      <c r="T2328" s="12">
        <f>(((I2328/60)/60)/24)+DATE(1970,1,1)</f>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(E2329/D2329)</f>
        <v>5.2609431428571432</v>
      </c>
      <c r="P2329" s="8">
        <f>IF(E2329=0, 0, E2329/L2329)</f>
        <v>54.883162444113267</v>
      </c>
      <c r="Q2329" t="str">
        <f>LEFT($N2329,SEARCH("/",$N2329)-1)</f>
        <v>food</v>
      </c>
      <c r="R2329" t="str">
        <f>RIGHT($N2329, LEN($N2329)-SEARCH("/",$N2329))</f>
        <v>small batch</v>
      </c>
      <c r="S2329" s="12">
        <f>(((J2329/60)/60)/24)+DATE(1970,1,1)</f>
        <v>41842.917129629634</v>
      </c>
      <c r="T2329" s="12">
        <f>(((I2329/60)/60)/24)+DATE(1970,1,1)</f>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(E2330/D2330)</f>
        <v>2.5445000000000002</v>
      </c>
      <c r="P2330" s="8">
        <f>IF(E2330=0, 0, E2330/L2330)</f>
        <v>47.383612662942269</v>
      </c>
      <c r="Q2330" t="str">
        <f>LEFT($N2330,SEARCH("/",$N2330)-1)</f>
        <v>food</v>
      </c>
      <c r="R2330" t="str">
        <f>RIGHT($N2330, LEN($N2330)-SEARCH("/",$N2330))</f>
        <v>small batch</v>
      </c>
      <c r="S2330" s="12">
        <f>(((J2330/60)/60)/24)+DATE(1970,1,1)</f>
        <v>42139.781678240746</v>
      </c>
      <c r="T2330" s="12">
        <f>(((I2330/60)/60)/24)+DATE(1970,1,1)</f>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(E2331/D2331)</f>
        <v>1.0591999999999999</v>
      </c>
      <c r="P2331" s="8">
        <f>IF(E2331=0, 0, E2331/L2331)</f>
        <v>211.84</v>
      </c>
      <c r="Q2331" t="str">
        <f>LEFT($N2331,SEARCH("/",$N2331)-1)</f>
        <v>food</v>
      </c>
      <c r="R2331" t="str">
        <f>RIGHT($N2331, LEN($N2331)-SEARCH("/",$N2331))</f>
        <v>small batch</v>
      </c>
      <c r="S2331" s="12">
        <f>(((J2331/60)/60)/24)+DATE(1970,1,1)</f>
        <v>41807.624374999999</v>
      </c>
      <c r="T2331" s="12">
        <f>(((I2331/60)/60)/24)+DATE(1970,1,1)</f>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(E2332/D2332)</f>
        <v>1.0242285714285715</v>
      </c>
      <c r="P2332" s="8">
        <f>IF(E2332=0, 0, E2332/L2332)</f>
        <v>219.92638036809817</v>
      </c>
      <c r="Q2332" t="str">
        <f>LEFT($N2332,SEARCH("/",$N2332)-1)</f>
        <v>food</v>
      </c>
      <c r="R2332" t="str">
        <f>RIGHT($N2332, LEN($N2332)-SEARCH("/",$N2332))</f>
        <v>small batch</v>
      </c>
      <c r="S2332" s="12">
        <f>(((J2332/60)/60)/24)+DATE(1970,1,1)</f>
        <v>42332.89980324074</v>
      </c>
      <c r="T2332" s="12">
        <f>(((I2332/60)/60)/24)+DATE(1970,1,1)</f>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(E2333/D2333)</f>
        <v>1.4431375</v>
      </c>
      <c r="P2333" s="8">
        <f>IF(E2333=0, 0, E2333/L2333)</f>
        <v>40.795406360424032</v>
      </c>
      <c r="Q2333" t="str">
        <f>LEFT($N2333,SEARCH("/",$N2333)-1)</f>
        <v>food</v>
      </c>
      <c r="R2333" t="str">
        <f>RIGHT($N2333, LEN($N2333)-SEARCH("/",$N2333))</f>
        <v>small batch</v>
      </c>
      <c r="S2333" s="12">
        <f>(((J2333/60)/60)/24)+DATE(1970,1,1)</f>
        <v>41839.005671296298</v>
      </c>
      <c r="T2333" s="12">
        <f>(((I2333/60)/60)/24)+DATE(1970,1,1)</f>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(E2334/D2334)</f>
        <v>1.06308</v>
      </c>
      <c r="P2334" s="8">
        <f>IF(E2334=0, 0, E2334/L2334)</f>
        <v>75.502840909090907</v>
      </c>
      <c r="Q2334" t="str">
        <f>LEFT($N2334,SEARCH("/",$N2334)-1)</f>
        <v>food</v>
      </c>
      <c r="R2334" t="str">
        <f>RIGHT($N2334, LEN($N2334)-SEARCH("/",$N2334))</f>
        <v>small batch</v>
      </c>
      <c r="S2334" s="12">
        <f>(((J2334/60)/60)/24)+DATE(1970,1,1)</f>
        <v>42011.628136574072</v>
      </c>
      <c r="T2334" s="12">
        <f>(((I2334/60)/60)/24)+DATE(1970,1,1)</f>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(E2335/D2335)</f>
        <v>2.1216666666666666</v>
      </c>
      <c r="P2335" s="8">
        <f>IF(E2335=0, 0, E2335/L2335)</f>
        <v>13.542553191489361</v>
      </c>
      <c r="Q2335" t="str">
        <f>LEFT($N2335,SEARCH("/",$N2335)-1)</f>
        <v>food</v>
      </c>
      <c r="R2335" t="str">
        <f>RIGHT($N2335, LEN($N2335)-SEARCH("/",$N2335))</f>
        <v>small batch</v>
      </c>
      <c r="S2335" s="12">
        <f>(((J2335/60)/60)/24)+DATE(1970,1,1)</f>
        <v>41767.650347222225</v>
      </c>
      <c r="T2335" s="12">
        <f>(((I2335/60)/60)/24)+DATE(1970,1,1)</f>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(E2336/D2336)</f>
        <v>1.0195000000000001</v>
      </c>
      <c r="P2336" s="8">
        <f>IF(E2336=0, 0, E2336/L2336)</f>
        <v>60.865671641791046</v>
      </c>
      <c r="Q2336" t="str">
        <f>LEFT($N2336,SEARCH("/",$N2336)-1)</f>
        <v>food</v>
      </c>
      <c r="R2336" t="str">
        <f>RIGHT($N2336, LEN($N2336)-SEARCH("/",$N2336))</f>
        <v>small batch</v>
      </c>
      <c r="S2336" s="12">
        <f>(((J2336/60)/60)/24)+DATE(1970,1,1)</f>
        <v>41918.670115740737</v>
      </c>
      <c r="T2336" s="12">
        <f>(((I2336/60)/60)/24)+DATE(1970,1,1)</f>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(E2337/D2337)</f>
        <v>1.0227200000000001</v>
      </c>
      <c r="P2337" s="8">
        <f>IF(E2337=0, 0, E2337/L2337)</f>
        <v>115.69230769230769</v>
      </c>
      <c r="Q2337" t="str">
        <f>LEFT($N2337,SEARCH("/",$N2337)-1)</f>
        <v>food</v>
      </c>
      <c r="R2337" t="str">
        <f>RIGHT($N2337, LEN($N2337)-SEARCH("/",$N2337))</f>
        <v>small batch</v>
      </c>
      <c r="S2337" s="12">
        <f>(((J2337/60)/60)/24)+DATE(1970,1,1)</f>
        <v>41771.572256944448</v>
      </c>
      <c r="T2337" s="12">
        <f>(((I2337/60)/60)/24)+DATE(1970,1,1)</f>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(E2338/D2338)</f>
        <v>5.2073254999999996</v>
      </c>
      <c r="P2338" s="8">
        <f>IF(E2338=0, 0, E2338/L2338)</f>
        <v>48.104623556581984</v>
      </c>
      <c r="Q2338" t="str">
        <f>LEFT($N2338,SEARCH("/",$N2338)-1)</f>
        <v>food</v>
      </c>
      <c r="R2338" t="str">
        <f>RIGHT($N2338, LEN($N2338)-SEARCH("/",$N2338))</f>
        <v>small batch</v>
      </c>
      <c r="S2338" s="12">
        <f>(((J2338/60)/60)/24)+DATE(1970,1,1)</f>
        <v>41666.924710648149</v>
      </c>
      <c r="T2338" s="12">
        <f>(((I2338/60)/60)/24)+DATE(1970,1,1)</f>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(E2339/D2339)</f>
        <v>1.1065833333333333</v>
      </c>
      <c r="P2339" s="8">
        <f>IF(E2339=0, 0, E2339/L2339)</f>
        <v>74.184357541899445</v>
      </c>
      <c r="Q2339" t="str">
        <f>LEFT($N2339,SEARCH("/",$N2339)-1)</f>
        <v>food</v>
      </c>
      <c r="R2339" t="str">
        <f>RIGHT($N2339, LEN($N2339)-SEARCH("/",$N2339))</f>
        <v>small batch</v>
      </c>
      <c r="S2339" s="12">
        <f>(((J2339/60)/60)/24)+DATE(1970,1,1)</f>
        <v>41786.640543981484</v>
      </c>
      <c r="T2339" s="12">
        <f>(((I2339/60)/60)/24)+DATE(1970,1,1)</f>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(E2340/D2340)</f>
        <v>1.0114333333333334</v>
      </c>
      <c r="P2340" s="8">
        <f>IF(E2340=0, 0, E2340/L2340)</f>
        <v>123.34552845528455</v>
      </c>
      <c r="Q2340" t="str">
        <f>LEFT($N2340,SEARCH("/",$N2340)-1)</f>
        <v>food</v>
      </c>
      <c r="R2340" t="str">
        <f>RIGHT($N2340, LEN($N2340)-SEARCH("/",$N2340))</f>
        <v>small batch</v>
      </c>
      <c r="S2340" s="12">
        <f>(((J2340/60)/60)/24)+DATE(1970,1,1)</f>
        <v>41789.896805555552</v>
      </c>
      <c r="T2340" s="12">
        <f>(((I2340/60)/60)/24)+DATE(1970,1,1)</f>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(E2341/D2341)</f>
        <v>2.9420799999999998</v>
      </c>
      <c r="P2341" s="8">
        <f>IF(E2341=0, 0, E2341/L2341)</f>
        <v>66.623188405797094</v>
      </c>
      <c r="Q2341" t="str">
        <f>LEFT($N2341,SEARCH("/",$N2341)-1)</f>
        <v>food</v>
      </c>
      <c r="R2341" t="str">
        <f>RIGHT($N2341, LEN($N2341)-SEARCH("/",$N2341))</f>
        <v>small batch</v>
      </c>
      <c r="S2341" s="12">
        <f>(((J2341/60)/60)/24)+DATE(1970,1,1)</f>
        <v>42692.79987268518</v>
      </c>
      <c r="T2341" s="12">
        <f>(((I2341/60)/60)/24)+DATE(1970,1,1)</f>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(E2342/D2342)</f>
        <v>1.0577749999999999</v>
      </c>
      <c r="P2342" s="8">
        <f>IF(E2342=0, 0, E2342/L2342)</f>
        <v>104.99007444168734</v>
      </c>
      <c r="Q2342" t="str">
        <f>LEFT($N2342,SEARCH("/",$N2342)-1)</f>
        <v>food</v>
      </c>
      <c r="R2342" t="str">
        <f>RIGHT($N2342, LEN($N2342)-SEARCH("/",$N2342))</f>
        <v>small batch</v>
      </c>
      <c r="S2342" s="12">
        <f>(((J2342/60)/60)/24)+DATE(1970,1,1)</f>
        <v>42643.642800925925</v>
      </c>
      <c r="T2342" s="12">
        <f>(((I2342/60)/60)/24)+DATE(1970,1,1)</f>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(E2343/D2343)</f>
        <v>0</v>
      </c>
      <c r="P2343" s="8">
        <f>IF(E2343=0, 0, E2343/L2343)</f>
        <v>0</v>
      </c>
      <c r="Q2343" t="str">
        <f>LEFT($N2343,SEARCH("/",$N2343)-1)</f>
        <v>technology</v>
      </c>
      <c r="R2343" t="str">
        <f>RIGHT($N2343, LEN($N2343)-SEARCH("/",$N2343))</f>
        <v>web</v>
      </c>
      <c r="S2343" s="12">
        <f>(((J2343/60)/60)/24)+DATE(1970,1,1)</f>
        <v>42167.813703703709</v>
      </c>
      <c r="T2343" s="12">
        <f>(((I2343/60)/60)/24)+DATE(1970,1,1)</f>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(E2344/D2344)</f>
        <v>0</v>
      </c>
      <c r="P2344" s="8">
        <f>IF(E2344=0, 0, E2344/L2344)</f>
        <v>0</v>
      </c>
      <c r="Q2344" t="str">
        <f>LEFT($N2344,SEARCH("/",$N2344)-1)</f>
        <v>technology</v>
      </c>
      <c r="R2344" t="str">
        <f>RIGHT($N2344, LEN($N2344)-SEARCH("/",$N2344))</f>
        <v>web</v>
      </c>
      <c r="S2344" s="12">
        <f>(((J2344/60)/60)/24)+DATE(1970,1,1)</f>
        <v>41897.702199074076</v>
      </c>
      <c r="T2344" s="12">
        <f>(((I2344/60)/60)/24)+DATE(1970,1,1)</f>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(E2345/D2345)</f>
        <v>0.03</v>
      </c>
      <c r="P2345" s="8">
        <f>IF(E2345=0, 0, E2345/L2345)</f>
        <v>300</v>
      </c>
      <c r="Q2345" t="str">
        <f>LEFT($N2345,SEARCH("/",$N2345)-1)</f>
        <v>technology</v>
      </c>
      <c r="R2345" t="str">
        <f>RIGHT($N2345, LEN($N2345)-SEARCH("/",$N2345))</f>
        <v>web</v>
      </c>
      <c r="S2345" s="12">
        <f>(((J2345/60)/60)/24)+DATE(1970,1,1)</f>
        <v>42327.825289351851</v>
      </c>
      <c r="T2345" s="12">
        <f>(((I2345/60)/60)/24)+DATE(1970,1,1)</f>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(E2346/D2346)</f>
        <v>1E-3</v>
      </c>
      <c r="P2346" s="8">
        <f>IF(E2346=0, 0, E2346/L2346)</f>
        <v>1</v>
      </c>
      <c r="Q2346" t="str">
        <f>LEFT($N2346,SEARCH("/",$N2346)-1)</f>
        <v>technology</v>
      </c>
      <c r="R2346" t="str">
        <f>RIGHT($N2346, LEN($N2346)-SEARCH("/",$N2346))</f>
        <v>web</v>
      </c>
      <c r="S2346" s="12">
        <f>(((J2346/60)/60)/24)+DATE(1970,1,1)</f>
        <v>42515.727650462963</v>
      </c>
      <c r="T2346" s="12">
        <f>(((I2346/60)/60)/24)+DATE(1970,1,1)</f>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(E2347/D2347)</f>
        <v>0</v>
      </c>
      <c r="P2347" s="8">
        <f>IF(E2347=0, 0, E2347/L2347)</f>
        <v>0</v>
      </c>
      <c r="Q2347" t="str">
        <f>LEFT($N2347,SEARCH("/",$N2347)-1)</f>
        <v>technology</v>
      </c>
      <c r="R2347" t="str">
        <f>RIGHT($N2347, LEN($N2347)-SEARCH("/",$N2347))</f>
        <v>web</v>
      </c>
      <c r="S2347" s="12">
        <f>(((J2347/60)/60)/24)+DATE(1970,1,1)</f>
        <v>42060.001805555556</v>
      </c>
      <c r="T2347" s="12">
        <f>(((I2347/60)/60)/24)+DATE(1970,1,1)</f>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(E2348/D2348)</f>
        <v>6.4999999999999997E-4</v>
      </c>
      <c r="P2348" s="8">
        <f>IF(E2348=0, 0, E2348/L2348)</f>
        <v>13</v>
      </c>
      <c r="Q2348" t="str">
        <f>LEFT($N2348,SEARCH("/",$N2348)-1)</f>
        <v>technology</v>
      </c>
      <c r="R2348" t="str">
        <f>RIGHT($N2348, LEN($N2348)-SEARCH("/",$N2348))</f>
        <v>web</v>
      </c>
      <c r="S2348" s="12">
        <f>(((J2348/60)/60)/24)+DATE(1970,1,1)</f>
        <v>42615.79896990741</v>
      </c>
      <c r="T2348" s="12">
        <f>(((I2348/60)/60)/24)+DATE(1970,1,1)</f>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(E2349/D2349)</f>
        <v>1.4999999999999999E-2</v>
      </c>
      <c r="P2349" s="8">
        <f>IF(E2349=0, 0, E2349/L2349)</f>
        <v>15</v>
      </c>
      <c r="Q2349" t="str">
        <f>LEFT($N2349,SEARCH("/",$N2349)-1)</f>
        <v>technology</v>
      </c>
      <c r="R2349" t="str">
        <f>RIGHT($N2349, LEN($N2349)-SEARCH("/",$N2349))</f>
        <v>web</v>
      </c>
      <c r="S2349" s="12">
        <f>(((J2349/60)/60)/24)+DATE(1970,1,1)</f>
        <v>42577.607361111113</v>
      </c>
      <c r="T2349" s="12">
        <f>(((I2349/60)/60)/24)+DATE(1970,1,1)</f>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(E2350/D2350)</f>
        <v>3.8571428571428572E-3</v>
      </c>
      <c r="P2350" s="8">
        <f>IF(E2350=0, 0, E2350/L2350)</f>
        <v>54</v>
      </c>
      <c r="Q2350" t="str">
        <f>LEFT($N2350,SEARCH("/",$N2350)-1)</f>
        <v>technology</v>
      </c>
      <c r="R2350" t="str">
        <f>RIGHT($N2350, LEN($N2350)-SEARCH("/",$N2350))</f>
        <v>web</v>
      </c>
      <c r="S2350" s="12">
        <f>(((J2350/60)/60)/24)+DATE(1970,1,1)</f>
        <v>42360.932152777779</v>
      </c>
      <c r="T2350" s="12">
        <f>(((I2350/60)/60)/24)+DATE(1970,1,1)</f>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(E2351/D2351)</f>
        <v>0</v>
      </c>
      <c r="P2351" s="8">
        <f>IF(E2351=0, 0, E2351/L2351)</f>
        <v>0</v>
      </c>
      <c r="Q2351" t="str">
        <f>LEFT($N2351,SEARCH("/",$N2351)-1)</f>
        <v>technology</v>
      </c>
      <c r="R2351" t="str">
        <f>RIGHT($N2351, LEN($N2351)-SEARCH("/",$N2351))</f>
        <v>web</v>
      </c>
      <c r="S2351" s="12">
        <f>(((J2351/60)/60)/24)+DATE(1970,1,1)</f>
        <v>42198.775787037041</v>
      </c>
      <c r="T2351" s="12">
        <f>(((I2351/60)/60)/24)+DATE(1970,1,1)</f>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(E2352/D2352)</f>
        <v>0</v>
      </c>
      <c r="P2352" s="8">
        <f>IF(E2352=0, 0, E2352/L2352)</f>
        <v>0</v>
      </c>
      <c r="Q2352" t="str">
        <f>LEFT($N2352,SEARCH("/",$N2352)-1)</f>
        <v>technology</v>
      </c>
      <c r="R2352" t="str">
        <f>RIGHT($N2352, LEN($N2352)-SEARCH("/",$N2352))</f>
        <v>web</v>
      </c>
      <c r="S2352" s="12">
        <f>(((J2352/60)/60)/24)+DATE(1970,1,1)</f>
        <v>42708.842245370368</v>
      </c>
      <c r="T2352" s="12">
        <f>(((I2352/60)/60)/24)+DATE(1970,1,1)</f>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(E2353/D2353)</f>
        <v>5.7142857142857143E-3</v>
      </c>
      <c r="P2353" s="8">
        <f>IF(E2353=0, 0, E2353/L2353)</f>
        <v>15.428571428571429</v>
      </c>
      <c r="Q2353" t="str">
        <f>LEFT($N2353,SEARCH("/",$N2353)-1)</f>
        <v>technology</v>
      </c>
      <c r="R2353" t="str">
        <f>RIGHT($N2353, LEN($N2353)-SEARCH("/",$N2353))</f>
        <v>web</v>
      </c>
      <c r="S2353" s="12">
        <f>(((J2353/60)/60)/24)+DATE(1970,1,1)</f>
        <v>42094.101145833338</v>
      </c>
      <c r="T2353" s="12">
        <f>(((I2353/60)/60)/24)+DATE(1970,1,1)</f>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(E2354/D2354)</f>
        <v>0</v>
      </c>
      <c r="P2354" s="8">
        <f>IF(E2354=0, 0, E2354/L2354)</f>
        <v>0</v>
      </c>
      <c r="Q2354" t="str">
        <f>LEFT($N2354,SEARCH("/",$N2354)-1)</f>
        <v>technology</v>
      </c>
      <c r="R2354" t="str">
        <f>RIGHT($N2354, LEN($N2354)-SEARCH("/",$N2354))</f>
        <v>web</v>
      </c>
      <c r="S2354" s="12">
        <f>(((J2354/60)/60)/24)+DATE(1970,1,1)</f>
        <v>42101.633703703701</v>
      </c>
      <c r="T2354" s="12">
        <f>(((I2354/60)/60)/24)+DATE(1970,1,1)</f>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(E2355/D2355)</f>
        <v>0</v>
      </c>
      <c r="P2355" s="8">
        <f>IF(E2355=0, 0, E2355/L2355)</f>
        <v>0</v>
      </c>
      <c r="Q2355" t="str">
        <f>LEFT($N2355,SEARCH("/",$N2355)-1)</f>
        <v>technology</v>
      </c>
      <c r="R2355" t="str">
        <f>RIGHT($N2355, LEN($N2355)-SEARCH("/",$N2355))</f>
        <v>web</v>
      </c>
      <c r="S2355" s="12">
        <f>(((J2355/60)/60)/24)+DATE(1970,1,1)</f>
        <v>42103.676180555558</v>
      </c>
      <c r="T2355" s="12">
        <f>(((I2355/60)/60)/24)+DATE(1970,1,1)</f>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(E2356/D2356)</f>
        <v>7.1428571428571429E-4</v>
      </c>
      <c r="P2356" s="8">
        <f>IF(E2356=0, 0, E2356/L2356)</f>
        <v>25</v>
      </c>
      <c r="Q2356" t="str">
        <f>LEFT($N2356,SEARCH("/",$N2356)-1)</f>
        <v>technology</v>
      </c>
      <c r="R2356" t="str">
        <f>RIGHT($N2356, LEN($N2356)-SEARCH("/",$N2356))</f>
        <v>web</v>
      </c>
      <c r="S2356" s="12">
        <f>(((J2356/60)/60)/24)+DATE(1970,1,1)</f>
        <v>41954.722916666666</v>
      </c>
      <c r="T2356" s="12">
        <f>(((I2356/60)/60)/24)+DATE(1970,1,1)</f>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(E2357/D2357)</f>
        <v>6.875E-3</v>
      </c>
      <c r="P2357" s="8">
        <f>IF(E2357=0, 0, E2357/L2357)</f>
        <v>27.5</v>
      </c>
      <c r="Q2357" t="str">
        <f>LEFT($N2357,SEARCH("/",$N2357)-1)</f>
        <v>technology</v>
      </c>
      <c r="R2357" t="str">
        <f>RIGHT($N2357, LEN($N2357)-SEARCH("/",$N2357))</f>
        <v>web</v>
      </c>
      <c r="S2357" s="12">
        <f>(((J2357/60)/60)/24)+DATE(1970,1,1)</f>
        <v>42096.918240740735</v>
      </c>
      <c r="T2357" s="12">
        <f>(((I2357/60)/60)/24)+DATE(1970,1,1)</f>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(E2358/D2358)</f>
        <v>0</v>
      </c>
      <c r="P2358" s="8">
        <f>IF(E2358=0, 0, E2358/L2358)</f>
        <v>0</v>
      </c>
      <c r="Q2358" t="str">
        <f>LEFT($N2358,SEARCH("/",$N2358)-1)</f>
        <v>technology</v>
      </c>
      <c r="R2358" t="str">
        <f>RIGHT($N2358, LEN($N2358)-SEARCH("/",$N2358))</f>
        <v>web</v>
      </c>
      <c r="S2358" s="12">
        <f>(((J2358/60)/60)/24)+DATE(1970,1,1)</f>
        <v>42130.78361111111</v>
      </c>
      <c r="T2358" s="12">
        <f>(((I2358/60)/60)/24)+DATE(1970,1,1)</f>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(E2359/D2359)</f>
        <v>0</v>
      </c>
      <c r="P2359" s="8">
        <f>IF(E2359=0, 0, E2359/L2359)</f>
        <v>0</v>
      </c>
      <c r="Q2359" t="str">
        <f>LEFT($N2359,SEARCH("/",$N2359)-1)</f>
        <v>technology</v>
      </c>
      <c r="R2359" t="str">
        <f>RIGHT($N2359, LEN($N2359)-SEARCH("/",$N2359))</f>
        <v>web</v>
      </c>
      <c r="S2359" s="12">
        <f>(((J2359/60)/60)/24)+DATE(1970,1,1)</f>
        <v>42264.620115740734</v>
      </c>
      <c r="T2359" s="12">
        <f>(((I2359/60)/60)/24)+DATE(1970,1,1)</f>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(E2360/D2360)</f>
        <v>0</v>
      </c>
      <c r="P2360" s="8">
        <f>IF(E2360=0, 0, E2360/L2360)</f>
        <v>0</v>
      </c>
      <c r="Q2360" t="str">
        <f>LEFT($N2360,SEARCH("/",$N2360)-1)</f>
        <v>technology</v>
      </c>
      <c r="R2360" t="str">
        <f>RIGHT($N2360, LEN($N2360)-SEARCH("/",$N2360))</f>
        <v>web</v>
      </c>
      <c r="S2360" s="12">
        <f>(((J2360/60)/60)/24)+DATE(1970,1,1)</f>
        <v>41978.930972222224</v>
      </c>
      <c r="T2360" s="12">
        <f>(((I2360/60)/60)/24)+DATE(1970,1,1)</f>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(E2361/D2361)</f>
        <v>0.14680000000000001</v>
      </c>
      <c r="P2361" s="8">
        <f>IF(E2361=0, 0, E2361/L2361)</f>
        <v>367</v>
      </c>
      <c r="Q2361" t="str">
        <f>LEFT($N2361,SEARCH("/",$N2361)-1)</f>
        <v>technology</v>
      </c>
      <c r="R2361" t="str">
        <f>RIGHT($N2361, LEN($N2361)-SEARCH("/",$N2361))</f>
        <v>web</v>
      </c>
      <c r="S2361" s="12">
        <f>(((J2361/60)/60)/24)+DATE(1970,1,1)</f>
        <v>42159.649583333332</v>
      </c>
      <c r="T2361" s="12">
        <f>(((I2361/60)/60)/24)+DATE(1970,1,1)</f>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(E2362/D2362)</f>
        <v>4.0000000000000002E-4</v>
      </c>
      <c r="P2362" s="8">
        <f>IF(E2362=0, 0, E2362/L2362)</f>
        <v>2</v>
      </c>
      <c r="Q2362" t="str">
        <f>LEFT($N2362,SEARCH("/",$N2362)-1)</f>
        <v>technology</v>
      </c>
      <c r="R2362" t="str">
        <f>RIGHT($N2362, LEN($N2362)-SEARCH("/",$N2362))</f>
        <v>web</v>
      </c>
      <c r="S2362" s="12">
        <f>(((J2362/60)/60)/24)+DATE(1970,1,1)</f>
        <v>42377.70694444445</v>
      </c>
      <c r="T2362" s="12">
        <f>(((I2362/60)/60)/24)+DATE(1970,1,1)</f>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(E2363/D2363)</f>
        <v>0</v>
      </c>
      <c r="P2363" s="8">
        <f>IF(E2363=0, 0, E2363/L2363)</f>
        <v>0</v>
      </c>
      <c r="Q2363" t="str">
        <f>LEFT($N2363,SEARCH("/",$N2363)-1)</f>
        <v>technology</v>
      </c>
      <c r="R2363" t="str">
        <f>RIGHT($N2363, LEN($N2363)-SEARCH("/",$N2363))</f>
        <v>web</v>
      </c>
      <c r="S2363" s="12">
        <f>(((J2363/60)/60)/24)+DATE(1970,1,1)</f>
        <v>42466.858888888892</v>
      </c>
      <c r="T2363" s="12">
        <f>(((I2363/60)/60)/24)+DATE(1970,1,1)</f>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(E2364/D2364)</f>
        <v>0.2857142857142857</v>
      </c>
      <c r="P2364" s="8">
        <f>IF(E2364=0, 0, E2364/L2364)</f>
        <v>60</v>
      </c>
      <c r="Q2364" t="str">
        <f>LEFT($N2364,SEARCH("/",$N2364)-1)</f>
        <v>technology</v>
      </c>
      <c r="R2364" t="str">
        <f>RIGHT($N2364, LEN($N2364)-SEARCH("/",$N2364))</f>
        <v>web</v>
      </c>
      <c r="S2364" s="12">
        <f>(((J2364/60)/60)/24)+DATE(1970,1,1)</f>
        <v>41954.688310185185</v>
      </c>
      <c r="T2364" s="12">
        <f>(((I2364/60)/60)/24)+DATE(1970,1,1)</f>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(E2365/D2365)</f>
        <v>0</v>
      </c>
      <c r="P2365" s="8">
        <f>IF(E2365=0, 0, E2365/L2365)</f>
        <v>0</v>
      </c>
      <c r="Q2365" t="str">
        <f>LEFT($N2365,SEARCH("/",$N2365)-1)</f>
        <v>technology</v>
      </c>
      <c r="R2365" t="str">
        <f>RIGHT($N2365, LEN($N2365)-SEARCH("/",$N2365))</f>
        <v>web</v>
      </c>
      <c r="S2365" s="12">
        <f>(((J2365/60)/60)/24)+DATE(1970,1,1)</f>
        <v>42322.011574074073</v>
      </c>
      <c r="T2365" s="12">
        <f>(((I2365/60)/60)/24)+DATE(1970,1,1)</f>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(E2366/D2366)</f>
        <v>0</v>
      </c>
      <c r="P2366" s="8">
        <f>IF(E2366=0, 0, E2366/L2366)</f>
        <v>0</v>
      </c>
      <c r="Q2366" t="str">
        <f>LEFT($N2366,SEARCH("/",$N2366)-1)</f>
        <v>technology</v>
      </c>
      <c r="R2366" t="str">
        <f>RIGHT($N2366, LEN($N2366)-SEARCH("/",$N2366))</f>
        <v>web</v>
      </c>
      <c r="S2366" s="12">
        <f>(((J2366/60)/60)/24)+DATE(1970,1,1)</f>
        <v>42248.934675925921</v>
      </c>
      <c r="T2366" s="12">
        <f>(((I2366/60)/60)/24)+DATE(1970,1,1)</f>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(E2367/D2367)</f>
        <v>0</v>
      </c>
      <c r="P2367" s="8">
        <f>IF(E2367=0, 0, E2367/L2367)</f>
        <v>0</v>
      </c>
      <c r="Q2367" t="str">
        <f>LEFT($N2367,SEARCH("/",$N2367)-1)</f>
        <v>technology</v>
      </c>
      <c r="R2367" t="str">
        <f>RIGHT($N2367, LEN($N2367)-SEARCH("/",$N2367))</f>
        <v>web</v>
      </c>
      <c r="S2367" s="12">
        <f>(((J2367/60)/60)/24)+DATE(1970,1,1)</f>
        <v>42346.736400462964</v>
      </c>
      <c r="T2367" s="12">
        <f>(((I2367/60)/60)/24)+DATE(1970,1,1)</f>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(E2368/D2368)</f>
        <v>0.1052</v>
      </c>
      <c r="P2368" s="8">
        <f>IF(E2368=0, 0, E2368/L2368)</f>
        <v>97.407407407407405</v>
      </c>
      <c r="Q2368" t="str">
        <f>LEFT($N2368,SEARCH("/",$N2368)-1)</f>
        <v>technology</v>
      </c>
      <c r="R2368" t="str">
        <f>RIGHT($N2368, LEN($N2368)-SEARCH("/",$N2368))</f>
        <v>web</v>
      </c>
      <c r="S2368" s="12">
        <f>(((J2368/60)/60)/24)+DATE(1970,1,1)</f>
        <v>42268.531631944439</v>
      </c>
      <c r="T2368" s="12">
        <f>(((I2368/60)/60)/24)+DATE(1970,1,1)</f>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(E2369/D2369)</f>
        <v>1.34E-2</v>
      </c>
      <c r="P2369" s="8">
        <f>IF(E2369=0, 0, E2369/L2369)</f>
        <v>47.857142857142854</v>
      </c>
      <c r="Q2369" t="str">
        <f>LEFT($N2369,SEARCH("/",$N2369)-1)</f>
        <v>technology</v>
      </c>
      <c r="R2369" t="str">
        <f>RIGHT($N2369, LEN($N2369)-SEARCH("/",$N2369))</f>
        <v>web</v>
      </c>
      <c r="S2369" s="12">
        <f>(((J2369/60)/60)/24)+DATE(1970,1,1)</f>
        <v>42425.970092592594</v>
      </c>
      <c r="T2369" s="12">
        <f>(((I2369/60)/60)/24)+DATE(1970,1,1)</f>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(E2370/D2370)</f>
        <v>2.5000000000000001E-3</v>
      </c>
      <c r="P2370" s="8">
        <f>IF(E2370=0, 0, E2370/L2370)</f>
        <v>50</v>
      </c>
      <c r="Q2370" t="str">
        <f>LEFT($N2370,SEARCH("/",$N2370)-1)</f>
        <v>technology</v>
      </c>
      <c r="R2370" t="str">
        <f>RIGHT($N2370, LEN($N2370)-SEARCH("/",$N2370))</f>
        <v>web</v>
      </c>
      <c r="S2370" s="12">
        <f>(((J2370/60)/60)/24)+DATE(1970,1,1)</f>
        <v>42063.721817129626</v>
      </c>
      <c r="T2370" s="12">
        <f>(((I2370/60)/60)/24)+DATE(1970,1,1)</f>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(E2371/D2371)</f>
        <v>0</v>
      </c>
      <c r="P2371" s="8">
        <f>IF(E2371=0, 0, E2371/L2371)</f>
        <v>0</v>
      </c>
      <c r="Q2371" t="str">
        <f>LEFT($N2371,SEARCH("/",$N2371)-1)</f>
        <v>technology</v>
      </c>
      <c r="R2371" t="str">
        <f>RIGHT($N2371, LEN($N2371)-SEARCH("/",$N2371))</f>
        <v>web</v>
      </c>
      <c r="S2371" s="12">
        <f>(((J2371/60)/60)/24)+DATE(1970,1,1)</f>
        <v>42380.812627314815</v>
      </c>
      <c r="T2371" s="12">
        <f>(((I2371/60)/60)/24)+DATE(1970,1,1)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(E2372/D2372)</f>
        <v>3.2799999999999999E-3</v>
      </c>
      <c r="P2372" s="8">
        <f>IF(E2372=0, 0, E2372/L2372)</f>
        <v>20.5</v>
      </c>
      <c r="Q2372" t="str">
        <f>LEFT($N2372,SEARCH("/",$N2372)-1)</f>
        <v>technology</v>
      </c>
      <c r="R2372" t="str">
        <f>RIGHT($N2372, LEN($N2372)-SEARCH("/",$N2372))</f>
        <v>web</v>
      </c>
      <c r="S2372" s="12">
        <f>(((J2372/60)/60)/24)+DATE(1970,1,1)</f>
        <v>41961.18913194444</v>
      </c>
      <c r="T2372" s="12">
        <f>(((I2372/60)/60)/24)+DATE(1970,1,1)</f>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(E2373/D2373)</f>
        <v>0</v>
      </c>
      <c r="P2373" s="8">
        <f>IF(E2373=0, 0, E2373/L2373)</f>
        <v>0</v>
      </c>
      <c r="Q2373" t="str">
        <f>LEFT($N2373,SEARCH("/",$N2373)-1)</f>
        <v>technology</v>
      </c>
      <c r="R2373" t="str">
        <f>RIGHT($N2373, LEN($N2373)-SEARCH("/",$N2373))</f>
        <v>web</v>
      </c>
      <c r="S2373" s="12">
        <f>(((J2373/60)/60)/24)+DATE(1970,1,1)</f>
        <v>42150.777731481481</v>
      </c>
      <c r="T2373" s="12">
        <f>(((I2373/60)/60)/24)+DATE(1970,1,1)</f>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(E2374/D2374)</f>
        <v>3.272727272727273E-2</v>
      </c>
      <c r="P2374" s="8">
        <f>IF(E2374=0, 0, E2374/L2374)</f>
        <v>30</v>
      </c>
      <c r="Q2374" t="str">
        <f>LEFT($N2374,SEARCH("/",$N2374)-1)</f>
        <v>technology</v>
      </c>
      <c r="R2374" t="str">
        <f>RIGHT($N2374, LEN($N2374)-SEARCH("/",$N2374))</f>
        <v>web</v>
      </c>
      <c r="S2374" s="12">
        <f>(((J2374/60)/60)/24)+DATE(1970,1,1)</f>
        <v>42088.069108796291</v>
      </c>
      <c r="T2374" s="12">
        <f>(((I2374/60)/60)/24)+DATE(1970,1,1)</f>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(E2375/D2375)</f>
        <v>5.8823529411764708E-5</v>
      </c>
      <c r="P2375" s="8">
        <f>IF(E2375=0, 0, E2375/L2375)</f>
        <v>50</v>
      </c>
      <c r="Q2375" t="str">
        <f>LEFT($N2375,SEARCH("/",$N2375)-1)</f>
        <v>technology</v>
      </c>
      <c r="R2375" t="str">
        <f>RIGHT($N2375, LEN($N2375)-SEARCH("/",$N2375))</f>
        <v>web</v>
      </c>
      <c r="S2375" s="12">
        <f>(((J2375/60)/60)/24)+DATE(1970,1,1)</f>
        <v>42215.662314814821</v>
      </c>
      <c r="T2375" s="12">
        <f>(((I2375/60)/60)/24)+DATE(1970,1,1)</f>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(E2376/D2376)</f>
        <v>4.5454545454545455E-4</v>
      </c>
      <c r="P2376" s="8">
        <f>IF(E2376=0, 0, E2376/L2376)</f>
        <v>10</v>
      </c>
      <c r="Q2376" t="str">
        <f>LEFT($N2376,SEARCH("/",$N2376)-1)</f>
        <v>technology</v>
      </c>
      <c r="R2376" t="str">
        <f>RIGHT($N2376, LEN($N2376)-SEARCH("/",$N2376))</f>
        <v>web</v>
      </c>
      <c r="S2376" s="12">
        <f>(((J2376/60)/60)/24)+DATE(1970,1,1)</f>
        <v>42017.843287037031</v>
      </c>
      <c r="T2376" s="12">
        <f>(((I2376/60)/60)/24)+DATE(1970,1,1)</f>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(E2377/D2377)</f>
        <v>0</v>
      </c>
      <c r="P2377" s="8">
        <f>IF(E2377=0, 0, E2377/L2377)</f>
        <v>0</v>
      </c>
      <c r="Q2377" t="str">
        <f>LEFT($N2377,SEARCH("/",$N2377)-1)</f>
        <v>technology</v>
      </c>
      <c r="R2377" t="str">
        <f>RIGHT($N2377, LEN($N2377)-SEARCH("/",$N2377))</f>
        <v>web</v>
      </c>
      <c r="S2377" s="12">
        <f>(((J2377/60)/60)/24)+DATE(1970,1,1)</f>
        <v>42592.836076388892</v>
      </c>
      <c r="T2377" s="12">
        <f>(((I2377/60)/60)/24)+DATE(1970,1,1)</f>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(E2378/D2378)</f>
        <v>0.10877666666666666</v>
      </c>
      <c r="P2378" s="8">
        <f>IF(E2378=0, 0, E2378/L2378)</f>
        <v>81.582499999999996</v>
      </c>
      <c r="Q2378" t="str">
        <f>LEFT($N2378,SEARCH("/",$N2378)-1)</f>
        <v>technology</v>
      </c>
      <c r="R2378" t="str">
        <f>RIGHT($N2378, LEN($N2378)-SEARCH("/",$N2378))</f>
        <v>web</v>
      </c>
      <c r="S2378" s="12">
        <f>(((J2378/60)/60)/24)+DATE(1970,1,1)</f>
        <v>42318.925532407404</v>
      </c>
      <c r="T2378" s="12">
        <f>(((I2378/60)/60)/24)+DATE(1970,1,1)</f>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(E2379/D2379)</f>
        <v>0</v>
      </c>
      <c r="P2379" s="8">
        <f>IF(E2379=0, 0, E2379/L2379)</f>
        <v>0</v>
      </c>
      <c r="Q2379" t="str">
        <f>LEFT($N2379,SEARCH("/",$N2379)-1)</f>
        <v>technology</v>
      </c>
      <c r="R2379" t="str">
        <f>RIGHT($N2379, LEN($N2379)-SEARCH("/",$N2379))</f>
        <v>web</v>
      </c>
      <c r="S2379" s="12">
        <f>(((J2379/60)/60)/24)+DATE(1970,1,1)</f>
        <v>42669.870173611111</v>
      </c>
      <c r="T2379" s="12">
        <f>(((I2379/60)/60)/24)+DATE(1970,1,1)</f>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(E2380/D2380)</f>
        <v>0</v>
      </c>
      <c r="P2380" s="8">
        <f>IF(E2380=0, 0, E2380/L2380)</f>
        <v>0</v>
      </c>
      <c r="Q2380" t="str">
        <f>LEFT($N2380,SEARCH("/",$N2380)-1)</f>
        <v>technology</v>
      </c>
      <c r="R2380" t="str">
        <f>RIGHT($N2380, LEN($N2380)-SEARCH("/",$N2380))</f>
        <v>web</v>
      </c>
      <c r="S2380" s="12">
        <f>(((J2380/60)/60)/24)+DATE(1970,1,1)</f>
        <v>42213.013078703705</v>
      </c>
      <c r="T2380" s="12">
        <f>(((I2380/60)/60)/24)+DATE(1970,1,1)</f>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(E2381/D2381)</f>
        <v>0</v>
      </c>
      <c r="P2381" s="8">
        <f>IF(E2381=0, 0, E2381/L2381)</f>
        <v>0</v>
      </c>
      <c r="Q2381" t="str">
        <f>LEFT($N2381,SEARCH("/",$N2381)-1)</f>
        <v>technology</v>
      </c>
      <c r="R2381" t="str">
        <f>RIGHT($N2381, LEN($N2381)-SEARCH("/",$N2381))</f>
        <v>web</v>
      </c>
      <c r="S2381" s="12">
        <f>(((J2381/60)/60)/24)+DATE(1970,1,1)</f>
        <v>42237.016388888893</v>
      </c>
      <c r="T2381" s="12">
        <f>(((I2381/60)/60)/24)+DATE(1970,1,1)</f>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(E2382/D2382)</f>
        <v>3.6666666666666666E-3</v>
      </c>
      <c r="P2382" s="8">
        <f>IF(E2382=0, 0, E2382/L2382)</f>
        <v>18.333333333333332</v>
      </c>
      <c r="Q2382" t="str">
        <f>LEFT($N2382,SEARCH("/",$N2382)-1)</f>
        <v>technology</v>
      </c>
      <c r="R2382" t="str">
        <f>RIGHT($N2382, LEN($N2382)-SEARCH("/",$N2382))</f>
        <v>web</v>
      </c>
      <c r="S2382" s="12">
        <f>(((J2382/60)/60)/24)+DATE(1970,1,1)</f>
        <v>42248.793310185181</v>
      </c>
      <c r="T2382" s="12">
        <f>(((I2382/60)/60)/24)+DATE(1970,1,1)</f>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(E2383/D2383)</f>
        <v>1.8193398957730169E-2</v>
      </c>
      <c r="P2383" s="8">
        <f>IF(E2383=0, 0, E2383/L2383)</f>
        <v>224.42857142857142</v>
      </c>
      <c r="Q2383" t="str">
        <f>LEFT($N2383,SEARCH("/",$N2383)-1)</f>
        <v>technology</v>
      </c>
      <c r="R2383" t="str">
        <f>RIGHT($N2383, LEN($N2383)-SEARCH("/",$N2383))</f>
        <v>web</v>
      </c>
      <c r="S2383" s="12">
        <f>(((J2383/60)/60)/24)+DATE(1970,1,1)</f>
        <v>42074.935740740737</v>
      </c>
      <c r="T2383" s="12">
        <f>(((I2383/60)/60)/24)+DATE(1970,1,1)</f>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(E2384/D2384)</f>
        <v>2.5000000000000001E-2</v>
      </c>
      <c r="P2384" s="8">
        <f>IF(E2384=0, 0, E2384/L2384)</f>
        <v>37.5</v>
      </c>
      <c r="Q2384" t="str">
        <f>LEFT($N2384,SEARCH("/",$N2384)-1)</f>
        <v>technology</v>
      </c>
      <c r="R2384" t="str">
        <f>RIGHT($N2384, LEN($N2384)-SEARCH("/",$N2384))</f>
        <v>web</v>
      </c>
      <c r="S2384" s="12">
        <f>(((J2384/60)/60)/24)+DATE(1970,1,1)</f>
        <v>42195.187534722223</v>
      </c>
      <c r="T2384" s="12">
        <f>(((I2384/60)/60)/24)+DATE(1970,1,1)</f>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(E2385/D2385)</f>
        <v>4.3499999999999997E-2</v>
      </c>
      <c r="P2385" s="8">
        <f>IF(E2385=0, 0, E2385/L2385)</f>
        <v>145</v>
      </c>
      <c r="Q2385" t="str">
        <f>LEFT($N2385,SEARCH("/",$N2385)-1)</f>
        <v>technology</v>
      </c>
      <c r="R2385" t="str">
        <f>RIGHT($N2385, LEN($N2385)-SEARCH("/",$N2385))</f>
        <v>web</v>
      </c>
      <c r="S2385" s="12">
        <f>(((J2385/60)/60)/24)+DATE(1970,1,1)</f>
        <v>42027.056793981479</v>
      </c>
      <c r="T2385" s="12">
        <f>(((I2385/60)/60)/24)+DATE(1970,1,1)</f>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(E2386/D2386)</f>
        <v>8.0000000000000002E-3</v>
      </c>
      <c r="P2386" s="8">
        <f>IF(E2386=0, 0, E2386/L2386)</f>
        <v>1</v>
      </c>
      <c r="Q2386" t="str">
        <f>LEFT($N2386,SEARCH("/",$N2386)-1)</f>
        <v>technology</v>
      </c>
      <c r="R2386" t="str">
        <f>RIGHT($N2386, LEN($N2386)-SEARCH("/",$N2386))</f>
        <v>web</v>
      </c>
      <c r="S2386" s="12">
        <f>(((J2386/60)/60)/24)+DATE(1970,1,1)</f>
        <v>41927.067627314813</v>
      </c>
      <c r="T2386" s="12">
        <f>(((I2386/60)/60)/24)+DATE(1970,1,1)</f>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(E2387/D2387)</f>
        <v>1.2123076923076924E-2</v>
      </c>
      <c r="P2387" s="8">
        <f>IF(E2387=0, 0, E2387/L2387)</f>
        <v>112.57142857142857</v>
      </c>
      <c r="Q2387" t="str">
        <f>LEFT($N2387,SEARCH("/",$N2387)-1)</f>
        <v>technology</v>
      </c>
      <c r="R2387" t="str">
        <f>RIGHT($N2387, LEN($N2387)-SEARCH("/",$N2387))</f>
        <v>web</v>
      </c>
      <c r="S2387" s="12">
        <f>(((J2387/60)/60)/24)+DATE(1970,1,1)</f>
        <v>42191.70175925926</v>
      </c>
      <c r="T2387" s="12">
        <f>(((I2387/60)/60)/24)+DATE(1970,1,1)</f>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(E2388/D2388)</f>
        <v>0</v>
      </c>
      <c r="P2388" s="8">
        <f>IF(E2388=0, 0, E2388/L2388)</f>
        <v>0</v>
      </c>
      <c r="Q2388" t="str">
        <f>LEFT($N2388,SEARCH("/",$N2388)-1)</f>
        <v>technology</v>
      </c>
      <c r="R2388" t="str">
        <f>RIGHT($N2388, LEN($N2388)-SEARCH("/",$N2388))</f>
        <v>web</v>
      </c>
      <c r="S2388" s="12">
        <f>(((J2388/60)/60)/24)+DATE(1970,1,1)</f>
        <v>41954.838240740741</v>
      </c>
      <c r="T2388" s="12">
        <f>(((I2388/60)/60)/24)+DATE(1970,1,1)</f>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(E2389/D2389)</f>
        <v>6.8399999999999997E-3</v>
      </c>
      <c r="P2389" s="8">
        <f>IF(E2389=0, 0, E2389/L2389)</f>
        <v>342</v>
      </c>
      <c r="Q2389" t="str">
        <f>LEFT($N2389,SEARCH("/",$N2389)-1)</f>
        <v>technology</v>
      </c>
      <c r="R2389" t="str">
        <f>RIGHT($N2389, LEN($N2389)-SEARCH("/",$N2389))</f>
        <v>web</v>
      </c>
      <c r="S2389" s="12">
        <f>(((J2389/60)/60)/24)+DATE(1970,1,1)</f>
        <v>42528.626620370371</v>
      </c>
      <c r="T2389" s="12">
        <f>(((I2389/60)/60)/24)+DATE(1970,1,1)</f>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(E2390/D2390)</f>
        <v>1.2513513513513513E-2</v>
      </c>
      <c r="P2390" s="8">
        <f>IF(E2390=0, 0, E2390/L2390)</f>
        <v>57.875</v>
      </c>
      <c r="Q2390" t="str">
        <f>LEFT($N2390,SEARCH("/",$N2390)-1)</f>
        <v>technology</v>
      </c>
      <c r="R2390" t="str">
        <f>RIGHT($N2390, LEN($N2390)-SEARCH("/",$N2390))</f>
        <v>web</v>
      </c>
      <c r="S2390" s="12">
        <f>(((J2390/60)/60)/24)+DATE(1970,1,1)</f>
        <v>41989.853692129633</v>
      </c>
      <c r="T2390" s="12">
        <f>(((I2390/60)/60)/24)+DATE(1970,1,1)</f>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(E2391/D2391)</f>
        <v>1.8749999999999999E-3</v>
      </c>
      <c r="P2391" s="8">
        <f>IF(E2391=0, 0, E2391/L2391)</f>
        <v>30</v>
      </c>
      <c r="Q2391" t="str">
        <f>LEFT($N2391,SEARCH("/",$N2391)-1)</f>
        <v>technology</v>
      </c>
      <c r="R2391" t="str">
        <f>RIGHT($N2391, LEN($N2391)-SEARCH("/",$N2391))</f>
        <v>web</v>
      </c>
      <c r="S2391" s="12">
        <f>(((J2391/60)/60)/24)+DATE(1970,1,1)</f>
        <v>42179.653379629628</v>
      </c>
      <c r="T2391" s="12">
        <f>(((I2391/60)/60)/24)+DATE(1970,1,1)</f>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(E2392/D2392)</f>
        <v>0</v>
      </c>
      <c r="P2392" s="8">
        <f>IF(E2392=0, 0, E2392/L2392)</f>
        <v>0</v>
      </c>
      <c r="Q2392" t="str">
        <f>LEFT($N2392,SEARCH("/",$N2392)-1)</f>
        <v>technology</v>
      </c>
      <c r="R2392" t="str">
        <f>RIGHT($N2392, LEN($N2392)-SEARCH("/",$N2392))</f>
        <v>web</v>
      </c>
      <c r="S2392" s="12">
        <f>(((J2392/60)/60)/24)+DATE(1970,1,1)</f>
        <v>41968.262314814812</v>
      </c>
      <c r="T2392" s="12">
        <f>(((I2392/60)/60)/24)+DATE(1970,1,1)</f>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(E2393/D2393)</f>
        <v>1.25E-3</v>
      </c>
      <c r="P2393" s="8">
        <f>IF(E2393=0, 0, E2393/L2393)</f>
        <v>25</v>
      </c>
      <c r="Q2393" t="str">
        <f>LEFT($N2393,SEARCH("/",$N2393)-1)</f>
        <v>technology</v>
      </c>
      <c r="R2393" t="str">
        <f>RIGHT($N2393, LEN($N2393)-SEARCH("/",$N2393))</f>
        <v>web</v>
      </c>
      <c r="S2393" s="12">
        <f>(((J2393/60)/60)/24)+DATE(1970,1,1)</f>
        <v>42064.794490740736</v>
      </c>
      <c r="T2393" s="12">
        <f>(((I2393/60)/60)/24)+DATE(1970,1,1)</f>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(E2394/D2394)</f>
        <v>0</v>
      </c>
      <c r="P2394" s="8">
        <f>IF(E2394=0, 0, E2394/L2394)</f>
        <v>0</v>
      </c>
      <c r="Q2394" t="str">
        <f>LEFT($N2394,SEARCH("/",$N2394)-1)</f>
        <v>technology</v>
      </c>
      <c r="R2394" t="str">
        <f>RIGHT($N2394, LEN($N2394)-SEARCH("/",$N2394))</f>
        <v>web</v>
      </c>
      <c r="S2394" s="12">
        <f>(((J2394/60)/60)/24)+DATE(1970,1,1)</f>
        <v>42276.120636574073</v>
      </c>
      <c r="T2394" s="12">
        <f>(((I2394/60)/60)/24)+DATE(1970,1,1)</f>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(E2395/D2395)</f>
        <v>5.0000000000000001E-4</v>
      </c>
      <c r="P2395" s="8">
        <f>IF(E2395=0, 0, E2395/L2395)</f>
        <v>50</v>
      </c>
      <c r="Q2395" t="str">
        <f>LEFT($N2395,SEARCH("/",$N2395)-1)</f>
        <v>technology</v>
      </c>
      <c r="R2395" t="str">
        <f>RIGHT($N2395, LEN($N2395)-SEARCH("/",$N2395))</f>
        <v>web</v>
      </c>
      <c r="S2395" s="12">
        <f>(((J2395/60)/60)/24)+DATE(1970,1,1)</f>
        <v>42194.648344907408</v>
      </c>
      <c r="T2395" s="12">
        <f>(((I2395/60)/60)/24)+DATE(1970,1,1)</f>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(E2396/D2396)</f>
        <v>5.9999999999999995E-4</v>
      </c>
      <c r="P2396" s="8">
        <f>IF(E2396=0, 0, E2396/L2396)</f>
        <v>1.5</v>
      </c>
      <c r="Q2396" t="str">
        <f>LEFT($N2396,SEARCH("/",$N2396)-1)</f>
        <v>technology</v>
      </c>
      <c r="R2396" t="str">
        <f>RIGHT($N2396, LEN($N2396)-SEARCH("/",$N2396))</f>
        <v>web</v>
      </c>
      <c r="S2396" s="12">
        <f>(((J2396/60)/60)/24)+DATE(1970,1,1)</f>
        <v>42031.362187499995</v>
      </c>
      <c r="T2396" s="12">
        <f>(((I2396/60)/60)/24)+DATE(1970,1,1)</f>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(E2397/D2397)</f>
        <v>0</v>
      </c>
      <c r="P2397" s="8">
        <f>IF(E2397=0, 0, E2397/L2397)</f>
        <v>0</v>
      </c>
      <c r="Q2397" t="str">
        <f>LEFT($N2397,SEARCH("/",$N2397)-1)</f>
        <v>technology</v>
      </c>
      <c r="R2397" t="str">
        <f>RIGHT($N2397, LEN($N2397)-SEARCH("/",$N2397))</f>
        <v>web</v>
      </c>
      <c r="S2397" s="12">
        <f>(((J2397/60)/60)/24)+DATE(1970,1,1)</f>
        <v>42717.121377314819</v>
      </c>
      <c r="T2397" s="12">
        <f>(((I2397/60)/60)/24)+DATE(1970,1,1)</f>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(E2398/D2398)</f>
        <v>2E-3</v>
      </c>
      <c r="P2398" s="8">
        <f>IF(E2398=0, 0, E2398/L2398)</f>
        <v>10</v>
      </c>
      <c r="Q2398" t="str">
        <f>LEFT($N2398,SEARCH("/",$N2398)-1)</f>
        <v>technology</v>
      </c>
      <c r="R2398" t="str">
        <f>RIGHT($N2398, LEN($N2398)-SEARCH("/",$N2398))</f>
        <v>web</v>
      </c>
      <c r="S2398" s="12">
        <f>(((J2398/60)/60)/24)+DATE(1970,1,1)</f>
        <v>42262.849050925928</v>
      </c>
      <c r="T2398" s="12">
        <f>(((I2398/60)/60)/24)+DATE(1970,1,1)</f>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(E2399/D2399)</f>
        <v>0</v>
      </c>
      <c r="P2399" s="8">
        <f>IF(E2399=0, 0, E2399/L2399)</f>
        <v>0</v>
      </c>
      <c r="Q2399" t="str">
        <f>LEFT($N2399,SEARCH("/",$N2399)-1)</f>
        <v>technology</v>
      </c>
      <c r="R2399" t="str">
        <f>RIGHT($N2399, LEN($N2399)-SEARCH("/",$N2399))</f>
        <v>web</v>
      </c>
      <c r="S2399" s="12">
        <f>(((J2399/60)/60)/24)+DATE(1970,1,1)</f>
        <v>41976.88490740741</v>
      </c>
      <c r="T2399" s="12">
        <f>(((I2399/60)/60)/24)+DATE(1970,1,1)</f>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(E2400/D2400)</f>
        <v>0</v>
      </c>
      <c r="P2400" s="8">
        <f>IF(E2400=0, 0, E2400/L2400)</f>
        <v>0</v>
      </c>
      <c r="Q2400" t="str">
        <f>LEFT($N2400,SEARCH("/",$N2400)-1)</f>
        <v>technology</v>
      </c>
      <c r="R2400" t="str">
        <f>RIGHT($N2400, LEN($N2400)-SEARCH("/",$N2400))</f>
        <v>web</v>
      </c>
      <c r="S2400" s="12">
        <f>(((J2400/60)/60)/24)+DATE(1970,1,1)</f>
        <v>42157.916481481487</v>
      </c>
      <c r="T2400" s="12">
        <f>(((I2400/60)/60)/24)+DATE(1970,1,1)</f>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(E2401/D2401)</f>
        <v>0</v>
      </c>
      <c r="P2401" s="8">
        <f>IF(E2401=0, 0, E2401/L2401)</f>
        <v>0</v>
      </c>
      <c r="Q2401" t="str">
        <f>LEFT($N2401,SEARCH("/",$N2401)-1)</f>
        <v>technology</v>
      </c>
      <c r="R2401" t="str">
        <f>RIGHT($N2401, LEN($N2401)-SEARCH("/",$N2401))</f>
        <v>web</v>
      </c>
      <c r="S2401" s="12">
        <f>(((J2401/60)/60)/24)+DATE(1970,1,1)</f>
        <v>41956.853078703702</v>
      </c>
      <c r="T2401" s="12">
        <f>(((I2401/60)/60)/24)+DATE(1970,1,1)</f>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(E2402/D2402)</f>
        <v>0</v>
      </c>
      <c r="P2402" s="8">
        <f>IF(E2402=0, 0, E2402/L2402)</f>
        <v>0</v>
      </c>
      <c r="Q2402" t="str">
        <f>LEFT($N2402,SEARCH("/",$N2402)-1)</f>
        <v>technology</v>
      </c>
      <c r="R2402" t="str">
        <f>RIGHT($N2402, LEN($N2402)-SEARCH("/",$N2402))</f>
        <v>web</v>
      </c>
      <c r="S2402" s="12">
        <f>(((J2402/60)/60)/24)+DATE(1970,1,1)</f>
        <v>42444.268101851849</v>
      </c>
      <c r="T2402" s="12">
        <f>(((I2402/60)/60)/24)+DATE(1970,1,1)</f>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(E2403/D2403)</f>
        <v>7.1785714285714283E-3</v>
      </c>
      <c r="P2403" s="8">
        <f>IF(E2403=0, 0, E2403/L2403)</f>
        <v>22.333333333333332</v>
      </c>
      <c r="Q2403" t="str">
        <f>LEFT($N2403,SEARCH("/",$N2403)-1)</f>
        <v>food</v>
      </c>
      <c r="R2403" t="str">
        <f>RIGHT($N2403, LEN($N2403)-SEARCH("/",$N2403))</f>
        <v>food trucks</v>
      </c>
      <c r="S2403" s="12">
        <f>(((J2403/60)/60)/24)+DATE(1970,1,1)</f>
        <v>42374.822870370372</v>
      </c>
      <c r="T2403" s="12">
        <f>(((I2403/60)/60)/24)+DATE(1970,1,1)</f>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(E2404/D2404)</f>
        <v>4.3333333333333331E-3</v>
      </c>
      <c r="P2404" s="8">
        <f>IF(E2404=0, 0, E2404/L2404)</f>
        <v>52</v>
      </c>
      <c r="Q2404" t="str">
        <f>LEFT($N2404,SEARCH("/",$N2404)-1)</f>
        <v>food</v>
      </c>
      <c r="R2404" t="str">
        <f>RIGHT($N2404, LEN($N2404)-SEARCH("/",$N2404))</f>
        <v>food trucks</v>
      </c>
      <c r="S2404" s="12">
        <f>(((J2404/60)/60)/24)+DATE(1970,1,1)</f>
        <v>42107.679756944446</v>
      </c>
      <c r="T2404" s="12">
        <f>(((I2404/60)/60)/24)+DATE(1970,1,1)</f>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(E2405/D2405)</f>
        <v>0.16833333333333333</v>
      </c>
      <c r="P2405" s="8">
        <f>IF(E2405=0, 0, E2405/L2405)</f>
        <v>16.833333333333332</v>
      </c>
      <c r="Q2405" t="str">
        <f>LEFT($N2405,SEARCH("/",$N2405)-1)</f>
        <v>food</v>
      </c>
      <c r="R2405" t="str">
        <f>RIGHT($N2405, LEN($N2405)-SEARCH("/",$N2405))</f>
        <v>food trucks</v>
      </c>
      <c r="S2405" s="12">
        <f>(((J2405/60)/60)/24)+DATE(1970,1,1)</f>
        <v>42399.882615740738</v>
      </c>
      <c r="T2405" s="12">
        <f>(((I2405/60)/60)/24)+DATE(1970,1,1)</f>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(E2406/D2406)</f>
        <v>0</v>
      </c>
      <c r="P2406" s="8">
        <f>IF(E2406=0, 0, E2406/L2406)</f>
        <v>0</v>
      </c>
      <c r="Q2406" t="str">
        <f>LEFT($N2406,SEARCH("/",$N2406)-1)</f>
        <v>food</v>
      </c>
      <c r="R2406" t="str">
        <f>RIGHT($N2406, LEN($N2406)-SEARCH("/",$N2406))</f>
        <v>food trucks</v>
      </c>
      <c r="S2406" s="12">
        <f>(((J2406/60)/60)/24)+DATE(1970,1,1)</f>
        <v>42342.03943287037</v>
      </c>
      <c r="T2406" s="12">
        <f>(((I2406/60)/60)/24)+DATE(1970,1,1)</f>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(E2407/D2407)</f>
        <v>0.22520000000000001</v>
      </c>
      <c r="P2407" s="8">
        <f>IF(E2407=0, 0, E2407/L2407)</f>
        <v>56.3</v>
      </c>
      <c r="Q2407" t="str">
        <f>LEFT($N2407,SEARCH("/",$N2407)-1)</f>
        <v>food</v>
      </c>
      <c r="R2407" t="str">
        <f>RIGHT($N2407, LEN($N2407)-SEARCH("/",$N2407))</f>
        <v>food trucks</v>
      </c>
      <c r="S2407" s="12">
        <f>(((J2407/60)/60)/24)+DATE(1970,1,1)</f>
        <v>42595.585358796292</v>
      </c>
      <c r="T2407" s="12">
        <f>(((I2407/60)/60)/24)+DATE(1970,1,1)</f>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(E2408/D2408)</f>
        <v>0.41384615384615386</v>
      </c>
      <c r="P2408" s="8">
        <f>IF(E2408=0, 0, E2408/L2408)</f>
        <v>84.0625</v>
      </c>
      <c r="Q2408" t="str">
        <f>LEFT($N2408,SEARCH("/",$N2408)-1)</f>
        <v>food</v>
      </c>
      <c r="R2408" t="str">
        <f>RIGHT($N2408, LEN($N2408)-SEARCH("/",$N2408))</f>
        <v>food trucks</v>
      </c>
      <c r="S2408" s="12">
        <f>(((J2408/60)/60)/24)+DATE(1970,1,1)</f>
        <v>41983.110995370371</v>
      </c>
      <c r="T2408" s="12">
        <f>(((I2408/60)/60)/24)+DATE(1970,1,1)</f>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(E2409/D2409)</f>
        <v>0.25259090909090909</v>
      </c>
      <c r="P2409" s="8">
        <f>IF(E2409=0, 0, E2409/L2409)</f>
        <v>168.39393939393941</v>
      </c>
      <c r="Q2409" t="str">
        <f>LEFT($N2409,SEARCH("/",$N2409)-1)</f>
        <v>food</v>
      </c>
      <c r="R2409" t="str">
        <f>RIGHT($N2409, LEN($N2409)-SEARCH("/",$N2409))</f>
        <v>food trucks</v>
      </c>
      <c r="S2409" s="12">
        <f>(((J2409/60)/60)/24)+DATE(1970,1,1)</f>
        <v>42082.575555555552</v>
      </c>
      <c r="T2409" s="12">
        <f>(((I2409/60)/60)/24)+DATE(1970,1,1)</f>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(E2410/D2410)</f>
        <v>2E-3</v>
      </c>
      <c r="P2410" s="8">
        <f>IF(E2410=0, 0, E2410/L2410)</f>
        <v>15</v>
      </c>
      <c r="Q2410" t="str">
        <f>LEFT($N2410,SEARCH("/",$N2410)-1)</f>
        <v>food</v>
      </c>
      <c r="R2410" t="str">
        <f>RIGHT($N2410, LEN($N2410)-SEARCH("/",$N2410))</f>
        <v>food trucks</v>
      </c>
      <c r="S2410" s="12">
        <f>(((J2410/60)/60)/24)+DATE(1970,1,1)</f>
        <v>41919.140706018516</v>
      </c>
      <c r="T2410" s="12">
        <f>(((I2410/60)/60)/24)+DATE(1970,1,1)</f>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(E2411/D2411)</f>
        <v>1.84E-2</v>
      </c>
      <c r="P2411" s="8">
        <f>IF(E2411=0, 0, E2411/L2411)</f>
        <v>76.666666666666671</v>
      </c>
      <c r="Q2411" t="str">
        <f>LEFT($N2411,SEARCH("/",$N2411)-1)</f>
        <v>food</v>
      </c>
      <c r="R2411" t="str">
        <f>RIGHT($N2411, LEN($N2411)-SEARCH("/",$N2411))</f>
        <v>food trucks</v>
      </c>
      <c r="S2411" s="12">
        <f>(((J2411/60)/60)/24)+DATE(1970,1,1)</f>
        <v>42204.875868055555</v>
      </c>
      <c r="T2411" s="12">
        <f>(((I2411/60)/60)/24)+DATE(1970,1,1)</f>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(E2412/D2412)</f>
        <v>0</v>
      </c>
      <c r="P2412" s="8">
        <f>IF(E2412=0, 0, E2412/L2412)</f>
        <v>0</v>
      </c>
      <c r="Q2412" t="str">
        <f>LEFT($N2412,SEARCH("/",$N2412)-1)</f>
        <v>food</v>
      </c>
      <c r="R2412" t="str">
        <f>RIGHT($N2412, LEN($N2412)-SEARCH("/",$N2412))</f>
        <v>food trucks</v>
      </c>
      <c r="S2412" s="12">
        <f>(((J2412/60)/60)/24)+DATE(1970,1,1)</f>
        <v>42224.408275462964</v>
      </c>
      <c r="T2412" s="12">
        <f>(((I2412/60)/60)/24)+DATE(1970,1,1)</f>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(E2413/D2413)</f>
        <v>6.0400000000000002E-3</v>
      </c>
      <c r="P2413" s="8">
        <f>IF(E2413=0, 0, E2413/L2413)</f>
        <v>50.333333333333336</v>
      </c>
      <c r="Q2413" t="str">
        <f>LEFT($N2413,SEARCH("/",$N2413)-1)</f>
        <v>food</v>
      </c>
      <c r="R2413" t="str">
        <f>RIGHT($N2413, LEN($N2413)-SEARCH("/",$N2413))</f>
        <v>food trucks</v>
      </c>
      <c r="S2413" s="12">
        <f>(((J2413/60)/60)/24)+DATE(1970,1,1)</f>
        <v>42211.732430555552</v>
      </c>
      <c r="T2413" s="12">
        <f>(((I2413/60)/60)/24)+DATE(1970,1,1)</f>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(E2414/D2414)</f>
        <v>0</v>
      </c>
      <c r="P2414" s="8">
        <f>IF(E2414=0, 0, E2414/L2414)</f>
        <v>0</v>
      </c>
      <c r="Q2414" t="str">
        <f>LEFT($N2414,SEARCH("/",$N2414)-1)</f>
        <v>food</v>
      </c>
      <c r="R2414" t="str">
        <f>RIGHT($N2414, LEN($N2414)-SEARCH("/",$N2414))</f>
        <v>food trucks</v>
      </c>
      <c r="S2414" s="12">
        <f>(((J2414/60)/60)/24)+DATE(1970,1,1)</f>
        <v>42655.736956018518</v>
      </c>
      <c r="T2414" s="12">
        <f>(((I2414/60)/60)/24)+DATE(1970,1,1)</f>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(E2415/D2415)</f>
        <v>8.3333333333333332E-3</v>
      </c>
      <c r="P2415" s="8">
        <f>IF(E2415=0, 0, E2415/L2415)</f>
        <v>8.3333333333333339</v>
      </c>
      <c r="Q2415" t="str">
        <f>LEFT($N2415,SEARCH("/",$N2415)-1)</f>
        <v>food</v>
      </c>
      <c r="R2415" t="str">
        <f>RIGHT($N2415, LEN($N2415)-SEARCH("/",$N2415))</f>
        <v>food trucks</v>
      </c>
      <c r="S2415" s="12">
        <f>(((J2415/60)/60)/24)+DATE(1970,1,1)</f>
        <v>41760.10974537037</v>
      </c>
      <c r="T2415" s="12">
        <f>(((I2415/60)/60)/24)+DATE(1970,1,1)</f>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(E2416/D2416)</f>
        <v>3.0666666666666665E-2</v>
      </c>
      <c r="P2416" s="8">
        <f>IF(E2416=0, 0, E2416/L2416)</f>
        <v>35.384615384615387</v>
      </c>
      <c r="Q2416" t="str">
        <f>LEFT($N2416,SEARCH("/",$N2416)-1)</f>
        <v>food</v>
      </c>
      <c r="R2416" t="str">
        <f>RIGHT($N2416, LEN($N2416)-SEARCH("/",$N2416))</f>
        <v>food trucks</v>
      </c>
      <c r="S2416" s="12">
        <f>(((J2416/60)/60)/24)+DATE(1970,1,1)</f>
        <v>42198.695138888885</v>
      </c>
      <c r="T2416" s="12">
        <f>(((I2416/60)/60)/24)+DATE(1970,1,1)</f>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(E2417/D2417)</f>
        <v>5.5833333333333334E-3</v>
      </c>
      <c r="P2417" s="8">
        <f>IF(E2417=0, 0, E2417/L2417)</f>
        <v>55.833333333333336</v>
      </c>
      <c r="Q2417" t="str">
        <f>LEFT($N2417,SEARCH("/",$N2417)-1)</f>
        <v>food</v>
      </c>
      <c r="R2417" t="str">
        <f>RIGHT($N2417, LEN($N2417)-SEARCH("/",$N2417))</f>
        <v>food trucks</v>
      </c>
      <c r="S2417" s="12">
        <f>(((J2417/60)/60)/24)+DATE(1970,1,1)</f>
        <v>42536.862800925926</v>
      </c>
      <c r="T2417" s="12">
        <f>(((I2417/60)/60)/24)+DATE(1970,1,1)</f>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(E2418/D2418)</f>
        <v>2.5000000000000001E-4</v>
      </c>
      <c r="P2418" s="8">
        <f>IF(E2418=0, 0, E2418/L2418)</f>
        <v>5</v>
      </c>
      <c r="Q2418" t="str">
        <f>LEFT($N2418,SEARCH("/",$N2418)-1)</f>
        <v>food</v>
      </c>
      <c r="R2418" t="str">
        <f>RIGHT($N2418, LEN($N2418)-SEARCH("/",$N2418))</f>
        <v>food trucks</v>
      </c>
      <c r="S2418" s="12">
        <f>(((J2418/60)/60)/24)+DATE(1970,1,1)</f>
        <v>42019.737766203703</v>
      </c>
      <c r="T2418" s="12">
        <f>(((I2418/60)/60)/24)+DATE(1970,1,1)</f>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(E2419/D2419)</f>
        <v>0</v>
      </c>
      <c r="P2419" s="8">
        <f>IF(E2419=0, 0, E2419/L2419)</f>
        <v>0</v>
      </c>
      <c r="Q2419" t="str">
        <f>LEFT($N2419,SEARCH("/",$N2419)-1)</f>
        <v>food</v>
      </c>
      <c r="R2419" t="str">
        <f>RIGHT($N2419, LEN($N2419)-SEARCH("/",$N2419))</f>
        <v>food trucks</v>
      </c>
      <c r="S2419" s="12">
        <f>(((J2419/60)/60)/24)+DATE(1970,1,1)</f>
        <v>41831.884108796294</v>
      </c>
      <c r="T2419" s="12">
        <f>(((I2419/60)/60)/24)+DATE(1970,1,1)</f>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(E2420/D2420)</f>
        <v>2.0000000000000001E-4</v>
      </c>
      <c r="P2420" s="8">
        <f>IF(E2420=0, 0, E2420/L2420)</f>
        <v>1</v>
      </c>
      <c r="Q2420" t="str">
        <f>LEFT($N2420,SEARCH("/",$N2420)-1)</f>
        <v>food</v>
      </c>
      <c r="R2420" t="str">
        <f>RIGHT($N2420, LEN($N2420)-SEARCH("/",$N2420))</f>
        <v>food trucks</v>
      </c>
      <c r="S2420" s="12">
        <f>(((J2420/60)/60)/24)+DATE(1970,1,1)</f>
        <v>42027.856990740736</v>
      </c>
      <c r="T2420" s="12">
        <f>(((I2420/60)/60)/24)+DATE(1970,1,1)</f>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(E2421/D2421)</f>
        <v>0</v>
      </c>
      <c r="P2421" s="8">
        <f>IF(E2421=0, 0, E2421/L2421)</f>
        <v>0</v>
      </c>
      <c r="Q2421" t="str">
        <f>LEFT($N2421,SEARCH("/",$N2421)-1)</f>
        <v>food</v>
      </c>
      <c r="R2421" t="str">
        <f>RIGHT($N2421, LEN($N2421)-SEARCH("/",$N2421))</f>
        <v>food trucks</v>
      </c>
      <c r="S2421" s="12">
        <f>(((J2421/60)/60)/24)+DATE(1970,1,1)</f>
        <v>41993.738298611104</v>
      </c>
      <c r="T2421" s="12">
        <f>(((I2421/60)/60)/24)+DATE(1970,1,1)</f>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(E2422/D2422)</f>
        <v>0.14825133372851215</v>
      </c>
      <c r="P2422" s="8">
        <f>IF(E2422=0, 0, E2422/L2422)</f>
        <v>69.472222222222229</v>
      </c>
      <c r="Q2422" t="str">
        <f>LEFT($N2422,SEARCH("/",$N2422)-1)</f>
        <v>food</v>
      </c>
      <c r="R2422" t="str">
        <f>RIGHT($N2422, LEN($N2422)-SEARCH("/",$N2422))</f>
        <v>food trucks</v>
      </c>
      <c r="S2422" s="12">
        <f>(((J2422/60)/60)/24)+DATE(1970,1,1)</f>
        <v>41893.028877314813</v>
      </c>
      <c r="T2422" s="12">
        <f>(((I2422/60)/60)/24)+DATE(1970,1,1)</f>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(E2423/D2423)</f>
        <v>1.6666666666666666E-4</v>
      </c>
      <c r="P2423" s="8">
        <f>IF(E2423=0, 0, E2423/L2423)</f>
        <v>1</v>
      </c>
      <c r="Q2423" t="str">
        <f>LEFT($N2423,SEARCH("/",$N2423)-1)</f>
        <v>food</v>
      </c>
      <c r="R2423" t="str">
        <f>RIGHT($N2423, LEN($N2423)-SEARCH("/",$N2423))</f>
        <v>food trucks</v>
      </c>
      <c r="S2423" s="12">
        <f>(((J2423/60)/60)/24)+DATE(1970,1,1)</f>
        <v>42026.687453703707</v>
      </c>
      <c r="T2423" s="12">
        <f>(((I2423/60)/60)/24)+DATE(1970,1,1)</f>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(E2424/D2424)</f>
        <v>2E-3</v>
      </c>
      <c r="P2424" s="8">
        <f>IF(E2424=0, 0, E2424/L2424)</f>
        <v>1</v>
      </c>
      <c r="Q2424" t="str">
        <f>LEFT($N2424,SEARCH("/",$N2424)-1)</f>
        <v>food</v>
      </c>
      <c r="R2424" t="str">
        <f>RIGHT($N2424, LEN($N2424)-SEARCH("/",$N2424))</f>
        <v>food trucks</v>
      </c>
      <c r="S2424" s="12">
        <f>(((J2424/60)/60)/24)+DATE(1970,1,1)</f>
        <v>42044.724953703699</v>
      </c>
      <c r="T2424" s="12">
        <f>(((I2424/60)/60)/24)+DATE(1970,1,1)</f>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(E2425/D2425)</f>
        <v>1.3333333333333334E-4</v>
      </c>
      <c r="P2425" s="8">
        <f>IF(E2425=0, 0, E2425/L2425)</f>
        <v>8</v>
      </c>
      <c r="Q2425" t="str">
        <f>LEFT($N2425,SEARCH("/",$N2425)-1)</f>
        <v>food</v>
      </c>
      <c r="R2425" t="str">
        <f>RIGHT($N2425, LEN($N2425)-SEARCH("/",$N2425))</f>
        <v>food trucks</v>
      </c>
      <c r="S2425" s="12">
        <f>(((J2425/60)/60)/24)+DATE(1970,1,1)</f>
        <v>41974.704745370371</v>
      </c>
      <c r="T2425" s="12">
        <f>(((I2425/60)/60)/24)+DATE(1970,1,1)</f>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(E2426/D2426)</f>
        <v>1.24E-2</v>
      </c>
      <c r="P2426" s="8">
        <f>IF(E2426=0, 0, E2426/L2426)</f>
        <v>34.444444444444443</v>
      </c>
      <c r="Q2426" t="str">
        <f>LEFT($N2426,SEARCH("/",$N2426)-1)</f>
        <v>food</v>
      </c>
      <c r="R2426" t="str">
        <f>RIGHT($N2426, LEN($N2426)-SEARCH("/",$N2426))</f>
        <v>food trucks</v>
      </c>
      <c r="S2426" s="12">
        <f>(((J2426/60)/60)/24)+DATE(1970,1,1)</f>
        <v>41909.892453703702</v>
      </c>
      <c r="T2426" s="12">
        <f>(((I2426/60)/60)/24)+DATE(1970,1,1)</f>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(E2427/D2427)</f>
        <v>2.8571428571428574E-4</v>
      </c>
      <c r="P2427" s="8">
        <f>IF(E2427=0, 0, E2427/L2427)</f>
        <v>1</v>
      </c>
      <c r="Q2427" t="str">
        <f>LEFT($N2427,SEARCH("/",$N2427)-1)</f>
        <v>food</v>
      </c>
      <c r="R2427" t="str">
        <f>RIGHT($N2427, LEN($N2427)-SEARCH("/",$N2427))</f>
        <v>food trucks</v>
      </c>
      <c r="S2427" s="12">
        <f>(((J2427/60)/60)/24)+DATE(1970,1,1)</f>
        <v>42502.913761574076</v>
      </c>
      <c r="T2427" s="12">
        <f>(((I2427/60)/60)/24)+DATE(1970,1,1)</f>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(E2428/D2428)</f>
        <v>0</v>
      </c>
      <c r="P2428" s="8">
        <f>IF(E2428=0, 0, E2428/L2428)</f>
        <v>0</v>
      </c>
      <c r="Q2428" t="str">
        <f>LEFT($N2428,SEARCH("/",$N2428)-1)</f>
        <v>food</v>
      </c>
      <c r="R2428" t="str">
        <f>RIGHT($N2428, LEN($N2428)-SEARCH("/",$N2428))</f>
        <v>food trucks</v>
      </c>
      <c r="S2428" s="12">
        <f>(((J2428/60)/60)/24)+DATE(1970,1,1)</f>
        <v>42164.170046296291</v>
      </c>
      <c r="T2428" s="12">
        <f>(((I2428/60)/60)/24)+DATE(1970,1,1)</f>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(E2429/D2429)</f>
        <v>2.0000000000000002E-5</v>
      </c>
      <c r="P2429" s="8">
        <f>IF(E2429=0, 0, E2429/L2429)</f>
        <v>1</v>
      </c>
      <c r="Q2429" t="str">
        <f>LEFT($N2429,SEARCH("/",$N2429)-1)</f>
        <v>food</v>
      </c>
      <c r="R2429" t="str">
        <f>RIGHT($N2429, LEN($N2429)-SEARCH("/",$N2429))</f>
        <v>food trucks</v>
      </c>
      <c r="S2429" s="12">
        <f>(((J2429/60)/60)/24)+DATE(1970,1,1)</f>
        <v>42412.318668981476</v>
      </c>
      <c r="T2429" s="12">
        <f>(((I2429/60)/60)/24)+DATE(1970,1,1)</f>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(E2430/D2430)</f>
        <v>2.8571428571428571E-5</v>
      </c>
      <c r="P2430" s="8">
        <f>IF(E2430=0, 0, E2430/L2430)</f>
        <v>1</v>
      </c>
      <c r="Q2430" t="str">
        <f>LEFT($N2430,SEARCH("/",$N2430)-1)</f>
        <v>food</v>
      </c>
      <c r="R2430" t="str">
        <f>RIGHT($N2430, LEN($N2430)-SEARCH("/",$N2430))</f>
        <v>food trucks</v>
      </c>
      <c r="S2430" s="12">
        <f>(((J2430/60)/60)/24)+DATE(1970,1,1)</f>
        <v>42045.784155092595</v>
      </c>
      <c r="T2430" s="12">
        <f>(((I2430/60)/60)/24)+DATE(1970,1,1)</f>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(E2431/D2431)</f>
        <v>1.4321428571428572E-2</v>
      </c>
      <c r="P2431" s="8">
        <f>IF(E2431=0, 0, E2431/L2431)</f>
        <v>501.25</v>
      </c>
      <c r="Q2431" t="str">
        <f>LEFT($N2431,SEARCH("/",$N2431)-1)</f>
        <v>food</v>
      </c>
      <c r="R2431" t="str">
        <f>RIGHT($N2431, LEN($N2431)-SEARCH("/",$N2431))</f>
        <v>food trucks</v>
      </c>
      <c r="S2431" s="12">
        <f>(((J2431/60)/60)/24)+DATE(1970,1,1)</f>
        <v>42734.879236111112</v>
      </c>
      <c r="T2431" s="12">
        <f>(((I2431/60)/60)/24)+DATE(1970,1,1)</f>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(E2432/D2432)</f>
        <v>7.0000000000000001E-3</v>
      </c>
      <c r="P2432" s="8">
        <f>IF(E2432=0, 0, E2432/L2432)</f>
        <v>10.5</v>
      </c>
      <c r="Q2432" t="str">
        <f>LEFT($N2432,SEARCH("/",$N2432)-1)</f>
        <v>food</v>
      </c>
      <c r="R2432" t="str">
        <f>RIGHT($N2432, LEN($N2432)-SEARCH("/",$N2432))</f>
        <v>food trucks</v>
      </c>
      <c r="S2432" s="12">
        <f>(((J2432/60)/60)/24)+DATE(1970,1,1)</f>
        <v>42382.130833333329</v>
      </c>
      <c r="T2432" s="12">
        <f>(((I2432/60)/60)/24)+DATE(1970,1,1)</f>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(E2433/D2433)</f>
        <v>2.0000000000000002E-5</v>
      </c>
      <c r="P2433" s="8">
        <f>IF(E2433=0, 0, E2433/L2433)</f>
        <v>1</v>
      </c>
      <c r="Q2433" t="str">
        <f>LEFT($N2433,SEARCH("/",$N2433)-1)</f>
        <v>food</v>
      </c>
      <c r="R2433" t="str">
        <f>RIGHT($N2433, LEN($N2433)-SEARCH("/",$N2433))</f>
        <v>food trucks</v>
      </c>
      <c r="S2433" s="12">
        <f>(((J2433/60)/60)/24)+DATE(1970,1,1)</f>
        <v>42489.099687499998</v>
      </c>
      <c r="T2433" s="12">
        <f>(((I2433/60)/60)/24)+DATE(1970,1,1)</f>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(E2434/D2434)</f>
        <v>1.4285714285714287E-4</v>
      </c>
      <c r="P2434" s="8">
        <f>IF(E2434=0, 0, E2434/L2434)</f>
        <v>1</v>
      </c>
      <c r="Q2434" t="str">
        <f>LEFT($N2434,SEARCH("/",$N2434)-1)</f>
        <v>food</v>
      </c>
      <c r="R2434" t="str">
        <f>RIGHT($N2434, LEN($N2434)-SEARCH("/",$N2434))</f>
        <v>food trucks</v>
      </c>
      <c r="S2434" s="12">
        <f>(((J2434/60)/60)/24)+DATE(1970,1,1)</f>
        <v>42041.218715277777</v>
      </c>
      <c r="T2434" s="12">
        <f>(((I2434/60)/60)/24)+DATE(1970,1,1)</f>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(E2435/D2435)</f>
        <v>0</v>
      </c>
      <c r="P2435" s="8">
        <f>IF(E2435=0, 0, E2435/L2435)</f>
        <v>0</v>
      </c>
      <c r="Q2435" t="str">
        <f>LEFT($N2435,SEARCH("/",$N2435)-1)</f>
        <v>food</v>
      </c>
      <c r="R2435" t="str">
        <f>RIGHT($N2435, LEN($N2435)-SEARCH("/",$N2435))</f>
        <v>food trucks</v>
      </c>
      <c r="S2435" s="12">
        <f>(((J2435/60)/60)/24)+DATE(1970,1,1)</f>
        <v>42397.89980324074</v>
      </c>
      <c r="T2435" s="12">
        <f>(((I2435/60)/60)/24)+DATE(1970,1,1)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(E2436/D2436)</f>
        <v>1.2999999999999999E-3</v>
      </c>
      <c r="P2436" s="8">
        <f>IF(E2436=0, 0, E2436/L2436)</f>
        <v>13</v>
      </c>
      <c r="Q2436" t="str">
        <f>LEFT($N2436,SEARCH("/",$N2436)-1)</f>
        <v>food</v>
      </c>
      <c r="R2436" t="str">
        <f>RIGHT($N2436, LEN($N2436)-SEARCH("/",$N2436))</f>
        <v>food trucks</v>
      </c>
      <c r="S2436" s="12">
        <f>(((J2436/60)/60)/24)+DATE(1970,1,1)</f>
        <v>42180.18604166666</v>
      </c>
      <c r="T2436" s="12">
        <f>(((I2436/60)/60)/24)+DATE(1970,1,1)</f>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(E2437/D2437)</f>
        <v>4.8960000000000002E-3</v>
      </c>
      <c r="P2437" s="8">
        <f>IF(E2437=0, 0, E2437/L2437)</f>
        <v>306</v>
      </c>
      <c r="Q2437" t="str">
        <f>LEFT($N2437,SEARCH("/",$N2437)-1)</f>
        <v>food</v>
      </c>
      <c r="R2437" t="str">
        <f>RIGHT($N2437, LEN($N2437)-SEARCH("/",$N2437))</f>
        <v>food trucks</v>
      </c>
      <c r="S2437" s="12">
        <f>(((J2437/60)/60)/24)+DATE(1970,1,1)</f>
        <v>42252.277615740735</v>
      </c>
      <c r="T2437" s="12">
        <f>(((I2437/60)/60)/24)+DATE(1970,1,1)</f>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(E2438/D2438)</f>
        <v>3.8461538461538462E-4</v>
      </c>
      <c r="P2438" s="8">
        <f>IF(E2438=0, 0, E2438/L2438)</f>
        <v>22.5</v>
      </c>
      <c r="Q2438" t="str">
        <f>LEFT($N2438,SEARCH("/",$N2438)-1)</f>
        <v>food</v>
      </c>
      <c r="R2438" t="str">
        <f>RIGHT($N2438, LEN($N2438)-SEARCH("/",$N2438))</f>
        <v>food trucks</v>
      </c>
      <c r="S2438" s="12">
        <f>(((J2438/60)/60)/24)+DATE(1970,1,1)</f>
        <v>42338.615393518514</v>
      </c>
      <c r="T2438" s="12">
        <f>(((I2438/60)/60)/24)+DATE(1970,1,1)</f>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(E2439/D2439)</f>
        <v>0</v>
      </c>
      <c r="P2439" s="8">
        <f>IF(E2439=0, 0, E2439/L2439)</f>
        <v>0</v>
      </c>
      <c r="Q2439" t="str">
        <f>LEFT($N2439,SEARCH("/",$N2439)-1)</f>
        <v>food</v>
      </c>
      <c r="R2439" t="str">
        <f>RIGHT($N2439, LEN($N2439)-SEARCH("/",$N2439))</f>
        <v>food trucks</v>
      </c>
      <c r="S2439" s="12">
        <f>(((J2439/60)/60)/24)+DATE(1970,1,1)</f>
        <v>42031.965138888889</v>
      </c>
      <c r="T2439" s="12">
        <f>(((I2439/60)/60)/24)+DATE(1970,1,1)</f>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(E2440/D2440)</f>
        <v>3.3333333333333335E-3</v>
      </c>
      <c r="P2440" s="8">
        <f>IF(E2440=0, 0, E2440/L2440)</f>
        <v>50</v>
      </c>
      <c r="Q2440" t="str">
        <f>LEFT($N2440,SEARCH("/",$N2440)-1)</f>
        <v>food</v>
      </c>
      <c r="R2440" t="str">
        <f>RIGHT($N2440, LEN($N2440)-SEARCH("/",$N2440))</f>
        <v>food trucks</v>
      </c>
      <c r="S2440" s="12">
        <f>(((J2440/60)/60)/24)+DATE(1970,1,1)</f>
        <v>42285.91506944444</v>
      </c>
      <c r="T2440" s="12">
        <f>(((I2440/60)/60)/24)+DATE(1970,1,1)</f>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(E2441/D2441)</f>
        <v>0</v>
      </c>
      <c r="P2441" s="8">
        <f>IF(E2441=0, 0, E2441/L2441)</f>
        <v>0</v>
      </c>
      <c r="Q2441" t="str">
        <f>LEFT($N2441,SEARCH("/",$N2441)-1)</f>
        <v>food</v>
      </c>
      <c r="R2441" t="str">
        <f>RIGHT($N2441, LEN($N2441)-SEARCH("/",$N2441))</f>
        <v>food trucks</v>
      </c>
      <c r="S2441" s="12">
        <f>(((J2441/60)/60)/24)+DATE(1970,1,1)</f>
        <v>42265.818622685183</v>
      </c>
      <c r="T2441" s="12">
        <f>(((I2441/60)/60)/24)+DATE(1970,1,1)</f>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(E2442/D2442)</f>
        <v>2E-3</v>
      </c>
      <c r="P2442" s="8">
        <f>IF(E2442=0, 0, E2442/L2442)</f>
        <v>5</v>
      </c>
      <c r="Q2442" t="str">
        <f>LEFT($N2442,SEARCH("/",$N2442)-1)</f>
        <v>food</v>
      </c>
      <c r="R2442" t="str">
        <f>RIGHT($N2442, LEN($N2442)-SEARCH("/",$N2442))</f>
        <v>food trucks</v>
      </c>
      <c r="S2442" s="12">
        <f>(((J2442/60)/60)/24)+DATE(1970,1,1)</f>
        <v>42383.899456018517</v>
      </c>
      <c r="T2442" s="12">
        <f>(((I2442/60)/60)/24)+DATE(1970,1,1)</f>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(E2443/D2443)</f>
        <v>1.0788</v>
      </c>
      <c r="P2443" s="8">
        <f>IF(E2443=0, 0, E2443/L2443)</f>
        <v>74.22935779816514</v>
      </c>
      <c r="Q2443" t="str">
        <f>LEFT($N2443,SEARCH("/",$N2443)-1)</f>
        <v>food</v>
      </c>
      <c r="R2443" t="str">
        <f>RIGHT($N2443, LEN($N2443)-SEARCH("/",$N2443))</f>
        <v>small batch</v>
      </c>
      <c r="S2443" s="12">
        <f>(((J2443/60)/60)/24)+DATE(1970,1,1)</f>
        <v>42187.125625000001</v>
      </c>
      <c r="T2443" s="12">
        <f>(((I2443/60)/60)/24)+DATE(1970,1,1)</f>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(E2444/D2444)</f>
        <v>1.2594166666666666</v>
      </c>
      <c r="P2444" s="8">
        <f>IF(E2444=0, 0, E2444/L2444)</f>
        <v>81.252688172043008</v>
      </c>
      <c r="Q2444" t="str">
        <f>LEFT($N2444,SEARCH("/",$N2444)-1)</f>
        <v>food</v>
      </c>
      <c r="R2444" t="str">
        <f>RIGHT($N2444, LEN($N2444)-SEARCH("/",$N2444))</f>
        <v>small batch</v>
      </c>
      <c r="S2444" s="12">
        <f>(((J2444/60)/60)/24)+DATE(1970,1,1)</f>
        <v>42052.666990740734</v>
      </c>
      <c r="T2444" s="12">
        <f>(((I2444/60)/60)/24)+DATE(1970,1,1)</f>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(E2445/D2445)</f>
        <v>2.0251494999999999</v>
      </c>
      <c r="P2445" s="8">
        <f>IF(E2445=0, 0, E2445/L2445)</f>
        <v>130.23469453376205</v>
      </c>
      <c r="Q2445" t="str">
        <f>LEFT($N2445,SEARCH("/",$N2445)-1)</f>
        <v>food</v>
      </c>
      <c r="R2445" t="str">
        <f>RIGHT($N2445, LEN($N2445)-SEARCH("/",$N2445))</f>
        <v>small batch</v>
      </c>
      <c r="S2445" s="12">
        <f>(((J2445/60)/60)/24)+DATE(1970,1,1)</f>
        <v>41836.625254629631</v>
      </c>
      <c r="T2445" s="12">
        <f>(((I2445/60)/60)/24)+DATE(1970,1,1)</f>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(E2446/D2446)</f>
        <v>1.0860000000000001</v>
      </c>
      <c r="P2446" s="8">
        <f>IF(E2446=0, 0, E2446/L2446)</f>
        <v>53.409836065573771</v>
      </c>
      <c r="Q2446" t="str">
        <f>LEFT($N2446,SEARCH("/",$N2446)-1)</f>
        <v>food</v>
      </c>
      <c r="R2446" t="str">
        <f>RIGHT($N2446, LEN($N2446)-SEARCH("/",$N2446))</f>
        <v>small batch</v>
      </c>
      <c r="S2446" s="12">
        <f>(((J2446/60)/60)/24)+DATE(1970,1,1)</f>
        <v>42485.754525462966</v>
      </c>
      <c r="T2446" s="12">
        <f>(((I2446/60)/60)/24)+DATE(1970,1,1)</f>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(E2447/D2447)</f>
        <v>1.728</v>
      </c>
      <c r="P2447" s="8">
        <f>IF(E2447=0, 0, E2447/L2447)</f>
        <v>75.130434782608702</v>
      </c>
      <c r="Q2447" t="str">
        <f>LEFT($N2447,SEARCH("/",$N2447)-1)</f>
        <v>food</v>
      </c>
      <c r="R2447" t="str">
        <f>RIGHT($N2447, LEN($N2447)-SEARCH("/",$N2447))</f>
        <v>small batch</v>
      </c>
      <c r="S2447" s="12">
        <f>(((J2447/60)/60)/24)+DATE(1970,1,1)</f>
        <v>42243.190057870372</v>
      </c>
      <c r="T2447" s="12">
        <f>(((I2447/60)/60)/24)+DATE(1970,1,1)</f>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(E2448/D2448)</f>
        <v>1.6798</v>
      </c>
      <c r="P2448" s="8">
        <f>IF(E2448=0, 0, E2448/L2448)</f>
        <v>75.666666666666671</v>
      </c>
      <c r="Q2448" t="str">
        <f>LEFT($N2448,SEARCH("/",$N2448)-1)</f>
        <v>food</v>
      </c>
      <c r="R2448" t="str">
        <f>RIGHT($N2448, LEN($N2448)-SEARCH("/",$N2448))</f>
        <v>small batch</v>
      </c>
      <c r="S2448" s="12">
        <f>(((J2448/60)/60)/24)+DATE(1970,1,1)</f>
        <v>42670.602673611109</v>
      </c>
      <c r="T2448" s="12">
        <f>(((I2448/60)/60)/24)+DATE(1970,1,1)</f>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(E2449/D2449)</f>
        <v>4.2720000000000002</v>
      </c>
      <c r="P2449" s="8">
        <f>IF(E2449=0, 0, E2449/L2449)</f>
        <v>31.691394658753708</v>
      </c>
      <c r="Q2449" t="str">
        <f>LEFT($N2449,SEARCH("/",$N2449)-1)</f>
        <v>food</v>
      </c>
      <c r="R2449" t="str">
        <f>RIGHT($N2449, LEN($N2449)-SEARCH("/",$N2449))</f>
        <v>small batch</v>
      </c>
      <c r="S2449" s="12">
        <f>(((J2449/60)/60)/24)+DATE(1970,1,1)</f>
        <v>42654.469826388886</v>
      </c>
      <c r="T2449" s="12">
        <f>(((I2449/60)/60)/24)+DATE(1970,1,1)</f>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(E2450/D2450)</f>
        <v>1.075</v>
      </c>
      <c r="P2450" s="8">
        <f>IF(E2450=0, 0, E2450/L2450)</f>
        <v>47.777777777777779</v>
      </c>
      <c r="Q2450" t="str">
        <f>LEFT($N2450,SEARCH("/",$N2450)-1)</f>
        <v>food</v>
      </c>
      <c r="R2450" t="str">
        <f>RIGHT($N2450, LEN($N2450)-SEARCH("/",$N2450))</f>
        <v>small batch</v>
      </c>
      <c r="S2450" s="12">
        <f>(((J2450/60)/60)/24)+DATE(1970,1,1)</f>
        <v>42607.316122685181</v>
      </c>
      <c r="T2450" s="12">
        <f>(((I2450/60)/60)/24)+DATE(1970,1,1)</f>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(E2451/D2451)</f>
        <v>1.08</v>
      </c>
      <c r="P2451" s="8">
        <f>IF(E2451=0, 0, E2451/L2451)</f>
        <v>90</v>
      </c>
      <c r="Q2451" t="str">
        <f>LEFT($N2451,SEARCH("/",$N2451)-1)</f>
        <v>food</v>
      </c>
      <c r="R2451" t="str">
        <f>RIGHT($N2451, LEN($N2451)-SEARCH("/",$N2451))</f>
        <v>small batch</v>
      </c>
      <c r="S2451" s="12">
        <f>(((J2451/60)/60)/24)+DATE(1970,1,1)</f>
        <v>41943.142534722225</v>
      </c>
      <c r="T2451" s="12">
        <f>(((I2451/60)/60)/24)+DATE(1970,1,1)</f>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(E2452/D2452)</f>
        <v>1.0153353333333335</v>
      </c>
      <c r="P2452" s="8">
        <f>IF(E2452=0, 0, E2452/L2452)</f>
        <v>149.31401960784314</v>
      </c>
      <c r="Q2452" t="str">
        <f>LEFT($N2452,SEARCH("/",$N2452)-1)</f>
        <v>food</v>
      </c>
      <c r="R2452" t="str">
        <f>RIGHT($N2452, LEN($N2452)-SEARCH("/",$N2452))</f>
        <v>small batch</v>
      </c>
      <c r="S2452" s="12">
        <f>(((J2452/60)/60)/24)+DATE(1970,1,1)</f>
        <v>41902.07240740741</v>
      </c>
      <c r="T2452" s="12">
        <f>(((I2452/60)/60)/24)+DATE(1970,1,1)</f>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(E2453/D2453)</f>
        <v>1.1545000000000001</v>
      </c>
      <c r="P2453" s="8">
        <f>IF(E2453=0, 0, E2453/L2453)</f>
        <v>62.06989247311828</v>
      </c>
      <c r="Q2453" t="str">
        <f>LEFT($N2453,SEARCH("/",$N2453)-1)</f>
        <v>food</v>
      </c>
      <c r="R2453" t="str">
        <f>RIGHT($N2453, LEN($N2453)-SEARCH("/",$N2453))</f>
        <v>small batch</v>
      </c>
      <c r="S2453" s="12">
        <f>(((J2453/60)/60)/24)+DATE(1970,1,1)</f>
        <v>42779.908449074079</v>
      </c>
      <c r="T2453" s="12">
        <f>(((I2453/60)/60)/24)+DATE(1970,1,1)</f>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(E2454/D2454)</f>
        <v>1.335</v>
      </c>
      <c r="P2454" s="8">
        <f>IF(E2454=0, 0, E2454/L2454)</f>
        <v>53.4</v>
      </c>
      <c r="Q2454" t="str">
        <f>LEFT($N2454,SEARCH("/",$N2454)-1)</f>
        <v>food</v>
      </c>
      <c r="R2454" t="str">
        <f>RIGHT($N2454, LEN($N2454)-SEARCH("/",$N2454))</f>
        <v>small batch</v>
      </c>
      <c r="S2454" s="12">
        <f>(((J2454/60)/60)/24)+DATE(1970,1,1)</f>
        <v>42338.84375</v>
      </c>
      <c r="T2454" s="12">
        <f>(((I2454/60)/60)/24)+DATE(1970,1,1)</f>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(E2455/D2455)</f>
        <v>1.5469999999999999</v>
      </c>
      <c r="P2455" s="8">
        <f>IF(E2455=0, 0, E2455/L2455)</f>
        <v>69.268656716417908</v>
      </c>
      <c r="Q2455" t="str">
        <f>LEFT($N2455,SEARCH("/",$N2455)-1)</f>
        <v>food</v>
      </c>
      <c r="R2455" t="str">
        <f>RIGHT($N2455, LEN($N2455)-SEARCH("/",$N2455))</f>
        <v>small batch</v>
      </c>
      <c r="S2455" s="12">
        <f>(((J2455/60)/60)/24)+DATE(1970,1,1)</f>
        <v>42738.692233796297</v>
      </c>
      <c r="T2455" s="12">
        <f>(((I2455/60)/60)/24)+DATE(1970,1,1)</f>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(E2456/D2456)</f>
        <v>1.0084571428571429</v>
      </c>
      <c r="P2456" s="8">
        <f>IF(E2456=0, 0, E2456/L2456)</f>
        <v>271.50769230769231</v>
      </c>
      <c r="Q2456" t="str">
        <f>LEFT($N2456,SEARCH("/",$N2456)-1)</f>
        <v>food</v>
      </c>
      <c r="R2456" t="str">
        <f>RIGHT($N2456, LEN($N2456)-SEARCH("/",$N2456))</f>
        <v>small batch</v>
      </c>
      <c r="S2456" s="12">
        <f>(((J2456/60)/60)/24)+DATE(1970,1,1)</f>
        <v>42770.201481481476</v>
      </c>
      <c r="T2456" s="12">
        <f>(((I2456/60)/60)/24)+DATE(1970,1,1)</f>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(E2457/D2457)</f>
        <v>1.82</v>
      </c>
      <c r="P2457" s="8">
        <f>IF(E2457=0, 0, E2457/L2457)</f>
        <v>34.125</v>
      </c>
      <c r="Q2457" t="str">
        <f>LEFT($N2457,SEARCH("/",$N2457)-1)</f>
        <v>food</v>
      </c>
      <c r="R2457" t="str">
        <f>RIGHT($N2457, LEN($N2457)-SEARCH("/",$N2457))</f>
        <v>small batch</v>
      </c>
      <c r="S2457" s="12">
        <f>(((J2457/60)/60)/24)+DATE(1970,1,1)</f>
        <v>42452.781828703708</v>
      </c>
      <c r="T2457" s="12">
        <f>(((I2457/60)/60)/24)+DATE(1970,1,1)</f>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(E2458/D2458)</f>
        <v>1.8086666666666666</v>
      </c>
      <c r="P2458" s="8">
        <f>IF(E2458=0, 0, E2458/L2458)</f>
        <v>40.492537313432834</v>
      </c>
      <c r="Q2458" t="str">
        <f>LEFT($N2458,SEARCH("/",$N2458)-1)</f>
        <v>food</v>
      </c>
      <c r="R2458" t="str">
        <f>RIGHT($N2458, LEN($N2458)-SEARCH("/",$N2458))</f>
        <v>small batch</v>
      </c>
      <c r="S2458" s="12">
        <f>(((J2458/60)/60)/24)+DATE(1970,1,1)</f>
        <v>42761.961099537039</v>
      </c>
      <c r="T2458" s="12">
        <f>(((I2458/60)/60)/24)+DATE(1970,1,1)</f>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(E2459/D2459)</f>
        <v>1.0230434782608695</v>
      </c>
      <c r="P2459" s="8">
        <f>IF(E2459=0, 0, E2459/L2459)</f>
        <v>189.75806451612902</v>
      </c>
      <c r="Q2459" t="str">
        <f>LEFT($N2459,SEARCH("/",$N2459)-1)</f>
        <v>food</v>
      </c>
      <c r="R2459" t="str">
        <f>RIGHT($N2459, LEN($N2459)-SEARCH("/",$N2459))</f>
        <v>small batch</v>
      </c>
      <c r="S2459" s="12">
        <f>(((J2459/60)/60)/24)+DATE(1970,1,1)</f>
        <v>42423.602500000001</v>
      </c>
      <c r="T2459" s="12">
        <f>(((I2459/60)/60)/24)+DATE(1970,1,1)</f>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(E2460/D2460)</f>
        <v>1.1017999999999999</v>
      </c>
      <c r="P2460" s="8">
        <f>IF(E2460=0, 0, E2460/L2460)</f>
        <v>68.862499999999997</v>
      </c>
      <c r="Q2460" t="str">
        <f>LEFT($N2460,SEARCH("/",$N2460)-1)</f>
        <v>food</v>
      </c>
      <c r="R2460" t="str">
        <f>RIGHT($N2460, LEN($N2460)-SEARCH("/",$N2460))</f>
        <v>small batch</v>
      </c>
      <c r="S2460" s="12">
        <f>(((J2460/60)/60)/24)+DATE(1970,1,1)</f>
        <v>42495.871736111112</v>
      </c>
      <c r="T2460" s="12">
        <f>(((I2460/60)/60)/24)+DATE(1970,1,1)</f>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(E2461/D2461)</f>
        <v>1.0225</v>
      </c>
      <c r="P2461" s="8">
        <f>IF(E2461=0, 0, E2461/L2461)</f>
        <v>108.77659574468085</v>
      </c>
      <c r="Q2461" t="str">
        <f>LEFT($N2461,SEARCH("/",$N2461)-1)</f>
        <v>food</v>
      </c>
      <c r="R2461" t="str">
        <f>RIGHT($N2461, LEN($N2461)-SEARCH("/",$N2461))</f>
        <v>small batch</v>
      </c>
      <c r="S2461" s="12">
        <f>(((J2461/60)/60)/24)+DATE(1970,1,1)</f>
        <v>42407.637557870374</v>
      </c>
      <c r="T2461" s="12">
        <f>(((I2461/60)/60)/24)+DATE(1970,1,1)</f>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(E2462/D2462)</f>
        <v>1.0078823529411765</v>
      </c>
      <c r="P2462" s="8">
        <f>IF(E2462=0, 0, E2462/L2462)</f>
        <v>125.98529411764706</v>
      </c>
      <c r="Q2462" t="str">
        <f>LEFT($N2462,SEARCH("/",$N2462)-1)</f>
        <v>food</v>
      </c>
      <c r="R2462" t="str">
        <f>RIGHT($N2462, LEN($N2462)-SEARCH("/",$N2462))</f>
        <v>small batch</v>
      </c>
      <c r="S2462" s="12">
        <f>(((J2462/60)/60)/24)+DATE(1970,1,1)</f>
        <v>42704.187118055561</v>
      </c>
      <c r="T2462" s="12">
        <f>(((I2462/60)/60)/24)+DATE(1970,1,1)</f>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(E2463/D2463)</f>
        <v>1.038</v>
      </c>
      <c r="P2463" s="8">
        <f>IF(E2463=0, 0, E2463/L2463)</f>
        <v>90.523255813953483</v>
      </c>
      <c r="Q2463" t="str">
        <f>LEFT($N2463,SEARCH("/",$N2463)-1)</f>
        <v>music</v>
      </c>
      <c r="R2463" t="str">
        <f>RIGHT($N2463, LEN($N2463)-SEARCH("/",$N2463))</f>
        <v>indie rock</v>
      </c>
      <c r="S2463" s="12">
        <f>(((J2463/60)/60)/24)+DATE(1970,1,1)</f>
        <v>40784.012696759259</v>
      </c>
      <c r="T2463" s="12">
        <f>(((I2463/60)/60)/24)+DATE(1970,1,1)</f>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(E2464/D2464)</f>
        <v>1.1070833333333334</v>
      </c>
      <c r="P2464" s="8">
        <f>IF(E2464=0, 0, E2464/L2464)</f>
        <v>28.880434782608695</v>
      </c>
      <c r="Q2464" t="str">
        <f>LEFT($N2464,SEARCH("/",$N2464)-1)</f>
        <v>music</v>
      </c>
      <c r="R2464" t="str">
        <f>RIGHT($N2464, LEN($N2464)-SEARCH("/",$N2464))</f>
        <v>indie rock</v>
      </c>
      <c r="S2464" s="12">
        <f>(((J2464/60)/60)/24)+DATE(1970,1,1)</f>
        <v>41089.186296296299</v>
      </c>
      <c r="T2464" s="12">
        <f>(((I2464/60)/60)/24)+DATE(1970,1,1)</f>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(E2465/D2465)</f>
        <v>1.1625000000000001</v>
      </c>
      <c r="P2465" s="8">
        <f>IF(E2465=0, 0, E2465/L2465)</f>
        <v>31</v>
      </c>
      <c r="Q2465" t="str">
        <f>LEFT($N2465,SEARCH("/",$N2465)-1)</f>
        <v>music</v>
      </c>
      <c r="R2465" t="str">
        <f>RIGHT($N2465, LEN($N2465)-SEARCH("/",$N2465))</f>
        <v>indie rock</v>
      </c>
      <c r="S2465" s="12">
        <f>(((J2465/60)/60)/24)+DATE(1970,1,1)</f>
        <v>41341.111400462964</v>
      </c>
      <c r="T2465" s="12">
        <f>(((I2465/60)/60)/24)+DATE(1970,1,1)</f>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(E2466/D2466)</f>
        <v>1.111</v>
      </c>
      <c r="P2466" s="8">
        <f>IF(E2466=0, 0, E2466/L2466)</f>
        <v>51.674418604651166</v>
      </c>
      <c r="Q2466" t="str">
        <f>LEFT($N2466,SEARCH("/",$N2466)-1)</f>
        <v>music</v>
      </c>
      <c r="R2466" t="str">
        <f>RIGHT($N2466, LEN($N2466)-SEARCH("/",$N2466))</f>
        <v>indie rock</v>
      </c>
      <c r="S2466" s="12">
        <f>(((J2466/60)/60)/24)+DATE(1970,1,1)</f>
        <v>42248.90042824074</v>
      </c>
      <c r="T2466" s="12">
        <f>(((I2466/60)/60)/24)+DATE(1970,1,1)</f>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(E2467/D2467)</f>
        <v>1.8014285714285714</v>
      </c>
      <c r="P2467" s="8">
        <f>IF(E2467=0, 0, E2467/L2467)</f>
        <v>26.270833333333332</v>
      </c>
      <c r="Q2467" t="str">
        <f>LEFT($N2467,SEARCH("/",$N2467)-1)</f>
        <v>music</v>
      </c>
      <c r="R2467" t="str">
        <f>RIGHT($N2467, LEN($N2467)-SEARCH("/",$N2467))</f>
        <v>indie rock</v>
      </c>
      <c r="S2467" s="12">
        <f>(((J2467/60)/60)/24)+DATE(1970,1,1)</f>
        <v>41145.719305555554</v>
      </c>
      <c r="T2467" s="12">
        <f>(((I2467/60)/60)/24)+DATE(1970,1,1)</f>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(E2468/D2468)</f>
        <v>1</v>
      </c>
      <c r="P2468" s="8">
        <f>IF(E2468=0, 0, E2468/L2468)</f>
        <v>48.07692307692308</v>
      </c>
      <c r="Q2468" t="str">
        <f>LEFT($N2468,SEARCH("/",$N2468)-1)</f>
        <v>music</v>
      </c>
      <c r="R2468" t="str">
        <f>RIGHT($N2468, LEN($N2468)-SEARCH("/",$N2468))</f>
        <v>indie rock</v>
      </c>
      <c r="S2468" s="12">
        <f>(((J2468/60)/60)/24)+DATE(1970,1,1)</f>
        <v>41373.102465277778</v>
      </c>
      <c r="T2468" s="12">
        <f>(((I2468/60)/60)/24)+DATE(1970,1,1)</f>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(E2469/D2469)</f>
        <v>1.1850000000000001</v>
      </c>
      <c r="P2469" s="8">
        <f>IF(E2469=0, 0, E2469/L2469)</f>
        <v>27.558139534883722</v>
      </c>
      <c r="Q2469" t="str">
        <f>LEFT($N2469,SEARCH("/",$N2469)-1)</f>
        <v>music</v>
      </c>
      <c r="R2469" t="str">
        <f>RIGHT($N2469, LEN($N2469)-SEARCH("/",$N2469))</f>
        <v>indie rock</v>
      </c>
      <c r="S2469" s="12">
        <f>(((J2469/60)/60)/24)+DATE(1970,1,1)</f>
        <v>41025.874201388891</v>
      </c>
      <c r="T2469" s="12">
        <f>(((I2469/60)/60)/24)+DATE(1970,1,1)</f>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(E2470/D2470)</f>
        <v>1.0721700000000001</v>
      </c>
      <c r="P2470" s="8">
        <f>IF(E2470=0, 0, E2470/L2470)</f>
        <v>36.97137931034483</v>
      </c>
      <c r="Q2470" t="str">
        <f>LEFT($N2470,SEARCH("/",$N2470)-1)</f>
        <v>music</v>
      </c>
      <c r="R2470" t="str">
        <f>RIGHT($N2470, LEN($N2470)-SEARCH("/",$N2470))</f>
        <v>indie rock</v>
      </c>
      <c r="S2470" s="12">
        <f>(((J2470/60)/60)/24)+DATE(1970,1,1)</f>
        <v>41174.154178240737</v>
      </c>
      <c r="T2470" s="12">
        <f>(((I2470/60)/60)/24)+DATE(1970,1,1)</f>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(E2471/D2471)</f>
        <v>1.1366666666666667</v>
      </c>
      <c r="P2471" s="8">
        <f>IF(E2471=0, 0, E2471/L2471)</f>
        <v>29.021276595744681</v>
      </c>
      <c r="Q2471" t="str">
        <f>LEFT($N2471,SEARCH("/",$N2471)-1)</f>
        <v>music</v>
      </c>
      <c r="R2471" t="str">
        <f>RIGHT($N2471, LEN($N2471)-SEARCH("/",$N2471))</f>
        <v>indie rock</v>
      </c>
      <c r="S2471" s="12">
        <f>(((J2471/60)/60)/24)+DATE(1970,1,1)</f>
        <v>40557.429733796293</v>
      </c>
      <c r="T2471" s="12">
        <f>(((I2471/60)/60)/24)+DATE(1970,1,1)</f>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(E2472/D2472)</f>
        <v>1.0316400000000001</v>
      </c>
      <c r="P2472" s="8">
        <f>IF(E2472=0, 0, E2472/L2472)</f>
        <v>28.65666666666667</v>
      </c>
      <c r="Q2472" t="str">
        <f>LEFT($N2472,SEARCH("/",$N2472)-1)</f>
        <v>music</v>
      </c>
      <c r="R2472" t="str">
        <f>RIGHT($N2472, LEN($N2472)-SEARCH("/",$N2472))</f>
        <v>indie rock</v>
      </c>
      <c r="S2472" s="12">
        <f>(((J2472/60)/60)/24)+DATE(1970,1,1)</f>
        <v>41023.07471064815</v>
      </c>
      <c r="T2472" s="12">
        <f>(((I2472/60)/60)/24)+DATE(1970,1,1)</f>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(E2473/D2473)</f>
        <v>1.28</v>
      </c>
      <c r="P2473" s="8">
        <f>IF(E2473=0, 0, E2473/L2473)</f>
        <v>37.647058823529413</v>
      </c>
      <c r="Q2473" t="str">
        <f>LEFT($N2473,SEARCH("/",$N2473)-1)</f>
        <v>music</v>
      </c>
      <c r="R2473" t="str">
        <f>RIGHT($N2473, LEN($N2473)-SEARCH("/",$N2473))</f>
        <v>indie rock</v>
      </c>
      <c r="S2473" s="12">
        <f>(((J2473/60)/60)/24)+DATE(1970,1,1)</f>
        <v>40893.992962962962</v>
      </c>
      <c r="T2473" s="12">
        <f>(((I2473/60)/60)/24)+DATE(1970,1,1)</f>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(E2474/D2474)</f>
        <v>1.3576026666666667</v>
      </c>
      <c r="P2474" s="8">
        <f>IF(E2474=0, 0, E2474/L2474)</f>
        <v>97.904038461538462</v>
      </c>
      <c r="Q2474" t="str">
        <f>LEFT($N2474,SEARCH("/",$N2474)-1)</f>
        <v>music</v>
      </c>
      <c r="R2474" t="str">
        <f>RIGHT($N2474, LEN($N2474)-SEARCH("/",$N2474))</f>
        <v>indie rock</v>
      </c>
      <c r="S2474" s="12">
        <f>(((J2474/60)/60)/24)+DATE(1970,1,1)</f>
        <v>40354.11550925926</v>
      </c>
      <c r="T2474" s="12">
        <f>(((I2474/60)/60)/24)+DATE(1970,1,1)</f>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(E2475/D2475)</f>
        <v>1</v>
      </c>
      <c r="P2475" s="8">
        <f>IF(E2475=0, 0, E2475/L2475)</f>
        <v>42.553191489361701</v>
      </c>
      <c r="Q2475" t="str">
        <f>LEFT($N2475,SEARCH("/",$N2475)-1)</f>
        <v>music</v>
      </c>
      <c r="R2475" t="str">
        <f>RIGHT($N2475, LEN($N2475)-SEARCH("/",$N2475))</f>
        <v>indie rock</v>
      </c>
      <c r="S2475" s="12">
        <f>(((J2475/60)/60)/24)+DATE(1970,1,1)</f>
        <v>41193.748483796298</v>
      </c>
      <c r="T2475" s="12">
        <f>(((I2475/60)/60)/24)+DATE(1970,1,1)</f>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(E2476/D2476)</f>
        <v>1.0000360000000001</v>
      </c>
      <c r="P2476" s="8">
        <f>IF(E2476=0, 0, E2476/L2476)</f>
        <v>131.58368421052631</v>
      </c>
      <c r="Q2476" t="str">
        <f>LEFT($N2476,SEARCH("/",$N2476)-1)</f>
        <v>music</v>
      </c>
      <c r="R2476" t="str">
        <f>RIGHT($N2476, LEN($N2476)-SEARCH("/",$N2476))</f>
        <v>indie rock</v>
      </c>
      <c r="S2476" s="12">
        <f>(((J2476/60)/60)/24)+DATE(1970,1,1)</f>
        <v>40417.011296296296</v>
      </c>
      <c r="T2476" s="12">
        <f>(((I2476/60)/60)/24)+DATE(1970,1,1)</f>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(E2477/D2477)</f>
        <v>1.0471999999999999</v>
      </c>
      <c r="P2477" s="8">
        <f>IF(E2477=0, 0, E2477/L2477)</f>
        <v>32.320987654320987</v>
      </c>
      <c r="Q2477" t="str">
        <f>LEFT($N2477,SEARCH("/",$N2477)-1)</f>
        <v>music</v>
      </c>
      <c r="R2477" t="str">
        <f>RIGHT($N2477, LEN($N2477)-SEARCH("/",$N2477))</f>
        <v>indie rock</v>
      </c>
      <c r="S2477" s="12">
        <f>(((J2477/60)/60)/24)+DATE(1970,1,1)</f>
        <v>40310.287673611114</v>
      </c>
      <c r="T2477" s="12">
        <f>(((I2477/60)/60)/24)+DATE(1970,1,1)</f>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(E2478/D2478)</f>
        <v>1.050225</v>
      </c>
      <c r="P2478" s="8">
        <f>IF(E2478=0, 0, E2478/L2478)</f>
        <v>61.103999999999999</v>
      </c>
      <c r="Q2478" t="str">
        <f>LEFT($N2478,SEARCH("/",$N2478)-1)</f>
        <v>music</v>
      </c>
      <c r="R2478" t="str">
        <f>RIGHT($N2478, LEN($N2478)-SEARCH("/",$N2478))</f>
        <v>indie rock</v>
      </c>
      <c r="S2478" s="12">
        <f>(((J2478/60)/60)/24)+DATE(1970,1,1)</f>
        <v>41913.328356481477</v>
      </c>
      <c r="T2478" s="12">
        <f>(((I2478/60)/60)/24)+DATE(1970,1,1)</f>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(E2479/D2479)</f>
        <v>1.7133333333333334</v>
      </c>
      <c r="P2479" s="8">
        <f>IF(E2479=0, 0, E2479/L2479)</f>
        <v>31.341463414634145</v>
      </c>
      <c r="Q2479" t="str">
        <f>LEFT($N2479,SEARCH("/",$N2479)-1)</f>
        <v>music</v>
      </c>
      <c r="R2479" t="str">
        <f>RIGHT($N2479, LEN($N2479)-SEARCH("/",$N2479))</f>
        <v>indie rock</v>
      </c>
      <c r="S2479" s="12">
        <f>(((J2479/60)/60)/24)+DATE(1970,1,1)</f>
        <v>41088.691493055558</v>
      </c>
      <c r="T2479" s="12">
        <f>(((I2479/60)/60)/24)+DATE(1970,1,1)</f>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(E2480/D2480)</f>
        <v>1.2749999999999999</v>
      </c>
      <c r="P2480" s="8">
        <f>IF(E2480=0, 0, E2480/L2480)</f>
        <v>129.1139240506329</v>
      </c>
      <c r="Q2480" t="str">
        <f>LEFT($N2480,SEARCH("/",$N2480)-1)</f>
        <v>music</v>
      </c>
      <c r="R2480" t="str">
        <f>RIGHT($N2480, LEN($N2480)-SEARCH("/",$N2480))</f>
        <v>indie rock</v>
      </c>
      <c r="S2480" s="12">
        <f>(((J2480/60)/60)/24)+DATE(1970,1,1)</f>
        <v>41257.950381944444</v>
      </c>
      <c r="T2480" s="12">
        <f>(((I2480/60)/60)/24)+DATE(1970,1,1)</f>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(E2481/D2481)</f>
        <v>1.3344333333333334</v>
      </c>
      <c r="P2481" s="8">
        <f>IF(E2481=0, 0, E2481/L2481)</f>
        <v>25.020624999999999</v>
      </c>
      <c r="Q2481" t="str">
        <f>LEFT($N2481,SEARCH("/",$N2481)-1)</f>
        <v>music</v>
      </c>
      <c r="R2481" t="str">
        <f>RIGHT($N2481, LEN($N2481)-SEARCH("/",$N2481))</f>
        <v>indie rock</v>
      </c>
      <c r="S2481" s="12">
        <f>(((J2481/60)/60)/24)+DATE(1970,1,1)</f>
        <v>41107.726782407408</v>
      </c>
      <c r="T2481" s="12">
        <f>(((I2481/60)/60)/24)+DATE(1970,1,1)</f>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(E2482/D2482)</f>
        <v>1</v>
      </c>
      <c r="P2482" s="8">
        <f>IF(E2482=0, 0, E2482/L2482)</f>
        <v>250</v>
      </c>
      <c r="Q2482" t="str">
        <f>LEFT($N2482,SEARCH("/",$N2482)-1)</f>
        <v>music</v>
      </c>
      <c r="R2482" t="str">
        <f>RIGHT($N2482, LEN($N2482)-SEARCH("/",$N2482))</f>
        <v>indie rock</v>
      </c>
      <c r="S2482" s="12">
        <f>(((J2482/60)/60)/24)+DATE(1970,1,1)</f>
        <v>42227.936157407406</v>
      </c>
      <c r="T2482" s="12">
        <f>(((I2482/60)/60)/24)+DATE(1970,1,1)</f>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(E2483/D2483)</f>
        <v>1.1291099999999998</v>
      </c>
      <c r="P2483" s="8">
        <f>IF(E2483=0, 0, E2483/L2483)</f>
        <v>47.541473684210523</v>
      </c>
      <c r="Q2483" t="str">
        <f>LEFT($N2483,SEARCH("/",$N2483)-1)</f>
        <v>music</v>
      </c>
      <c r="R2483" t="str">
        <f>RIGHT($N2483, LEN($N2483)-SEARCH("/",$N2483))</f>
        <v>indie rock</v>
      </c>
      <c r="S2483" s="12">
        <f>(((J2483/60)/60)/24)+DATE(1970,1,1)</f>
        <v>40999.645925925928</v>
      </c>
      <c r="T2483" s="12">
        <f>(((I2483/60)/60)/24)+DATE(1970,1,1)</f>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(E2484/D2484)</f>
        <v>1.0009999999999999</v>
      </c>
      <c r="P2484" s="8">
        <f>IF(E2484=0, 0, E2484/L2484)</f>
        <v>40.04</v>
      </c>
      <c r="Q2484" t="str">
        <f>LEFT($N2484,SEARCH("/",$N2484)-1)</f>
        <v>music</v>
      </c>
      <c r="R2484" t="str">
        <f>RIGHT($N2484, LEN($N2484)-SEARCH("/",$N2484))</f>
        <v>indie rock</v>
      </c>
      <c r="S2484" s="12">
        <f>(((J2484/60)/60)/24)+DATE(1970,1,1)</f>
        <v>40711.782210648147</v>
      </c>
      <c r="T2484" s="12">
        <f>(((I2484/60)/60)/24)+DATE(1970,1,1)</f>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(E2485/D2485)</f>
        <v>1.1372727272727272</v>
      </c>
      <c r="P2485" s="8">
        <f>IF(E2485=0, 0, E2485/L2485)</f>
        <v>65.84210526315789</v>
      </c>
      <c r="Q2485" t="str">
        <f>LEFT($N2485,SEARCH("/",$N2485)-1)</f>
        <v>music</v>
      </c>
      <c r="R2485" t="str">
        <f>RIGHT($N2485, LEN($N2485)-SEARCH("/",$N2485))</f>
        <v>indie rock</v>
      </c>
      <c r="S2485" s="12">
        <f>(((J2485/60)/60)/24)+DATE(1970,1,1)</f>
        <v>40970.750034722223</v>
      </c>
      <c r="T2485" s="12">
        <f>(((I2485/60)/60)/24)+DATE(1970,1,1)</f>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(E2486/D2486)</f>
        <v>1.1931742857142855</v>
      </c>
      <c r="P2486" s="8">
        <f>IF(E2486=0, 0, E2486/L2486)</f>
        <v>46.401222222222216</v>
      </c>
      <c r="Q2486" t="str">
        <f>LEFT($N2486,SEARCH("/",$N2486)-1)</f>
        <v>music</v>
      </c>
      <c r="R2486" t="str">
        <f>RIGHT($N2486, LEN($N2486)-SEARCH("/",$N2486))</f>
        <v>indie rock</v>
      </c>
      <c r="S2486" s="12">
        <f>(((J2486/60)/60)/24)+DATE(1970,1,1)</f>
        <v>40771.916701388887</v>
      </c>
      <c r="T2486" s="12">
        <f>(((I2486/60)/60)/24)+DATE(1970,1,1)</f>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(E2487/D2487)</f>
        <v>1.0325</v>
      </c>
      <c r="P2487" s="8">
        <f>IF(E2487=0, 0, E2487/L2487)</f>
        <v>50.365853658536587</v>
      </c>
      <c r="Q2487" t="str">
        <f>LEFT($N2487,SEARCH("/",$N2487)-1)</f>
        <v>music</v>
      </c>
      <c r="R2487" t="str">
        <f>RIGHT($N2487, LEN($N2487)-SEARCH("/",$N2487))</f>
        <v>indie rock</v>
      </c>
      <c r="S2487" s="12">
        <f>(((J2487/60)/60)/24)+DATE(1970,1,1)</f>
        <v>40793.998599537037</v>
      </c>
      <c r="T2487" s="12">
        <f>(((I2487/60)/60)/24)+DATE(1970,1,1)</f>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(E2488/D2488)</f>
        <v>2.6566666666666667</v>
      </c>
      <c r="P2488" s="8">
        <f>IF(E2488=0, 0, E2488/L2488)</f>
        <v>26.566666666666666</v>
      </c>
      <c r="Q2488" t="str">
        <f>LEFT($N2488,SEARCH("/",$N2488)-1)</f>
        <v>music</v>
      </c>
      <c r="R2488" t="str">
        <f>RIGHT($N2488, LEN($N2488)-SEARCH("/",$N2488))</f>
        <v>indie rock</v>
      </c>
      <c r="S2488" s="12">
        <f>(((J2488/60)/60)/24)+DATE(1970,1,1)</f>
        <v>40991.708055555559</v>
      </c>
      <c r="T2488" s="12">
        <f>(((I2488/60)/60)/24)+DATE(1970,1,1)</f>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(E2489/D2489)</f>
        <v>1.0005066666666667</v>
      </c>
      <c r="P2489" s="8">
        <f>IF(E2489=0, 0, E2489/L2489)</f>
        <v>39.493684210526318</v>
      </c>
      <c r="Q2489" t="str">
        <f>LEFT($N2489,SEARCH("/",$N2489)-1)</f>
        <v>music</v>
      </c>
      <c r="R2489" t="str">
        <f>RIGHT($N2489, LEN($N2489)-SEARCH("/",$N2489))</f>
        <v>indie rock</v>
      </c>
      <c r="S2489" s="12">
        <f>(((J2489/60)/60)/24)+DATE(1970,1,1)</f>
        <v>41026.083298611113</v>
      </c>
      <c r="T2489" s="12">
        <f>(((I2489/60)/60)/24)+DATE(1970,1,1)</f>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(E2490/D2490)</f>
        <v>1.0669999999999999</v>
      </c>
      <c r="P2490" s="8">
        <f>IF(E2490=0, 0, E2490/L2490)</f>
        <v>49.246153846153845</v>
      </c>
      <c r="Q2490" t="str">
        <f>LEFT($N2490,SEARCH("/",$N2490)-1)</f>
        <v>music</v>
      </c>
      <c r="R2490" t="str">
        <f>RIGHT($N2490, LEN($N2490)-SEARCH("/",$N2490))</f>
        <v>indie rock</v>
      </c>
      <c r="S2490" s="12">
        <f>(((J2490/60)/60)/24)+DATE(1970,1,1)</f>
        <v>40833.633194444446</v>
      </c>
      <c r="T2490" s="12">
        <f>(((I2490/60)/60)/24)+DATE(1970,1,1)</f>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(E2491/D2491)</f>
        <v>1.3367142857142857</v>
      </c>
      <c r="P2491" s="8">
        <f>IF(E2491=0, 0, E2491/L2491)</f>
        <v>62.38</v>
      </c>
      <c r="Q2491" t="str">
        <f>LEFT($N2491,SEARCH("/",$N2491)-1)</f>
        <v>music</v>
      </c>
      <c r="R2491" t="str">
        <f>RIGHT($N2491, LEN($N2491)-SEARCH("/",$N2491))</f>
        <v>indie rock</v>
      </c>
      <c r="S2491" s="12">
        <f>(((J2491/60)/60)/24)+DATE(1970,1,1)</f>
        <v>41373.690266203703</v>
      </c>
      <c r="T2491" s="12">
        <f>(((I2491/60)/60)/24)+DATE(1970,1,1)</f>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(E2492/D2492)</f>
        <v>1.214</v>
      </c>
      <c r="P2492" s="8">
        <f>IF(E2492=0, 0, E2492/L2492)</f>
        <v>37.9375</v>
      </c>
      <c r="Q2492" t="str">
        <f>LEFT($N2492,SEARCH("/",$N2492)-1)</f>
        <v>music</v>
      </c>
      <c r="R2492" t="str">
        <f>RIGHT($N2492, LEN($N2492)-SEARCH("/",$N2492))</f>
        <v>indie rock</v>
      </c>
      <c r="S2492" s="12">
        <f>(((J2492/60)/60)/24)+DATE(1970,1,1)</f>
        <v>41023.227731481478</v>
      </c>
      <c r="T2492" s="12">
        <f>(((I2492/60)/60)/24)+DATE(1970,1,1)</f>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(E2493/D2493)</f>
        <v>1.032</v>
      </c>
      <c r="P2493" s="8">
        <f>IF(E2493=0, 0, E2493/L2493)</f>
        <v>51.6</v>
      </c>
      <c r="Q2493" t="str">
        <f>LEFT($N2493,SEARCH("/",$N2493)-1)</f>
        <v>music</v>
      </c>
      <c r="R2493" t="str">
        <f>RIGHT($N2493, LEN($N2493)-SEARCH("/",$N2493))</f>
        <v>indie rock</v>
      </c>
      <c r="S2493" s="12">
        <f>(((J2493/60)/60)/24)+DATE(1970,1,1)</f>
        <v>40542.839282407411</v>
      </c>
      <c r="T2493" s="12">
        <f>(((I2493/60)/60)/24)+DATE(1970,1,1)</f>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(E2494/D2494)</f>
        <v>1.25</v>
      </c>
      <c r="P2494" s="8">
        <f>IF(E2494=0, 0, E2494/L2494)</f>
        <v>27.777777777777779</v>
      </c>
      <c r="Q2494" t="str">
        <f>LEFT($N2494,SEARCH("/",$N2494)-1)</f>
        <v>music</v>
      </c>
      <c r="R2494" t="str">
        <f>RIGHT($N2494, LEN($N2494)-SEARCH("/",$N2494))</f>
        <v>indie rock</v>
      </c>
      <c r="S2494" s="12">
        <f>(((J2494/60)/60)/24)+DATE(1970,1,1)</f>
        <v>41024.985972222225</v>
      </c>
      <c r="T2494" s="12">
        <f>(((I2494/60)/60)/24)+DATE(1970,1,1)</f>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(E2495/D2495)</f>
        <v>1.2869999999999999</v>
      </c>
      <c r="P2495" s="8">
        <f>IF(E2495=0, 0, E2495/L2495)</f>
        <v>99.382239382239376</v>
      </c>
      <c r="Q2495" t="str">
        <f>LEFT($N2495,SEARCH("/",$N2495)-1)</f>
        <v>music</v>
      </c>
      <c r="R2495" t="str">
        <f>RIGHT($N2495, LEN($N2495)-SEARCH("/",$N2495))</f>
        <v>indie rock</v>
      </c>
      <c r="S2495" s="12">
        <f>(((J2495/60)/60)/24)+DATE(1970,1,1)</f>
        <v>41348.168287037035</v>
      </c>
      <c r="T2495" s="12">
        <f>(((I2495/60)/60)/24)+DATE(1970,1,1)</f>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(E2496/D2496)</f>
        <v>1.0100533333333332</v>
      </c>
      <c r="P2496" s="8">
        <f>IF(E2496=0, 0, E2496/L2496)</f>
        <v>38.848205128205123</v>
      </c>
      <c r="Q2496" t="str">
        <f>LEFT($N2496,SEARCH("/",$N2496)-1)</f>
        <v>music</v>
      </c>
      <c r="R2496" t="str">
        <f>RIGHT($N2496, LEN($N2496)-SEARCH("/",$N2496))</f>
        <v>indie rock</v>
      </c>
      <c r="S2496" s="12">
        <f>(((J2496/60)/60)/24)+DATE(1970,1,1)</f>
        <v>41022.645185185182</v>
      </c>
      <c r="T2496" s="12">
        <f>(((I2496/60)/60)/24)+DATE(1970,1,1)</f>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(E2497/D2497)</f>
        <v>1.2753666666666665</v>
      </c>
      <c r="P2497" s="8">
        <f>IF(E2497=0, 0, E2497/L2497)</f>
        <v>45.548809523809524</v>
      </c>
      <c r="Q2497" t="str">
        <f>LEFT($N2497,SEARCH("/",$N2497)-1)</f>
        <v>music</v>
      </c>
      <c r="R2497" t="str">
        <f>RIGHT($N2497, LEN($N2497)-SEARCH("/",$N2497))</f>
        <v>indie rock</v>
      </c>
      <c r="S2497" s="12">
        <f>(((J2497/60)/60)/24)+DATE(1970,1,1)</f>
        <v>41036.946469907409</v>
      </c>
      <c r="T2497" s="12">
        <f>(((I2497/60)/60)/24)+DATE(1970,1,1)</f>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(E2498/D2498)</f>
        <v>1</v>
      </c>
      <c r="P2498" s="8">
        <f>IF(E2498=0, 0, E2498/L2498)</f>
        <v>600</v>
      </c>
      <c r="Q2498" t="str">
        <f>LEFT($N2498,SEARCH("/",$N2498)-1)</f>
        <v>music</v>
      </c>
      <c r="R2498" t="str">
        <f>RIGHT($N2498, LEN($N2498)-SEARCH("/",$N2498))</f>
        <v>indie rock</v>
      </c>
      <c r="S2498" s="12">
        <f>(((J2498/60)/60)/24)+DATE(1970,1,1)</f>
        <v>41327.996435185189</v>
      </c>
      <c r="T2498" s="12">
        <f>(((I2498/60)/60)/24)+DATE(1970,1,1)</f>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(E2499/D2499)</f>
        <v>1.127715</v>
      </c>
      <c r="P2499" s="8">
        <f>IF(E2499=0, 0, E2499/L2499)</f>
        <v>80.551071428571419</v>
      </c>
      <c r="Q2499" t="str">
        <f>LEFT($N2499,SEARCH("/",$N2499)-1)</f>
        <v>music</v>
      </c>
      <c r="R2499" t="str">
        <f>RIGHT($N2499, LEN($N2499)-SEARCH("/",$N2499))</f>
        <v>indie rock</v>
      </c>
      <c r="S2499" s="12">
        <f>(((J2499/60)/60)/24)+DATE(1970,1,1)</f>
        <v>40730.878912037035</v>
      </c>
      <c r="T2499" s="12">
        <f>(((I2499/60)/60)/24)+DATE(1970,1,1)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(E2500/D2500)</f>
        <v>1.056</v>
      </c>
      <c r="P2500" s="8">
        <f>IF(E2500=0, 0, E2500/L2500)</f>
        <v>52.8</v>
      </c>
      <c r="Q2500" t="str">
        <f>LEFT($N2500,SEARCH("/",$N2500)-1)</f>
        <v>music</v>
      </c>
      <c r="R2500" t="str">
        <f>RIGHT($N2500, LEN($N2500)-SEARCH("/",$N2500))</f>
        <v>indie rock</v>
      </c>
      <c r="S2500" s="12">
        <f>(((J2500/60)/60)/24)+DATE(1970,1,1)</f>
        <v>42017.967442129629</v>
      </c>
      <c r="T2500" s="12">
        <f>(((I2500/60)/60)/24)+DATE(1970,1,1)</f>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(E2501/D2501)</f>
        <v>2.0262500000000001</v>
      </c>
      <c r="P2501" s="8">
        <f>IF(E2501=0, 0, E2501/L2501)</f>
        <v>47.676470588235297</v>
      </c>
      <c r="Q2501" t="str">
        <f>LEFT($N2501,SEARCH("/",$N2501)-1)</f>
        <v>music</v>
      </c>
      <c r="R2501" t="str">
        <f>RIGHT($N2501, LEN($N2501)-SEARCH("/",$N2501))</f>
        <v>indie rock</v>
      </c>
      <c r="S2501" s="12">
        <f>(((J2501/60)/60)/24)+DATE(1970,1,1)</f>
        <v>41226.648576388885</v>
      </c>
      <c r="T2501" s="12">
        <f>(((I2501/60)/60)/24)+DATE(1970,1,1)</f>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(E2502/D2502)</f>
        <v>1.1333333333333333</v>
      </c>
      <c r="P2502" s="8">
        <f>IF(E2502=0, 0, E2502/L2502)</f>
        <v>23.448275862068964</v>
      </c>
      <c r="Q2502" t="str">
        <f>LEFT($N2502,SEARCH("/",$N2502)-1)</f>
        <v>music</v>
      </c>
      <c r="R2502" t="str">
        <f>RIGHT($N2502, LEN($N2502)-SEARCH("/",$N2502))</f>
        <v>indie rock</v>
      </c>
      <c r="S2502" s="12">
        <f>(((J2502/60)/60)/24)+DATE(1970,1,1)</f>
        <v>41053.772858796299</v>
      </c>
      <c r="T2502" s="12">
        <f>(((I2502/60)/60)/24)+DATE(1970,1,1)</f>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(E2503/D2503)</f>
        <v>2.5545454545454545E-2</v>
      </c>
      <c r="P2503" s="8">
        <f>IF(E2503=0, 0, E2503/L2503)</f>
        <v>40.142857142857146</v>
      </c>
      <c r="Q2503" t="str">
        <f>LEFT($N2503,SEARCH("/",$N2503)-1)</f>
        <v>food</v>
      </c>
      <c r="R2503" t="str">
        <f>RIGHT($N2503, LEN($N2503)-SEARCH("/",$N2503))</f>
        <v>restaurants</v>
      </c>
      <c r="S2503" s="12">
        <f>(((J2503/60)/60)/24)+DATE(1970,1,1)</f>
        <v>42244.776666666665</v>
      </c>
      <c r="T2503" s="12">
        <f>(((I2503/60)/60)/24)+DATE(1970,1,1)</f>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(E2504/D2504)</f>
        <v>7.8181818181818181E-4</v>
      </c>
      <c r="P2504" s="8">
        <f>IF(E2504=0, 0, E2504/L2504)</f>
        <v>17.2</v>
      </c>
      <c r="Q2504" t="str">
        <f>LEFT($N2504,SEARCH("/",$N2504)-1)</f>
        <v>food</v>
      </c>
      <c r="R2504" t="str">
        <f>RIGHT($N2504, LEN($N2504)-SEARCH("/",$N2504))</f>
        <v>restaurants</v>
      </c>
      <c r="S2504" s="12">
        <f>(((J2504/60)/60)/24)+DATE(1970,1,1)</f>
        <v>41858.825439814813</v>
      </c>
      <c r="T2504" s="12">
        <f>(((I2504/60)/60)/24)+DATE(1970,1,1)</f>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(E2505/D2505)</f>
        <v>0</v>
      </c>
      <c r="P2505" s="8">
        <f>IF(E2505=0, 0, E2505/L2505)</f>
        <v>0</v>
      </c>
      <c r="Q2505" t="str">
        <f>LEFT($N2505,SEARCH("/",$N2505)-1)</f>
        <v>food</v>
      </c>
      <c r="R2505" t="str">
        <f>RIGHT($N2505, LEN($N2505)-SEARCH("/",$N2505))</f>
        <v>restaurants</v>
      </c>
      <c r="S2505" s="12">
        <f>(((J2505/60)/60)/24)+DATE(1970,1,1)</f>
        <v>42498.899398148147</v>
      </c>
      <c r="T2505" s="12">
        <f>(((I2505/60)/60)/24)+DATE(1970,1,1)</f>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(E2506/D2506)</f>
        <v>0</v>
      </c>
      <c r="P2506" s="8">
        <f>IF(E2506=0, 0, E2506/L2506)</f>
        <v>0</v>
      </c>
      <c r="Q2506" t="str">
        <f>LEFT($N2506,SEARCH("/",$N2506)-1)</f>
        <v>food</v>
      </c>
      <c r="R2506" t="str">
        <f>RIGHT($N2506, LEN($N2506)-SEARCH("/",$N2506))</f>
        <v>restaurants</v>
      </c>
      <c r="S2506" s="12">
        <f>(((J2506/60)/60)/24)+DATE(1970,1,1)</f>
        <v>41928.015439814815</v>
      </c>
      <c r="T2506" s="12">
        <f>(((I2506/60)/60)/24)+DATE(1970,1,1)</f>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(E2507/D2507)</f>
        <v>0</v>
      </c>
      <c r="P2507" s="8">
        <f>IF(E2507=0, 0, E2507/L2507)</f>
        <v>0</v>
      </c>
      <c r="Q2507" t="str">
        <f>LEFT($N2507,SEARCH("/",$N2507)-1)</f>
        <v>food</v>
      </c>
      <c r="R2507" t="str">
        <f>RIGHT($N2507, LEN($N2507)-SEARCH("/",$N2507))</f>
        <v>restaurants</v>
      </c>
      <c r="S2507" s="12">
        <f>(((J2507/60)/60)/24)+DATE(1970,1,1)</f>
        <v>42047.05574074074</v>
      </c>
      <c r="T2507" s="12">
        <f>(((I2507/60)/60)/24)+DATE(1970,1,1)</f>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(E2508/D2508)</f>
        <v>6.0000000000000001E-3</v>
      </c>
      <c r="P2508" s="8">
        <f>IF(E2508=0, 0, E2508/L2508)</f>
        <v>15</v>
      </c>
      <c r="Q2508" t="str">
        <f>LEFT($N2508,SEARCH("/",$N2508)-1)</f>
        <v>food</v>
      </c>
      <c r="R2508" t="str">
        <f>RIGHT($N2508, LEN($N2508)-SEARCH("/",$N2508))</f>
        <v>restaurants</v>
      </c>
      <c r="S2508" s="12">
        <f>(((J2508/60)/60)/24)+DATE(1970,1,1)</f>
        <v>42258.297094907408</v>
      </c>
      <c r="T2508" s="12">
        <f>(((I2508/60)/60)/24)+DATE(1970,1,1)</f>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(E2509/D2509)</f>
        <v>0</v>
      </c>
      <c r="P2509" s="8">
        <f>IF(E2509=0, 0, E2509/L2509)</f>
        <v>0</v>
      </c>
      <c r="Q2509" t="str">
        <f>LEFT($N2509,SEARCH("/",$N2509)-1)</f>
        <v>food</v>
      </c>
      <c r="R2509" t="str">
        <f>RIGHT($N2509, LEN($N2509)-SEARCH("/",$N2509))</f>
        <v>restaurants</v>
      </c>
      <c r="S2509" s="12">
        <f>(((J2509/60)/60)/24)+DATE(1970,1,1)</f>
        <v>42105.072962962964</v>
      </c>
      <c r="T2509" s="12">
        <f>(((I2509/60)/60)/24)+DATE(1970,1,1)</f>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(E2510/D2510)</f>
        <v>0</v>
      </c>
      <c r="P2510" s="8">
        <f>IF(E2510=0, 0, E2510/L2510)</f>
        <v>0</v>
      </c>
      <c r="Q2510" t="str">
        <f>LEFT($N2510,SEARCH("/",$N2510)-1)</f>
        <v>food</v>
      </c>
      <c r="R2510" t="str">
        <f>RIGHT($N2510, LEN($N2510)-SEARCH("/",$N2510))</f>
        <v>restaurants</v>
      </c>
      <c r="S2510" s="12">
        <f>(((J2510/60)/60)/24)+DATE(1970,1,1)</f>
        <v>41835.951782407406</v>
      </c>
      <c r="T2510" s="12">
        <f>(((I2510/60)/60)/24)+DATE(1970,1,1)</f>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(E2511/D2511)</f>
        <v>1.0526315789473684E-2</v>
      </c>
      <c r="P2511" s="8">
        <f>IF(E2511=0, 0, E2511/L2511)</f>
        <v>35.714285714285715</v>
      </c>
      <c r="Q2511" t="str">
        <f>LEFT($N2511,SEARCH("/",$N2511)-1)</f>
        <v>food</v>
      </c>
      <c r="R2511" t="str">
        <f>RIGHT($N2511, LEN($N2511)-SEARCH("/",$N2511))</f>
        <v>restaurants</v>
      </c>
      <c r="S2511" s="12">
        <f>(((J2511/60)/60)/24)+DATE(1970,1,1)</f>
        <v>42058.809594907405</v>
      </c>
      <c r="T2511" s="12">
        <f>(((I2511/60)/60)/24)+DATE(1970,1,1)</f>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(E2512/D2512)</f>
        <v>1.5E-3</v>
      </c>
      <c r="P2512" s="8">
        <f>IF(E2512=0, 0, E2512/L2512)</f>
        <v>37.5</v>
      </c>
      <c r="Q2512" t="str">
        <f>LEFT($N2512,SEARCH("/",$N2512)-1)</f>
        <v>food</v>
      </c>
      <c r="R2512" t="str">
        <f>RIGHT($N2512, LEN($N2512)-SEARCH("/",$N2512))</f>
        <v>restaurants</v>
      </c>
      <c r="S2512" s="12">
        <f>(((J2512/60)/60)/24)+DATE(1970,1,1)</f>
        <v>42078.997361111105</v>
      </c>
      <c r="T2512" s="12">
        <f>(((I2512/60)/60)/24)+DATE(1970,1,1)</f>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(E2513/D2513)</f>
        <v>0</v>
      </c>
      <c r="P2513" s="8">
        <f>IF(E2513=0, 0, E2513/L2513)</f>
        <v>0</v>
      </c>
      <c r="Q2513" t="str">
        <f>LEFT($N2513,SEARCH("/",$N2513)-1)</f>
        <v>food</v>
      </c>
      <c r="R2513" t="str">
        <f>RIGHT($N2513, LEN($N2513)-SEARCH("/",$N2513))</f>
        <v>restaurants</v>
      </c>
      <c r="S2513" s="12">
        <f>(((J2513/60)/60)/24)+DATE(1970,1,1)</f>
        <v>42371.446909722217</v>
      </c>
      <c r="T2513" s="12">
        <f>(((I2513/60)/60)/24)+DATE(1970,1,1)</f>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(E2514/D2514)</f>
        <v>0</v>
      </c>
      <c r="P2514" s="8">
        <f>IF(E2514=0, 0, E2514/L2514)</f>
        <v>0</v>
      </c>
      <c r="Q2514" t="str">
        <f>LEFT($N2514,SEARCH("/",$N2514)-1)</f>
        <v>food</v>
      </c>
      <c r="R2514" t="str">
        <f>RIGHT($N2514, LEN($N2514)-SEARCH("/",$N2514))</f>
        <v>restaurants</v>
      </c>
      <c r="S2514" s="12">
        <f>(((J2514/60)/60)/24)+DATE(1970,1,1)</f>
        <v>41971.876863425925</v>
      </c>
      <c r="T2514" s="12">
        <f>(((I2514/60)/60)/24)+DATE(1970,1,1)</f>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(E2515/D2515)</f>
        <v>0</v>
      </c>
      <c r="P2515" s="8">
        <f>IF(E2515=0, 0, E2515/L2515)</f>
        <v>0</v>
      </c>
      <c r="Q2515" t="str">
        <f>LEFT($N2515,SEARCH("/",$N2515)-1)</f>
        <v>food</v>
      </c>
      <c r="R2515" t="str">
        <f>RIGHT($N2515, LEN($N2515)-SEARCH("/",$N2515))</f>
        <v>restaurants</v>
      </c>
      <c r="S2515" s="12">
        <f>(((J2515/60)/60)/24)+DATE(1970,1,1)</f>
        <v>42732.00681712963</v>
      </c>
      <c r="T2515" s="12">
        <f>(((I2515/60)/60)/24)+DATE(1970,1,1)</f>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(E2516/D2516)</f>
        <v>1.7500000000000002E-2</v>
      </c>
      <c r="P2516" s="8">
        <f>IF(E2516=0, 0, E2516/L2516)</f>
        <v>52.5</v>
      </c>
      <c r="Q2516" t="str">
        <f>LEFT($N2516,SEARCH("/",$N2516)-1)</f>
        <v>food</v>
      </c>
      <c r="R2516" t="str">
        <f>RIGHT($N2516, LEN($N2516)-SEARCH("/",$N2516))</f>
        <v>restaurants</v>
      </c>
      <c r="S2516" s="12">
        <f>(((J2516/60)/60)/24)+DATE(1970,1,1)</f>
        <v>41854.389780092592</v>
      </c>
      <c r="T2516" s="12">
        <f>(((I2516/60)/60)/24)+DATE(1970,1,1)</f>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(E2517/D2517)</f>
        <v>0.186</v>
      </c>
      <c r="P2517" s="8">
        <f>IF(E2517=0, 0, E2517/L2517)</f>
        <v>77.5</v>
      </c>
      <c r="Q2517" t="str">
        <f>LEFT($N2517,SEARCH("/",$N2517)-1)</f>
        <v>food</v>
      </c>
      <c r="R2517" t="str">
        <f>RIGHT($N2517, LEN($N2517)-SEARCH("/",$N2517))</f>
        <v>restaurants</v>
      </c>
      <c r="S2517" s="12">
        <f>(((J2517/60)/60)/24)+DATE(1970,1,1)</f>
        <v>42027.839733796296</v>
      </c>
      <c r="T2517" s="12">
        <f>(((I2517/60)/60)/24)+DATE(1970,1,1)</f>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(E2518/D2518)</f>
        <v>0</v>
      </c>
      <c r="P2518" s="8">
        <f>IF(E2518=0, 0, E2518/L2518)</f>
        <v>0</v>
      </c>
      <c r="Q2518" t="str">
        <f>LEFT($N2518,SEARCH("/",$N2518)-1)</f>
        <v>food</v>
      </c>
      <c r="R2518" t="str">
        <f>RIGHT($N2518, LEN($N2518)-SEARCH("/",$N2518))</f>
        <v>restaurants</v>
      </c>
      <c r="S2518" s="12">
        <f>(((J2518/60)/60)/24)+DATE(1970,1,1)</f>
        <v>41942.653379629628</v>
      </c>
      <c r="T2518" s="12">
        <f>(((I2518/60)/60)/24)+DATE(1970,1,1)</f>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(E2519/D2519)</f>
        <v>9.8166666666666666E-2</v>
      </c>
      <c r="P2519" s="8">
        <f>IF(E2519=0, 0, E2519/L2519)</f>
        <v>53.545454545454547</v>
      </c>
      <c r="Q2519" t="str">
        <f>LEFT($N2519,SEARCH("/",$N2519)-1)</f>
        <v>food</v>
      </c>
      <c r="R2519" t="str">
        <f>RIGHT($N2519, LEN($N2519)-SEARCH("/",$N2519))</f>
        <v>restaurants</v>
      </c>
      <c r="S2519" s="12">
        <f>(((J2519/60)/60)/24)+DATE(1970,1,1)</f>
        <v>42052.802430555559</v>
      </c>
      <c r="T2519" s="12">
        <f>(((I2519/60)/60)/24)+DATE(1970,1,1)</f>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(E2520/D2520)</f>
        <v>0</v>
      </c>
      <c r="P2520" s="8">
        <f>IF(E2520=0, 0, E2520/L2520)</f>
        <v>0</v>
      </c>
      <c r="Q2520" t="str">
        <f>LEFT($N2520,SEARCH("/",$N2520)-1)</f>
        <v>food</v>
      </c>
      <c r="R2520" t="str">
        <f>RIGHT($N2520, LEN($N2520)-SEARCH("/",$N2520))</f>
        <v>restaurants</v>
      </c>
      <c r="S2520" s="12">
        <f>(((J2520/60)/60)/24)+DATE(1970,1,1)</f>
        <v>41926.680879629632</v>
      </c>
      <c r="T2520" s="12">
        <f>(((I2520/60)/60)/24)+DATE(1970,1,1)</f>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(E2521/D2521)</f>
        <v>4.3333333333333331E-4</v>
      </c>
      <c r="P2521" s="8">
        <f>IF(E2521=0, 0, E2521/L2521)</f>
        <v>16.25</v>
      </c>
      <c r="Q2521" t="str">
        <f>LEFT($N2521,SEARCH("/",$N2521)-1)</f>
        <v>food</v>
      </c>
      <c r="R2521" t="str">
        <f>RIGHT($N2521, LEN($N2521)-SEARCH("/",$N2521))</f>
        <v>restaurants</v>
      </c>
      <c r="S2521" s="12">
        <f>(((J2521/60)/60)/24)+DATE(1970,1,1)</f>
        <v>41809.155138888891</v>
      </c>
      <c r="T2521" s="12">
        <f>(((I2521/60)/60)/24)+DATE(1970,1,1)</f>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(E2522/D2522)</f>
        <v>0</v>
      </c>
      <c r="P2522" s="8">
        <f>IF(E2522=0, 0, E2522/L2522)</f>
        <v>0</v>
      </c>
      <c r="Q2522" t="str">
        <f>LEFT($N2522,SEARCH("/",$N2522)-1)</f>
        <v>food</v>
      </c>
      <c r="R2522" t="str">
        <f>RIGHT($N2522, LEN($N2522)-SEARCH("/",$N2522))</f>
        <v>restaurants</v>
      </c>
      <c r="S2522" s="12">
        <f>(((J2522/60)/60)/24)+DATE(1970,1,1)</f>
        <v>42612.600520833337</v>
      </c>
      <c r="T2522" s="12">
        <f>(((I2522/60)/60)/24)+DATE(1970,1,1)</f>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(E2523/D2523)</f>
        <v>1.0948792000000001</v>
      </c>
      <c r="P2523" s="8">
        <f>IF(E2523=0, 0, E2523/L2523)</f>
        <v>103.68174242424243</v>
      </c>
      <c r="Q2523" t="str">
        <f>LEFT($N2523,SEARCH("/",$N2523)-1)</f>
        <v>music</v>
      </c>
      <c r="R2523" t="str">
        <f>RIGHT($N2523, LEN($N2523)-SEARCH("/",$N2523))</f>
        <v>classical music</v>
      </c>
      <c r="S2523" s="12">
        <f>(((J2523/60)/60)/24)+DATE(1970,1,1)</f>
        <v>42269.967835648145</v>
      </c>
      <c r="T2523" s="12">
        <f>(((I2523/60)/60)/24)+DATE(1970,1,1)</f>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(E2524/D2524)</f>
        <v>1</v>
      </c>
      <c r="P2524" s="8">
        <f>IF(E2524=0, 0, E2524/L2524)</f>
        <v>185.18518518518519</v>
      </c>
      <c r="Q2524" t="str">
        <f>LEFT($N2524,SEARCH("/",$N2524)-1)</f>
        <v>music</v>
      </c>
      <c r="R2524" t="str">
        <f>RIGHT($N2524, LEN($N2524)-SEARCH("/",$N2524))</f>
        <v>classical music</v>
      </c>
      <c r="S2524" s="12">
        <f>(((J2524/60)/60)/24)+DATE(1970,1,1)</f>
        <v>42460.573611111111</v>
      </c>
      <c r="T2524" s="12">
        <f>(((I2524/60)/60)/24)+DATE(1970,1,1)</f>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(E2525/D2525)</f>
        <v>1.5644444444444445</v>
      </c>
      <c r="P2525" s="8">
        <f>IF(E2525=0, 0, E2525/L2525)</f>
        <v>54.153846153846153</v>
      </c>
      <c r="Q2525" t="str">
        <f>LEFT($N2525,SEARCH("/",$N2525)-1)</f>
        <v>music</v>
      </c>
      <c r="R2525" t="str">
        <f>RIGHT($N2525, LEN($N2525)-SEARCH("/",$N2525))</f>
        <v>classical music</v>
      </c>
      <c r="S2525" s="12">
        <f>(((J2525/60)/60)/24)+DATE(1970,1,1)</f>
        <v>41930.975601851853</v>
      </c>
      <c r="T2525" s="12">
        <f>(((I2525/60)/60)/24)+DATE(1970,1,1)</f>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(E2526/D2526)</f>
        <v>1.016</v>
      </c>
      <c r="P2526" s="8">
        <f>IF(E2526=0, 0, E2526/L2526)</f>
        <v>177.2093023255814</v>
      </c>
      <c r="Q2526" t="str">
        <f>LEFT($N2526,SEARCH("/",$N2526)-1)</f>
        <v>music</v>
      </c>
      <c r="R2526" t="str">
        <f>RIGHT($N2526, LEN($N2526)-SEARCH("/",$N2526))</f>
        <v>classical music</v>
      </c>
      <c r="S2526" s="12">
        <f>(((J2526/60)/60)/24)+DATE(1970,1,1)</f>
        <v>41961.807372685187</v>
      </c>
      <c r="T2526" s="12">
        <f>(((I2526/60)/60)/24)+DATE(1970,1,1)</f>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(E2527/D2527)</f>
        <v>1.00325</v>
      </c>
      <c r="P2527" s="8">
        <f>IF(E2527=0, 0, E2527/L2527)</f>
        <v>100.325</v>
      </c>
      <c r="Q2527" t="str">
        <f>LEFT($N2527,SEARCH("/",$N2527)-1)</f>
        <v>music</v>
      </c>
      <c r="R2527" t="str">
        <f>RIGHT($N2527, LEN($N2527)-SEARCH("/",$N2527))</f>
        <v>classical music</v>
      </c>
      <c r="S2527" s="12">
        <f>(((J2527/60)/60)/24)+DATE(1970,1,1)</f>
        <v>41058.844571759262</v>
      </c>
      <c r="T2527" s="12">
        <f>(((I2527/60)/60)/24)+DATE(1970,1,1)</f>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(E2528/D2528)</f>
        <v>1.1294999999999999</v>
      </c>
      <c r="P2528" s="8">
        <f>IF(E2528=0, 0, E2528/L2528)</f>
        <v>136.90909090909091</v>
      </c>
      <c r="Q2528" t="str">
        <f>LEFT($N2528,SEARCH("/",$N2528)-1)</f>
        <v>music</v>
      </c>
      <c r="R2528" t="str">
        <f>RIGHT($N2528, LEN($N2528)-SEARCH("/",$N2528))</f>
        <v>classical music</v>
      </c>
      <c r="S2528" s="12">
        <f>(((J2528/60)/60)/24)+DATE(1970,1,1)</f>
        <v>41953.091134259259</v>
      </c>
      <c r="T2528" s="12">
        <f>(((I2528/60)/60)/24)+DATE(1970,1,1)</f>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(E2529/D2529)</f>
        <v>1.02125</v>
      </c>
      <c r="P2529" s="8">
        <f>IF(E2529=0, 0, E2529/L2529)</f>
        <v>57.535211267605632</v>
      </c>
      <c r="Q2529" t="str">
        <f>LEFT($N2529,SEARCH("/",$N2529)-1)</f>
        <v>music</v>
      </c>
      <c r="R2529" t="str">
        <f>RIGHT($N2529, LEN($N2529)-SEARCH("/",$N2529))</f>
        <v>classical music</v>
      </c>
      <c r="S2529" s="12">
        <f>(((J2529/60)/60)/24)+DATE(1970,1,1)</f>
        <v>41546.75105324074</v>
      </c>
      <c r="T2529" s="12">
        <f>(((I2529/60)/60)/24)+DATE(1970,1,1)</f>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(E2530/D2530)</f>
        <v>1.0724974999999999</v>
      </c>
      <c r="P2530" s="8">
        <f>IF(E2530=0, 0, E2530/L2530)</f>
        <v>52.962839506172834</v>
      </c>
      <c r="Q2530" t="str">
        <f>LEFT($N2530,SEARCH("/",$N2530)-1)</f>
        <v>music</v>
      </c>
      <c r="R2530" t="str">
        <f>RIGHT($N2530, LEN($N2530)-SEARCH("/",$N2530))</f>
        <v>classical music</v>
      </c>
      <c r="S2530" s="12">
        <f>(((J2530/60)/60)/24)+DATE(1970,1,1)</f>
        <v>42217.834525462968</v>
      </c>
      <c r="T2530" s="12">
        <f>(((I2530/60)/60)/24)+DATE(1970,1,1)</f>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(E2531/D2531)</f>
        <v>1.0428333333333333</v>
      </c>
      <c r="P2531" s="8">
        <f>IF(E2531=0, 0, E2531/L2531)</f>
        <v>82.328947368421055</v>
      </c>
      <c r="Q2531" t="str">
        <f>LEFT($N2531,SEARCH("/",$N2531)-1)</f>
        <v>music</v>
      </c>
      <c r="R2531" t="str">
        <f>RIGHT($N2531, LEN($N2531)-SEARCH("/",$N2531))</f>
        <v>classical music</v>
      </c>
      <c r="S2531" s="12">
        <f>(((J2531/60)/60)/24)+DATE(1970,1,1)</f>
        <v>40948.080729166664</v>
      </c>
      <c r="T2531" s="12">
        <f>(((I2531/60)/60)/24)+DATE(1970,1,1)</f>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(E2532/D2532)</f>
        <v>1</v>
      </c>
      <c r="P2532" s="8">
        <f>IF(E2532=0, 0, E2532/L2532)</f>
        <v>135.41666666666666</v>
      </c>
      <c r="Q2532" t="str">
        <f>LEFT($N2532,SEARCH("/",$N2532)-1)</f>
        <v>music</v>
      </c>
      <c r="R2532" t="str">
        <f>RIGHT($N2532, LEN($N2532)-SEARCH("/",$N2532))</f>
        <v>classical music</v>
      </c>
      <c r="S2532" s="12">
        <f>(((J2532/60)/60)/24)+DATE(1970,1,1)</f>
        <v>42081.864641203705</v>
      </c>
      <c r="T2532" s="12">
        <f>(((I2532/60)/60)/24)+DATE(1970,1,1)</f>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(E2533/D2533)</f>
        <v>1.004</v>
      </c>
      <c r="P2533" s="8">
        <f>IF(E2533=0, 0, E2533/L2533)</f>
        <v>74.06557377049181</v>
      </c>
      <c r="Q2533" t="str">
        <f>LEFT($N2533,SEARCH("/",$N2533)-1)</f>
        <v>music</v>
      </c>
      <c r="R2533" t="str">
        <f>RIGHT($N2533, LEN($N2533)-SEARCH("/",$N2533))</f>
        <v>classical music</v>
      </c>
      <c r="S2533" s="12">
        <f>(((J2533/60)/60)/24)+DATE(1970,1,1)</f>
        <v>42208.680023148147</v>
      </c>
      <c r="T2533" s="12">
        <f>(((I2533/60)/60)/24)+DATE(1970,1,1)</f>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(E2534/D2534)</f>
        <v>1.26125</v>
      </c>
      <c r="P2534" s="8">
        <f>IF(E2534=0, 0, E2534/L2534)</f>
        <v>84.083333333333329</v>
      </c>
      <c r="Q2534" t="str">
        <f>LEFT($N2534,SEARCH("/",$N2534)-1)</f>
        <v>music</v>
      </c>
      <c r="R2534" t="str">
        <f>RIGHT($N2534, LEN($N2534)-SEARCH("/",$N2534))</f>
        <v>classical music</v>
      </c>
      <c r="S2534" s="12">
        <f>(((J2534/60)/60)/24)+DATE(1970,1,1)</f>
        <v>41107.849143518521</v>
      </c>
      <c r="T2534" s="12">
        <f>(((I2534/60)/60)/24)+DATE(1970,1,1)</f>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(E2535/D2535)</f>
        <v>1.1066666666666667</v>
      </c>
      <c r="P2535" s="8">
        <f>IF(E2535=0, 0, E2535/L2535)</f>
        <v>61.029411764705884</v>
      </c>
      <c r="Q2535" t="str">
        <f>LEFT($N2535,SEARCH("/",$N2535)-1)</f>
        <v>music</v>
      </c>
      <c r="R2535" t="str">
        <f>RIGHT($N2535, LEN($N2535)-SEARCH("/",$N2535))</f>
        <v>classical music</v>
      </c>
      <c r="S2535" s="12">
        <f>(((J2535/60)/60)/24)+DATE(1970,1,1)</f>
        <v>41304.751284722224</v>
      </c>
      <c r="T2535" s="12">
        <f>(((I2535/60)/60)/24)+DATE(1970,1,1)</f>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(E2536/D2536)</f>
        <v>1.05</v>
      </c>
      <c r="P2536" s="8">
        <f>IF(E2536=0, 0, E2536/L2536)</f>
        <v>150</v>
      </c>
      <c r="Q2536" t="str">
        <f>LEFT($N2536,SEARCH("/",$N2536)-1)</f>
        <v>music</v>
      </c>
      <c r="R2536" t="str">
        <f>RIGHT($N2536, LEN($N2536)-SEARCH("/",$N2536))</f>
        <v>classical music</v>
      </c>
      <c r="S2536" s="12">
        <f>(((J2536/60)/60)/24)+DATE(1970,1,1)</f>
        <v>40127.700370370374</v>
      </c>
      <c r="T2536" s="12">
        <f>(((I2536/60)/60)/24)+DATE(1970,1,1)</f>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(E2537/D2537)</f>
        <v>1.03775</v>
      </c>
      <c r="P2537" s="8">
        <f>IF(E2537=0, 0, E2537/L2537)</f>
        <v>266.08974358974359</v>
      </c>
      <c r="Q2537" t="str">
        <f>LEFT($N2537,SEARCH("/",$N2537)-1)</f>
        <v>music</v>
      </c>
      <c r="R2537" t="str">
        <f>RIGHT($N2537, LEN($N2537)-SEARCH("/",$N2537))</f>
        <v>classical music</v>
      </c>
      <c r="S2537" s="12">
        <f>(((J2537/60)/60)/24)+DATE(1970,1,1)</f>
        <v>41943.791030092594</v>
      </c>
      <c r="T2537" s="12">
        <f>(((I2537/60)/60)/24)+DATE(1970,1,1)</f>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(E2538/D2538)</f>
        <v>1.1599999999999999</v>
      </c>
      <c r="P2538" s="8">
        <f>IF(E2538=0, 0, E2538/L2538)</f>
        <v>7.25</v>
      </c>
      <c r="Q2538" t="str">
        <f>LEFT($N2538,SEARCH("/",$N2538)-1)</f>
        <v>music</v>
      </c>
      <c r="R2538" t="str">
        <f>RIGHT($N2538, LEN($N2538)-SEARCH("/",$N2538))</f>
        <v>classical music</v>
      </c>
      <c r="S2538" s="12">
        <f>(((J2538/60)/60)/24)+DATE(1970,1,1)</f>
        <v>41464.106087962966</v>
      </c>
      <c r="T2538" s="12">
        <f>(((I2538/60)/60)/24)+DATE(1970,1,1)</f>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(E2539/D2539)</f>
        <v>1.1000000000000001</v>
      </c>
      <c r="P2539" s="8">
        <f>IF(E2539=0, 0, E2539/L2539)</f>
        <v>100</v>
      </c>
      <c r="Q2539" t="str">
        <f>LEFT($N2539,SEARCH("/",$N2539)-1)</f>
        <v>music</v>
      </c>
      <c r="R2539" t="str">
        <f>RIGHT($N2539, LEN($N2539)-SEARCH("/",$N2539))</f>
        <v>classical music</v>
      </c>
      <c r="S2539" s="12">
        <f>(((J2539/60)/60)/24)+DATE(1970,1,1)</f>
        <v>40696.648784722223</v>
      </c>
      <c r="T2539" s="12">
        <f>(((I2539/60)/60)/24)+DATE(1970,1,1)</f>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(E2540/D2540)</f>
        <v>1.130176111111111</v>
      </c>
      <c r="P2540" s="8">
        <f>IF(E2540=0, 0, E2540/L2540)</f>
        <v>109.96308108108107</v>
      </c>
      <c r="Q2540" t="str">
        <f>LEFT($N2540,SEARCH("/",$N2540)-1)</f>
        <v>music</v>
      </c>
      <c r="R2540" t="str">
        <f>RIGHT($N2540, LEN($N2540)-SEARCH("/",$N2540))</f>
        <v>classical music</v>
      </c>
      <c r="S2540" s="12">
        <f>(((J2540/60)/60)/24)+DATE(1970,1,1)</f>
        <v>41298.509965277779</v>
      </c>
      <c r="T2540" s="12">
        <f>(((I2540/60)/60)/24)+DATE(1970,1,1)</f>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(E2541/D2541)</f>
        <v>1.0024999999999999</v>
      </c>
      <c r="P2541" s="8">
        <f>IF(E2541=0, 0, E2541/L2541)</f>
        <v>169.91525423728814</v>
      </c>
      <c r="Q2541" t="str">
        <f>LEFT($N2541,SEARCH("/",$N2541)-1)</f>
        <v>music</v>
      </c>
      <c r="R2541" t="str">
        <f>RIGHT($N2541, LEN($N2541)-SEARCH("/",$N2541))</f>
        <v>classical music</v>
      </c>
      <c r="S2541" s="12">
        <f>(((J2541/60)/60)/24)+DATE(1970,1,1)</f>
        <v>41977.902222222227</v>
      </c>
      <c r="T2541" s="12">
        <f>(((I2541/60)/60)/24)+DATE(1970,1,1)</f>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(E2542/D2542)</f>
        <v>1.034</v>
      </c>
      <c r="P2542" s="8">
        <f>IF(E2542=0, 0, E2542/L2542)</f>
        <v>95.740740740740748</v>
      </c>
      <c r="Q2542" t="str">
        <f>LEFT($N2542,SEARCH("/",$N2542)-1)</f>
        <v>music</v>
      </c>
      <c r="R2542" t="str">
        <f>RIGHT($N2542, LEN($N2542)-SEARCH("/",$N2542))</f>
        <v>classical music</v>
      </c>
      <c r="S2542" s="12">
        <f>(((J2542/60)/60)/24)+DATE(1970,1,1)</f>
        <v>40785.675011574072</v>
      </c>
      <c r="T2542" s="12">
        <f>(((I2542/60)/60)/24)+DATE(1970,1,1)</f>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(E2543/D2543)</f>
        <v>1.0702857142857143</v>
      </c>
      <c r="P2543" s="8">
        <f>IF(E2543=0, 0, E2543/L2543)</f>
        <v>59.460317460317462</v>
      </c>
      <c r="Q2543" t="str">
        <f>LEFT($N2543,SEARCH("/",$N2543)-1)</f>
        <v>music</v>
      </c>
      <c r="R2543" t="str">
        <f>RIGHT($N2543, LEN($N2543)-SEARCH("/",$N2543))</f>
        <v>classical music</v>
      </c>
      <c r="S2543" s="12">
        <f>(((J2543/60)/60)/24)+DATE(1970,1,1)</f>
        <v>41483.449282407404</v>
      </c>
      <c r="T2543" s="12">
        <f>(((I2543/60)/60)/24)+DATE(1970,1,1)</f>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(E2544/D2544)</f>
        <v>1.0357142857142858</v>
      </c>
      <c r="P2544" s="8">
        <f>IF(E2544=0, 0, E2544/L2544)</f>
        <v>55.769230769230766</v>
      </c>
      <c r="Q2544" t="str">
        <f>LEFT($N2544,SEARCH("/",$N2544)-1)</f>
        <v>music</v>
      </c>
      <c r="R2544" t="str">
        <f>RIGHT($N2544, LEN($N2544)-SEARCH("/",$N2544))</f>
        <v>classical music</v>
      </c>
      <c r="S2544" s="12">
        <f>(((J2544/60)/60)/24)+DATE(1970,1,1)</f>
        <v>41509.426585648151</v>
      </c>
      <c r="T2544" s="12">
        <f>(((I2544/60)/60)/24)+DATE(1970,1,1)</f>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(E2545/D2545)</f>
        <v>1.5640000000000001</v>
      </c>
      <c r="P2545" s="8">
        <f>IF(E2545=0, 0, E2545/L2545)</f>
        <v>30.076923076923077</v>
      </c>
      <c r="Q2545" t="str">
        <f>LEFT($N2545,SEARCH("/",$N2545)-1)</f>
        <v>music</v>
      </c>
      <c r="R2545" t="str">
        <f>RIGHT($N2545, LEN($N2545)-SEARCH("/",$N2545))</f>
        <v>classical music</v>
      </c>
      <c r="S2545" s="12">
        <f>(((J2545/60)/60)/24)+DATE(1970,1,1)</f>
        <v>40514.107615740737</v>
      </c>
      <c r="T2545" s="12">
        <f>(((I2545/60)/60)/24)+DATE(1970,1,1)</f>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(E2546/D2546)</f>
        <v>1.0082</v>
      </c>
      <c r="P2546" s="8">
        <f>IF(E2546=0, 0, E2546/L2546)</f>
        <v>88.438596491228068</v>
      </c>
      <c r="Q2546" t="str">
        <f>LEFT($N2546,SEARCH("/",$N2546)-1)</f>
        <v>music</v>
      </c>
      <c r="R2546" t="str">
        <f>RIGHT($N2546, LEN($N2546)-SEARCH("/",$N2546))</f>
        <v>classical music</v>
      </c>
      <c r="S2546" s="12">
        <f>(((J2546/60)/60)/24)+DATE(1970,1,1)</f>
        <v>41068.520474537036</v>
      </c>
      <c r="T2546" s="12">
        <f>(((I2546/60)/60)/24)+DATE(1970,1,1)</f>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(E2547/D2547)</f>
        <v>1.9530000000000001</v>
      </c>
      <c r="P2547" s="8">
        <f>IF(E2547=0, 0, E2547/L2547)</f>
        <v>64.032786885245898</v>
      </c>
      <c r="Q2547" t="str">
        <f>LEFT($N2547,SEARCH("/",$N2547)-1)</f>
        <v>music</v>
      </c>
      <c r="R2547" t="str">
        <f>RIGHT($N2547, LEN($N2547)-SEARCH("/",$N2547))</f>
        <v>classical music</v>
      </c>
      <c r="S2547" s="12">
        <f>(((J2547/60)/60)/24)+DATE(1970,1,1)</f>
        <v>42027.13817129629</v>
      </c>
      <c r="T2547" s="12">
        <f>(((I2547/60)/60)/24)+DATE(1970,1,1)</f>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(E2548/D2548)</f>
        <v>1.1171428571428572</v>
      </c>
      <c r="P2548" s="8">
        <f>IF(E2548=0, 0, E2548/L2548)</f>
        <v>60.153846153846153</v>
      </c>
      <c r="Q2548" t="str">
        <f>LEFT($N2548,SEARCH("/",$N2548)-1)</f>
        <v>music</v>
      </c>
      <c r="R2548" t="str">
        <f>RIGHT($N2548, LEN($N2548)-SEARCH("/",$N2548))</f>
        <v>classical music</v>
      </c>
      <c r="S2548" s="12">
        <f>(((J2548/60)/60)/24)+DATE(1970,1,1)</f>
        <v>41524.858553240738</v>
      </c>
      <c r="T2548" s="12">
        <f>(((I2548/60)/60)/24)+DATE(1970,1,1)</f>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(E2549/D2549)</f>
        <v>1.1985454545454546</v>
      </c>
      <c r="P2549" s="8">
        <f>IF(E2549=0, 0, E2549/L2549)</f>
        <v>49.194029850746269</v>
      </c>
      <c r="Q2549" t="str">
        <f>LEFT($N2549,SEARCH("/",$N2549)-1)</f>
        <v>music</v>
      </c>
      <c r="R2549" t="str">
        <f>RIGHT($N2549, LEN($N2549)-SEARCH("/",$N2549))</f>
        <v>classical music</v>
      </c>
      <c r="S2549" s="12">
        <f>(((J2549/60)/60)/24)+DATE(1970,1,1)</f>
        <v>40973.773182870369</v>
      </c>
      <c r="T2549" s="12">
        <f>(((I2549/60)/60)/24)+DATE(1970,1,1)</f>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(E2550/D2550)</f>
        <v>1.0185</v>
      </c>
      <c r="P2550" s="8">
        <f>IF(E2550=0, 0, E2550/L2550)</f>
        <v>165.16216216216216</v>
      </c>
      <c r="Q2550" t="str">
        <f>LEFT($N2550,SEARCH("/",$N2550)-1)</f>
        <v>music</v>
      </c>
      <c r="R2550" t="str">
        <f>RIGHT($N2550, LEN($N2550)-SEARCH("/",$N2550))</f>
        <v>classical music</v>
      </c>
      <c r="S2550" s="12">
        <f>(((J2550/60)/60)/24)+DATE(1970,1,1)</f>
        <v>42618.625428240746</v>
      </c>
      <c r="T2550" s="12">
        <f>(((I2550/60)/60)/24)+DATE(1970,1,1)</f>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(E2551/D2551)</f>
        <v>1.0280254777070064</v>
      </c>
      <c r="P2551" s="8">
        <f>IF(E2551=0, 0, E2551/L2551)</f>
        <v>43.621621621621621</v>
      </c>
      <c r="Q2551" t="str">
        <f>LEFT($N2551,SEARCH("/",$N2551)-1)</f>
        <v>music</v>
      </c>
      <c r="R2551" t="str">
        <f>RIGHT($N2551, LEN($N2551)-SEARCH("/",$N2551))</f>
        <v>classical music</v>
      </c>
      <c r="S2551" s="12">
        <f>(((J2551/60)/60)/24)+DATE(1970,1,1)</f>
        <v>41390.757754629631</v>
      </c>
      <c r="T2551" s="12">
        <f>(((I2551/60)/60)/24)+DATE(1970,1,1)</f>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(E2552/D2552)</f>
        <v>1.0084615384615385</v>
      </c>
      <c r="P2552" s="8">
        <f>IF(E2552=0, 0, E2552/L2552)</f>
        <v>43.7</v>
      </c>
      <c r="Q2552" t="str">
        <f>LEFT($N2552,SEARCH("/",$N2552)-1)</f>
        <v>music</v>
      </c>
      <c r="R2552" t="str">
        <f>RIGHT($N2552, LEN($N2552)-SEARCH("/",$N2552))</f>
        <v>classical music</v>
      </c>
      <c r="S2552" s="12">
        <f>(((J2552/60)/60)/24)+DATE(1970,1,1)</f>
        <v>42228.634328703702</v>
      </c>
      <c r="T2552" s="12">
        <f>(((I2552/60)/60)/24)+DATE(1970,1,1)</f>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(E2553/D2553)</f>
        <v>1.0273469387755103</v>
      </c>
      <c r="P2553" s="8">
        <f>IF(E2553=0, 0, E2553/L2553)</f>
        <v>67.419642857142861</v>
      </c>
      <c r="Q2553" t="str">
        <f>LEFT($N2553,SEARCH("/",$N2553)-1)</f>
        <v>music</v>
      </c>
      <c r="R2553" t="str">
        <f>RIGHT($N2553, LEN($N2553)-SEARCH("/",$N2553))</f>
        <v>classical music</v>
      </c>
      <c r="S2553" s="12">
        <f>(((J2553/60)/60)/24)+DATE(1970,1,1)</f>
        <v>40961.252141203702</v>
      </c>
      <c r="T2553" s="12">
        <f>(((I2553/60)/60)/24)+DATE(1970,1,1)</f>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(E2554/D2554)</f>
        <v>1.0649999999999999</v>
      </c>
      <c r="P2554" s="8">
        <f>IF(E2554=0, 0, E2554/L2554)</f>
        <v>177.5</v>
      </c>
      <c r="Q2554" t="str">
        <f>LEFT($N2554,SEARCH("/",$N2554)-1)</f>
        <v>music</v>
      </c>
      <c r="R2554" t="str">
        <f>RIGHT($N2554, LEN($N2554)-SEARCH("/",$N2554))</f>
        <v>classical music</v>
      </c>
      <c r="S2554" s="12">
        <f>(((J2554/60)/60)/24)+DATE(1970,1,1)</f>
        <v>42769.809965277775</v>
      </c>
      <c r="T2554" s="12">
        <f>(((I2554/60)/60)/24)+DATE(1970,1,1)</f>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(E2555/D2555)</f>
        <v>1.5553333333333332</v>
      </c>
      <c r="P2555" s="8">
        <f>IF(E2555=0, 0, E2555/L2555)</f>
        <v>38.883333333333333</v>
      </c>
      <c r="Q2555" t="str">
        <f>LEFT($N2555,SEARCH("/",$N2555)-1)</f>
        <v>music</v>
      </c>
      <c r="R2555" t="str">
        <f>RIGHT($N2555, LEN($N2555)-SEARCH("/",$N2555))</f>
        <v>classical music</v>
      </c>
      <c r="S2555" s="12">
        <f>(((J2555/60)/60)/24)+DATE(1970,1,1)</f>
        <v>41113.199155092596</v>
      </c>
      <c r="T2555" s="12">
        <f>(((I2555/60)/60)/24)+DATE(1970,1,1)</f>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(E2556/D2556)</f>
        <v>1.228</v>
      </c>
      <c r="P2556" s="8">
        <f>IF(E2556=0, 0, E2556/L2556)</f>
        <v>54.985074626865675</v>
      </c>
      <c r="Q2556" t="str">
        <f>LEFT($N2556,SEARCH("/",$N2556)-1)</f>
        <v>music</v>
      </c>
      <c r="R2556" t="str">
        <f>RIGHT($N2556, LEN($N2556)-SEARCH("/",$N2556))</f>
        <v>classical music</v>
      </c>
      <c r="S2556" s="12">
        <f>(((J2556/60)/60)/24)+DATE(1970,1,1)</f>
        <v>42125.078275462962</v>
      </c>
      <c r="T2556" s="12">
        <f>(((I2556/60)/60)/24)+DATE(1970,1,1)</f>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(E2557/D2557)</f>
        <v>1.0734999999999999</v>
      </c>
      <c r="P2557" s="8">
        <f>IF(E2557=0, 0, E2557/L2557)</f>
        <v>61.342857142857142</v>
      </c>
      <c r="Q2557" t="str">
        <f>LEFT($N2557,SEARCH("/",$N2557)-1)</f>
        <v>music</v>
      </c>
      <c r="R2557" t="str">
        <f>RIGHT($N2557, LEN($N2557)-SEARCH("/",$N2557))</f>
        <v>classical music</v>
      </c>
      <c r="S2557" s="12">
        <f>(((J2557/60)/60)/24)+DATE(1970,1,1)</f>
        <v>41026.655011574076</v>
      </c>
      <c r="T2557" s="12">
        <f>(((I2557/60)/60)/24)+DATE(1970,1,1)</f>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(E2558/D2558)</f>
        <v>1.0550335570469798</v>
      </c>
      <c r="P2558" s="8">
        <f>IF(E2558=0, 0, E2558/L2558)</f>
        <v>23.117647058823529</v>
      </c>
      <c r="Q2558" t="str">
        <f>LEFT($N2558,SEARCH("/",$N2558)-1)</f>
        <v>music</v>
      </c>
      <c r="R2558" t="str">
        <f>RIGHT($N2558, LEN($N2558)-SEARCH("/",$N2558))</f>
        <v>classical music</v>
      </c>
      <c r="S2558" s="12">
        <f>(((J2558/60)/60)/24)+DATE(1970,1,1)</f>
        <v>41222.991400462961</v>
      </c>
      <c r="T2558" s="12">
        <f>(((I2558/60)/60)/24)+DATE(1970,1,1)</f>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(E2559/D2559)</f>
        <v>1.1844444444444444</v>
      </c>
      <c r="P2559" s="8">
        <f>IF(E2559=0, 0, E2559/L2559)</f>
        <v>29.611111111111111</v>
      </c>
      <c r="Q2559" t="str">
        <f>LEFT($N2559,SEARCH("/",$N2559)-1)</f>
        <v>music</v>
      </c>
      <c r="R2559" t="str">
        <f>RIGHT($N2559, LEN($N2559)-SEARCH("/",$N2559))</f>
        <v>classical music</v>
      </c>
      <c r="S2559" s="12">
        <f>(((J2559/60)/60)/24)+DATE(1970,1,1)</f>
        <v>41744.745208333334</v>
      </c>
      <c r="T2559" s="12">
        <f>(((I2559/60)/60)/24)+DATE(1970,1,1)</f>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(E2560/D2560)</f>
        <v>1.0888</v>
      </c>
      <c r="P2560" s="8">
        <f>IF(E2560=0, 0, E2560/L2560)</f>
        <v>75.611111111111114</v>
      </c>
      <c r="Q2560" t="str">
        <f>LEFT($N2560,SEARCH("/",$N2560)-1)</f>
        <v>music</v>
      </c>
      <c r="R2560" t="str">
        <f>RIGHT($N2560, LEN($N2560)-SEARCH("/",$N2560))</f>
        <v>classical music</v>
      </c>
      <c r="S2560" s="12">
        <f>(((J2560/60)/60)/24)+DATE(1970,1,1)</f>
        <v>42093.860023148154</v>
      </c>
      <c r="T2560" s="12">
        <f>(((I2560/60)/60)/24)+DATE(1970,1,1)</f>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(E2561/D2561)</f>
        <v>1.1125</v>
      </c>
      <c r="P2561" s="8">
        <f>IF(E2561=0, 0, E2561/L2561)</f>
        <v>35.6</v>
      </c>
      <c r="Q2561" t="str">
        <f>LEFT($N2561,SEARCH("/",$N2561)-1)</f>
        <v>music</v>
      </c>
      <c r="R2561" t="str">
        <f>RIGHT($N2561, LEN($N2561)-SEARCH("/",$N2561))</f>
        <v>classical music</v>
      </c>
      <c r="S2561" s="12">
        <f>(((J2561/60)/60)/24)+DATE(1970,1,1)</f>
        <v>40829.873657407406</v>
      </c>
      <c r="T2561" s="12">
        <f>(((I2561/60)/60)/24)+DATE(1970,1,1)</f>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(E2562/D2562)</f>
        <v>1.0009999999999999</v>
      </c>
      <c r="P2562" s="8">
        <f>IF(E2562=0, 0, E2562/L2562)</f>
        <v>143</v>
      </c>
      <c r="Q2562" t="str">
        <f>LEFT($N2562,SEARCH("/",$N2562)-1)</f>
        <v>music</v>
      </c>
      <c r="R2562" t="str">
        <f>RIGHT($N2562, LEN($N2562)-SEARCH("/",$N2562))</f>
        <v>classical music</v>
      </c>
      <c r="S2562" s="12">
        <f>(((J2562/60)/60)/24)+DATE(1970,1,1)</f>
        <v>42039.951087962967</v>
      </c>
      <c r="T2562" s="12">
        <f>(((I2562/60)/60)/24)+DATE(1970,1,1)</f>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(E2563/D2563)</f>
        <v>0</v>
      </c>
      <c r="P2563" s="8">
        <f>IF(E2563=0, 0, E2563/L2563)</f>
        <v>0</v>
      </c>
      <c r="Q2563" t="str">
        <f>LEFT($N2563,SEARCH("/",$N2563)-1)</f>
        <v>food</v>
      </c>
      <c r="R2563" t="str">
        <f>RIGHT($N2563, LEN($N2563)-SEARCH("/",$N2563))</f>
        <v>food trucks</v>
      </c>
      <c r="S2563" s="12">
        <f>(((J2563/60)/60)/24)+DATE(1970,1,1)</f>
        <v>42260.528807870374</v>
      </c>
      <c r="T2563" s="12">
        <f>(((I2563/60)/60)/24)+DATE(1970,1,1)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(E2564/D2564)</f>
        <v>7.4999999999999997E-3</v>
      </c>
      <c r="P2564" s="8">
        <f>IF(E2564=0, 0, E2564/L2564)</f>
        <v>25</v>
      </c>
      <c r="Q2564" t="str">
        <f>LEFT($N2564,SEARCH("/",$N2564)-1)</f>
        <v>food</v>
      </c>
      <c r="R2564" t="str">
        <f>RIGHT($N2564, LEN($N2564)-SEARCH("/",$N2564))</f>
        <v>food trucks</v>
      </c>
      <c r="S2564" s="12">
        <f>(((J2564/60)/60)/24)+DATE(1970,1,1)</f>
        <v>42594.524756944447</v>
      </c>
      <c r="T2564" s="12">
        <f>(((I2564/60)/60)/24)+DATE(1970,1,1)</f>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(E2565/D2565)</f>
        <v>0</v>
      </c>
      <c r="P2565" s="8">
        <f>IF(E2565=0, 0, E2565/L2565)</f>
        <v>0</v>
      </c>
      <c r="Q2565" t="str">
        <f>LEFT($N2565,SEARCH("/",$N2565)-1)</f>
        <v>food</v>
      </c>
      <c r="R2565" t="str">
        <f>RIGHT($N2565, LEN($N2565)-SEARCH("/",$N2565))</f>
        <v>food trucks</v>
      </c>
      <c r="S2565" s="12">
        <f>(((J2565/60)/60)/24)+DATE(1970,1,1)</f>
        <v>42155.139479166668</v>
      </c>
      <c r="T2565" s="12">
        <f>(((I2565/60)/60)/24)+DATE(1970,1,1)</f>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(E2566/D2566)</f>
        <v>0</v>
      </c>
      <c r="P2566" s="8">
        <f>IF(E2566=0, 0, E2566/L2566)</f>
        <v>0</v>
      </c>
      <c r="Q2566" t="str">
        <f>LEFT($N2566,SEARCH("/",$N2566)-1)</f>
        <v>food</v>
      </c>
      <c r="R2566" t="str">
        <f>RIGHT($N2566, LEN($N2566)-SEARCH("/",$N2566))</f>
        <v>food trucks</v>
      </c>
      <c r="S2566" s="12">
        <f>(((J2566/60)/60)/24)+DATE(1970,1,1)</f>
        <v>41822.040497685186</v>
      </c>
      <c r="T2566" s="12">
        <f>(((I2566/60)/60)/24)+DATE(1970,1,1)</f>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(E2567/D2567)</f>
        <v>0.01</v>
      </c>
      <c r="P2567" s="8">
        <f>IF(E2567=0, 0, E2567/L2567)</f>
        <v>100</v>
      </c>
      <c r="Q2567" t="str">
        <f>LEFT($N2567,SEARCH("/",$N2567)-1)</f>
        <v>food</v>
      </c>
      <c r="R2567" t="str">
        <f>RIGHT($N2567, LEN($N2567)-SEARCH("/",$N2567))</f>
        <v>food trucks</v>
      </c>
      <c r="S2567" s="12">
        <f>(((J2567/60)/60)/24)+DATE(1970,1,1)</f>
        <v>42440.650335648148</v>
      </c>
      <c r="T2567" s="12">
        <f>(((I2567/60)/60)/24)+DATE(1970,1,1)</f>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(E2568/D2568)</f>
        <v>0</v>
      </c>
      <c r="P2568" s="8">
        <f>IF(E2568=0, 0, E2568/L2568)</f>
        <v>0</v>
      </c>
      <c r="Q2568" t="str">
        <f>LEFT($N2568,SEARCH("/",$N2568)-1)</f>
        <v>food</v>
      </c>
      <c r="R2568" t="str">
        <f>RIGHT($N2568, LEN($N2568)-SEARCH("/",$N2568))</f>
        <v>food trucks</v>
      </c>
      <c r="S2568" s="12">
        <f>(((J2568/60)/60)/24)+DATE(1970,1,1)</f>
        <v>41842.980879629627</v>
      </c>
      <c r="T2568" s="12">
        <f>(((I2568/60)/60)/24)+DATE(1970,1,1)</f>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(E2569/D2569)</f>
        <v>2.6666666666666666E-3</v>
      </c>
      <c r="P2569" s="8">
        <f>IF(E2569=0, 0, E2569/L2569)</f>
        <v>60</v>
      </c>
      <c r="Q2569" t="str">
        <f>LEFT($N2569,SEARCH("/",$N2569)-1)</f>
        <v>food</v>
      </c>
      <c r="R2569" t="str">
        <f>RIGHT($N2569, LEN($N2569)-SEARCH("/",$N2569))</f>
        <v>food trucks</v>
      </c>
      <c r="S2569" s="12">
        <f>(((J2569/60)/60)/24)+DATE(1970,1,1)</f>
        <v>42087.878912037035</v>
      </c>
      <c r="T2569" s="12">
        <f>(((I2569/60)/60)/24)+DATE(1970,1,1)</f>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(E2570/D2570)</f>
        <v>5.0000000000000001E-3</v>
      </c>
      <c r="P2570" s="8">
        <f>IF(E2570=0, 0, E2570/L2570)</f>
        <v>50</v>
      </c>
      <c r="Q2570" t="str">
        <f>LEFT($N2570,SEARCH("/",$N2570)-1)</f>
        <v>food</v>
      </c>
      <c r="R2570" t="str">
        <f>RIGHT($N2570, LEN($N2570)-SEARCH("/",$N2570))</f>
        <v>food trucks</v>
      </c>
      <c r="S2570" s="12">
        <f>(((J2570/60)/60)/24)+DATE(1970,1,1)</f>
        <v>42584.666597222225</v>
      </c>
      <c r="T2570" s="12">
        <f>(((I2570/60)/60)/24)+DATE(1970,1,1)</f>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(E2571/D2571)</f>
        <v>2.2307692307692306E-2</v>
      </c>
      <c r="P2571" s="8">
        <f>IF(E2571=0, 0, E2571/L2571)</f>
        <v>72.5</v>
      </c>
      <c r="Q2571" t="str">
        <f>LEFT($N2571,SEARCH("/",$N2571)-1)</f>
        <v>food</v>
      </c>
      <c r="R2571" t="str">
        <f>RIGHT($N2571, LEN($N2571)-SEARCH("/",$N2571))</f>
        <v>food trucks</v>
      </c>
      <c r="S2571" s="12">
        <f>(((J2571/60)/60)/24)+DATE(1970,1,1)</f>
        <v>42234.105462962965</v>
      </c>
      <c r="T2571" s="12">
        <f>(((I2571/60)/60)/24)+DATE(1970,1,1)</f>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(E2572/D2572)</f>
        <v>8.4285714285714294E-3</v>
      </c>
      <c r="P2572" s="8">
        <f>IF(E2572=0, 0, E2572/L2572)</f>
        <v>29.5</v>
      </c>
      <c r="Q2572" t="str">
        <f>LEFT($N2572,SEARCH("/",$N2572)-1)</f>
        <v>food</v>
      </c>
      <c r="R2572" t="str">
        <f>RIGHT($N2572, LEN($N2572)-SEARCH("/",$N2572))</f>
        <v>food trucks</v>
      </c>
      <c r="S2572" s="12">
        <f>(((J2572/60)/60)/24)+DATE(1970,1,1)</f>
        <v>42744.903182870374</v>
      </c>
      <c r="T2572" s="12">
        <f>(((I2572/60)/60)/24)+DATE(1970,1,1)</f>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(E2573/D2573)</f>
        <v>2.5000000000000001E-3</v>
      </c>
      <c r="P2573" s="8">
        <f>IF(E2573=0, 0, E2573/L2573)</f>
        <v>62.5</v>
      </c>
      <c r="Q2573" t="str">
        <f>LEFT($N2573,SEARCH("/",$N2573)-1)</f>
        <v>food</v>
      </c>
      <c r="R2573" t="str">
        <f>RIGHT($N2573, LEN($N2573)-SEARCH("/",$N2573))</f>
        <v>food trucks</v>
      </c>
      <c r="S2573" s="12">
        <f>(((J2573/60)/60)/24)+DATE(1970,1,1)</f>
        <v>42449.341678240744</v>
      </c>
      <c r="T2573" s="12">
        <f>(((I2573/60)/60)/24)+DATE(1970,1,1)</f>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(E2574/D2574)</f>
        <v>0</v>
      </c>
      <c r="P2574" s="8">
        <f>IF(E2574=0, 0, E2574/L2574)</f>
        <v>0</v>
      </c>
      <c r="Q2574" t="str">
        <f>LEFT($N2574,SEARCH("/",$N2574)-1)</f>
        <v>food</v>
      </c>
      <c r="R2574" t="str">
        <f>RIGHT($N2574, LEN($N2574)-SEARCH("/",$N2574))</f>
        <v>food trucks</v>
      </c>
      <c r="S2574" s="12">
        <f>(((J2574/60)/60)/24)+DATE(1970,1,1)</f>
        <v>42077.119409722218</v>
      </c>
      <c r="T2574" s="12">
        <f>(((I2574/60)/60)/24)+DATE(1970,1,1)</f>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(E2575/D2575)</f>
        <v>0</v>
      </c>
      <c r="P2575" s="8">
        <f>IF(E2575=0, 0, E2575/L2575)</f>
        <v>0</v>
      </c>
      <c r="Q2575" t="str">
        <f>LEFT($N2575,SEARCH("/",$N2575)-1)</f>
        <v>food</v>
      </c>
      <c r="R2575" t="str">
        <f>RIGHT($N2575, LEN($N2575)-SEARCH("/",$N2575))</f>
        <v>food trucks</v>
      </c>
      <c r="S2575" s="12">
        <f>(((J2575/60)/60)/24)+DATE(1970,1,1)</f>
        <v>41829.592002314814</v>
      </c>
      <c r="T2575" s="12">
        <f>(((I2575/60)/60)/24)+DATE(1970,1,1)</f>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(E2576/D2576)</f>
        <v>0</v>
      </c>
      <c r="P2576" s="8">
        <f>IF(E2576=0, 0, E2576/L2576)</f>
        <v>0</v>
      </c>
      <c r="Q2576" t="str">
        <f>LEFT($N2576,SEARCH("/",$N2576)-1)</f>
        <v>food</v>
      </c>
      <c r="R2576" t="str">
        <f>RIGHT($N2576, LEN($N2576)-SEARCH("/",$N2576))</f>
        <v>food trucks</v>
      </c>
      <c r="S2576" s="12">
        <f>(((J2576/60)/60)/24)+DATE(1970,1,1)</f>
        <v>42487.825752314813</v>
      </c>
      <c r="T2576" s="12">
        <f>(((I2576/60)/60)/24)+DATE(1970,1,1)</f>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(E2577/D2577)</f>
        <v>0</v>
      </c>
      <c r="P2577" s="8">
        <f>IF(E2577=0, 0, E2577/L2577)</f>
        <v>0</v>
      </c>
      <c r="Q2577" t="str">
        <f>LEFT($N2577,SEARCH("/",$N2577)-1)</f>
        <v>food</v>
      </c>
      <c r="R2577" t="str">
        <f>RIGHT($N2577, LEN($N2577)-SEARCH("/",$N2577))</f>
        <v>food trucks</v>
      </c>
      <c r="S2577" s="12">
        <f>(((J2577/60)/60)/24)+DATE(1970,1,1)</f>
        <v>41986.108726851846</v>
      </c>
      <c r="T2577" s="12">
        <f>(((I2577/60)/60)/24)+DATE(1970,1,1)</f>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(E2578/D2578)</f>
        <v>0</v>
      </c>
      <c r="P2578" s="8">
        <f>IF(E2578=0, 0, E2578/L2578)</f>
        <v>0</v>
      </c>
      <c r="Q2578" t="str">
        <f>LEFT($N2578,SEARCH("/",$N2578)-1)</f>
        <v>food</v>
      </c>
      <c r="R2578" t="str">
        <f>RIGHT($N2578, LEN($N2578)-SEARCH("/",$N2578))</f>
        <v>food trucks</v>
      </c>
      <c r="S2578" s="12">
        <f>(((J2578/60)/60)/24)+DATE(1970,1,1)</f>
        <v>42060.00980324074</v>
      </c>
      <c r="T2578" s="12">
        <f>(((I2578/60)/60)/24)+DATE(1970,1,1)</f>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(E2579/D2579)</f>
        <v>0</v>
      </c>
      <c r="P2579" s="8">
        <f>IF(E2579=0, 0, E2579/L2579)</f>
        <v>0</v>
      </c>
      <c r="Q2579" t="str">
        <f>LEFT($N2579,SEARCH("/",$N2579)-1)</f>
        <v>food</v>
      </c>
      <c r="R2579" t="str">
        <f>RIGHT($N2579, LEN($N2579)-SEARCH("/",$N2579))</f>
        <v>food trucks</v>
      </c>
      <c r="S2579" s="12">
        <f>(((J2579/60)/60)/24)+DATE(1970,1,1)</f>
        <v>41830.820567129631</v>
      </c>
      <c r="T2579" s="12">
        <f>(((I2579/60)/60)/24)+DATE(1970,1,1)</f>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(E2580/D2580)</f>
        <v>0</v>
      </c>
      <c r="P2580" s="8">
        <f>IF(E2580=0, 0, E2580/L2580)</f>
        <v>0</v>
      </c>
      <c r="Q2580" t="str">
        <f>LEFT($N2580,SEARCH("/",$N2580)-1)</f>
        <v>food</v>
      </c>
      <c r="R2580" t="str">
        <f>RIGHT($N2580, LEN($N2580)-SEARCH("/",$N2580))</f>
        <v>food trucks</v>
      </c>
      <c r="S2580" s="12">
        <f>(((J2580/60)/60)/24)+DATE(1970,1,1)</f>
        <v>42238.022905092599</v>
      </c>
      <c r="T2580" s="12">
        <f>(((I2580/60)/60)/24)+DATE(1970,1,1)</f>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(E2581/D2581)</f>
        <v>1.3849999999999999E-3</v>
      </c>
      <c r="P2581" s="8">
        <f>IF(E2581=0, 0, E2581/L2581)</f>
        <v>23.083333333333332</v>
      </c>
      <c r="Q2581" t="str">
        <f>LEFT($N2581,SEARCH("/",$N2581)-1)</f>
        <v>food</v>
      </c>
      <c r="R2581" t="str">
        <f>RIGHT($N2581, LEN($N2581)-SEARCH("/",$N2581))</f>
        <v>food trucks</v>
      </c>
      <c r="S2581" s="12">
        <f>(((J2581/60)/60)/24)+DATE(1970,1,1)</f>
        <v>41837.829895833333</v>
      </c>
      <c r="T2581" s="12">
        <f>(((I2581/60)/60)/24)+DATE(1970,1,1)</f>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(E2582/D2582)</f>
        <v>6.0000000000000001E-3</v>
      </c>
      <c r="P2582" s="8">
        <f>IF(E2582=0, 0, E2582/L2582)</f>
        <v>25.5</v>
      </c>
      <c r="Q2582" t="str">
        <f>LEFT($N2582,SEARCH("/",$N2582)-1)</f>
        <v>food</v>
      </c>
      <c r="R2582" t="str">
        <f>RIGHT($N2582, LEN($N2582)-SEARCH("/",$N2582))</f>
        <v>food trucks</v>
      </c>
      <c r="S2582" s="12">
        <f>(((J2582/60)/60)/24)+DATE(1970,1,1)</f>
        <v>42110.326423611114</v>
      </c>
      <c r="T2582" s="12">
        <f>(((I2582/60)/60)/24)+DATE(1970,1,1)</f>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(E2583/D2583)</f>
        <v>0.106</v>
      </c>
      <c r="P2583" s="8">
        <f>IF(E2583=0, 0, E2583/L2583)</f>
        <v>48.18181818181818</v>
      </c>
      <c r="Q2583" t="str">
        <f>LEFT($N2583,SEARCH("/",$N2583)-1)</f>
        <v>food</v>
      </c>
      <c r="R2583" t="str">
        <f>RIGHT($N2583, LEN($N2583)-SEARCH("/",$N2583))</f>
        <v>food trucks</v>
      </c>
      <c r="S2583" s="12">
        <f>(((J2583/60)/60)/24)+DATE(1970,1,1)</f>
        <v>42294.628449074073</v>
      </c>
      <c r="T2583" s="12">
        <f>(((I2583/60)/60)/24)+DATE(1970,1,1)</f>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(E2584/D2584)</f>
        <v>1.1111111111111112E-5</v>
      </c>
      <c r="P2584" s="8">
        <f>IF(E2584=0, 0, E2584/L2584)</f>
        <v>1</v>
      </c>
      <c r="Q2584" t="str">
        <f>LEFT($N2584,SEARCH("/",$N2584)-1)</f>
        <v>food</v>
      </c>
      <c r="R2584" t="str">
        <f>RIGHT($N2584, LEN($N2584)-SEARCH("/",$N2584))</f>
        <v>food trucks</v>
      </c>
      <c r="S2584" s="12">
        <f>(((J2584/60)/60)/24)+DATE(1970,1,1)</f>
        <v>42642.988819444443</v>
      </c>
      <c r="T2584" s="12">
        <f>(((I2584/60)/60)/24)+DATE(1970,1,1)</f>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(E2585/D2585)</f>
        <v>5.0000000000000001E-3</v>
      </c>
      <c r="P2585" s="8">
        <f>IF(E2585=0, 0, E2585/L2585)</f>
        <v>1</v>
      </c>
      <c r="Q2585" t="str">
        <f>LEFT($N2585,SEARCH("/",$N2585)-1)</f>
        <v>food</v>
      </c>
      <c r="R2585" t="str">
        <f>RIGHT($N2585, LEN($N2585)-SEARCH("/",$N2585))</f>
        <v>food trucks</v>
      </c>
      <c r="S2585" s="12">
        <f>(((J2585/60)/60)/24)+DATE(1970,1,1)</f>
        <v>42019.76944444445</v>
      </c>
      <c r="T2585" s="12">
        <f>(((I2585/60)/60)/24)+DATE(1970,1,1)</f>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(E2586/D2586)</f>
        <v>0</v>
      </c>
      <c r="P2586" s="8">
        <f>IF(E2586=0, 0, E2586/L2586)</f>
        <v>0</v>
      </c>
      <c r="Q2586" t="str">
        <f>LEFT($N2586,SEARCH("/",$N2586)-1)</f>
        <v>food</v>
      </c>
      <c r="R2586" t="str">
        <f>RIGHT($N2586, LEN($N2586)-SEARCH("/",$N2586))</f>
        <v>food trucks</v>
      </c>
      <c r="S2586" s="12">
        <f>(((J2586/60)/60)/24)+DATE(1970,1,1)</f>
        <v>42140.173252314817</v>
      </c>
      <c r="T2586" s="12">
        <f>(((I2586/60)/60)/24)+DATE(1970,1,1)</f>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(E2587/D2587)</f>
        <v>1.6666666666666668E-3</v>
      </c>
      <c r="P2587" s="8">
        <f>IF(E2587=0, 0, E2587/L2587)</f>
        <v>50</v>
      </c>
      <c r="Q2587" t="str">
        <f>LEFT($N2587,SEARCH("/",$N2587)-1)</f>
        <v>food</v>
      </c>
      <c r="R2587" t="str">
        <f>RIGHT($N2587, LEN($N2587)-SEARCH("/",$N2587))</f>
        <v>food trucks</v>
      </c>
      <c r="S2587" s="12">
        <f>(((J2587/60)/60)/24)+DATE(1970,1,1)</f>
        <v>41795.963333333333</v>
      </c>
      <c r="T2587" s="12">
        <f>(((I2587/60)/60)/24)+DATE(1970,1,1)</f>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(E2588/D2588)</f>
        <v>1.6666666666666668E-3</v>
      </c>
      <c r="P2588" s="8">
        <f>IF(E2588=0, 0, E2588/L2588)</f>
        <v>5</v>
      </c>
      <c r="Q2588" t="str">
        <f>LEFT($N2588,SEARCH("/",$N2588)-1)</f>
        <v>food</v>
      </c>
      <c r="R2588" t="str">
        <f>RIGHT($N2588, LEN($N2588)-SEARCH("/",$N2588))</f>
        <v>food trucks</v>
      </c>
      <c r="S2588" s="12">
        <f>(((J2588/60)/60)/24)+DATE(1970,1,1)</f>
        <v>42333.330277777779</v>
      </c>
      <c r="T2588" s="12">
        <f>(((I2588/60)/60)/24)+DATE(1970,1,1)</f>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(E2589/D2589)</f>
        <v>2.4340000000000001E-2</v>
      </c>
      <c r="P2589" s="8">
        <f>IF(E2589=0, 0, E2589/L2589)</f>
        <v>202.83333333333334</v>
      </c>
      <c r="Q2589" t="str">
        <f>LEFT($N2589,SEARCH("/",$N2589)-1)</f>
        <v>food</v>
      </c>
      <c r="R2589" t="str">
        <f>RIGHT($N2589, LEN($N2589)-SEARCH("/",$N2589))</f>
        <v>food trucks</v>
      </c>
      <c r="S2589" s="12">
        <f>(((J2589/60)/60)/24)+DATE(1970,1,1)</f>
        <v>42338.675381944442</v>
      </c>
      <c r="T2589" s="12">
        <f>(((I2589/60)/60)/24)+DATE(1970,1,1)</f>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(E2590/D2590)</f>
        <v>3.8833333333333331E-2</v>
      </c>
      <c r="P2590" s="8">
        <f>IF(E2590=0, 0, E2590/L2590)</f>
        <v>29.125</v>
      </c>
      <c r="Q2590" t="str">
        <f>LEFT($N2590,SEARCH("/",$N2590)-1)</f>
        <v>food</v>
      </c>
      <c r="R2590" t="str">
        <f>RIGHT($N2590, LEN($N2590)-SEARCH("/",$N2590))</f>
        <v>food trucks</v>
      </c>
      <c r="S2590" s="12">
        <f>(((J2590/60)/60)/24)+DATE(1970,1,1)</f>
        <v>42042.676226851851</v>
      </c>
      <c r="T2590" s="12">
        <f>(((I2590/60)/60)/24)+DATE(1970,1,1)</f>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(E2591/D2591)</f>
        <v>1E-4</v>
      </c>
      <c r="P2591" s="8">
        <f>IF(E2591=0, 0, E2591/L2591)</f>
        <v>5</v>
      </c>
      <c r="Q2591" t="str">
        <f>LEFT($N2591,SEARCH("/",$N2591)-1)</f>
        <v>food</v>
      </c>
      <c r="R2591" t="str">
        <f>RIGHT($N2591, LEN($N2591)-SEARCH("/",$N2591))</f>
        <v>food trucks</v>
      </c>
      <c r="S2591" s="12">
        <f>(((J2591/60)/60)/24)+DATE(1970,1,1)</f>
        <v>42422.536192129628</v>
      </c>
      <c r="T2591" s="12">
        <f>(((I2591/60)/60)/24)+DATE(1970,1,1)</f>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(E2592/D2592)</f>
        <v>0</v>
      </c>
      <c r="P2592" s="8">
        <f>IF(E2592=0, 0, E2592/L2592)</f>
        <v>0</v>
      </c>
      <c r="Q2592" t="str">
        <f>LEFT($N2592,SEARCH("/",$N2592)-1)</f>
        <v>food</v>
      </c>
      <c r="R2592" t="str">
        <f>RIGHT($N2592, LEN($N2592)-SEARCH("/",$N2592))</f>
        <v>food trucks</v>
      </c>
      <c r="S2592" s="12">
        <f>(((J2592/60)/60)/24)+DATE(1970,1,1)</f>
        <v>42388.589085648149</v>
      </c>
      <c r="T2592" s="12">
        <f>(((I2592/60)/60)/24)+DATE(1970,1,1)</f>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(E2593/D2593)</f>
        <v>1.7333333333333333E-2</v>
      </c>
      <c r="P2593" s="8">
        <f>IF(E2593=0, 0, E2593/L2593)</f>
        <v>13</v>
      </c>
      <c r="Q2593" t="str">
        <f>LEFT($N2593,SEARCH("/",$N2593)-1)</f>
        <v>food</v>
      </c>
      <c r="R2593" t="str">
        <f>RIGHT($N2593, LEN($N2593)-SEARCH("/",$N2593))</f>
        <v>food trucks</v>
      </c>
      <c r="S2593" s="12">
        <f>(((J2593/60)/60)/24)+DATE(1970,1,1)</f>
        <v>42382.906527777777</v>
      </c>
      <c r="T2593" s="12">
        <f>(((I2593/60)/60)/24)+DATE(1970,1,1)</f>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(E2594/D2594)</f>
        <v>1.6666666666666668E-3</v>
      </c>
      <c r="P2594" s="8">
        <f>IF(E2594=0, 0, E2594/L2594)</f>
        <v>50</v>
      </c>
      <c r="Q2594" t="str">
        <f>LEFT($N2594,SEARCH("/",$N2594)-1)</f>
        <v>food</v>
      </c>
      <c r="R2594" t="str">
        <f>RIGHT($N2594, LEN($N2594)-SEARCH("/",$N2594))</f>
        <v>food trucks</v>
      </c>
      <c r="S2594" s="12">
        <f>(((J2594/60)/60)/24)+DATE(1970,1,1)</f>
        <v>41887.801168981481</v>
      </c>
      <c r="T2594" s="12">
        <f>(((I2594/60)/60)/24)+DATE(1970,1,1)</f>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(E2595/D2595)</f>
        <v>0</v>
      </c>
      <c r="P2595" s="8">
        <f>IF(E2595=0, 0, E2595/L2595)</f>
        <v>0</v>
      </c>
      <c r="Q2595" t="str">
        <f>LEFT($N2595,SEARCH("/",$N2595)-1)</f>
        <v>food</v>
      </c>
      <c r="R2595" t="str">
        <f>RIGHT($N2595, LEN($N2595)-SEARCH("/",$N2595))</f>
        <v>food trucks</v>
      </c>
      <c r="S2595" s="12">
        <f>(((J2595/60)/60)/24)+DATE(1970,1,1)</f>
        <v>42089.84520833334</v>
      </c>
      <c r="T2595" s="12">
        <f>(((I2595/60)/60)/24)+DATE(1970,1,1)</f>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(E2596/D2596)</f>
        <v>1.2500000000000001E-5</v>
      </c>
      <c r="P2596" s="8">
        <f>IF(E2596=0, 0, E2596/L2596)</f>
        <v>1</v>
      </c>
      <c r="Q2596" t="str">
        <f>LEFT($N2596,SEARCH("/",$N2596)-1)</f>
        <v>food</v>
      </c>
      <c r="R2596" t="str">
        <f>RIGHT($N2596, LEN($N2596)-SEARCH("/",$N2596))</f>
        <v>food trucks</v>
      </c>
      <c r="S2596" s="12">
        <f>(((J2596/60)/60)/24)+DATE(1970,1,1)</f>
        <v>41828.967916666668</v>
      </c>
      <c r="T2596" s="12">
        <f>(((I2596/60)/60)/24)+DATE(1970,1,1)</f>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(E2597/D2597)</f>
        <v>0.12166666666666667</v>
      </c>
      <c r="P2597" s="8">
        <f>IF(E2597=0, 0, E2597/L2597)</f>
        <v>96.05263157894737</v>
      </c>
      <c r="Q2597" t="str">
        <f>LEFT($N2597,SEARCH("/",$N2597)-1)</f>
        <v>food</v>
      </c>
      <c r="R2597" t="str">
        <f>RIGHT($N2597, LEN($N2597)-SEARCH("/",$N2597))</f>
        <v>food trucks</v>
      </c>
      <c r="S2597" s="12">
        <f>(((J2597/60)/60)/24)+DATE(1970,1,1)</f>
        <v>42760.244212962964</v>
      </c>
      <c r="T2597" s="12">
        <f>(((I2597/60)/60)/24)+DATE(1970,1,1)</f>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(E2598/D2598)</f>
        <v>0.23588571428571428</v>
      </c>
      <c r="P2598" s="8">
        <f>IF(E2598=0, 0, E2598/L2598)</f>
        <v>305.77777777777777</v>
      </c>
      <c r="Q2598" t="str">
        <f>LEFT($N2598,SEARCH("/",$N2598)-1)</f>
        <v>food</v>
      </c>
      <c r="R2598" t="str">
        <f>RIGHT($N2598, LEN($N2598)-SEARCH("/",$N2598))</f>
        <v>food trucks</v>
      </c>
      <c r="S2598" s="12">
        <f>(((J2598/60)/60)/24)+DATE(1970,1,1)</f>
        <v>41828.664456018516</v>
      </c>
      <c r="T2598" s="12">
        <f>(((I2598/60)/60)/24)+DATE(1970,1,1)</f>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(E2599/D2599)</f>
        <v>5.6666666666666664E-2</v>
      </c>
      <c r="P2599" s="8">
        <f>IF(E2599=0, 0, E2599/L2599)</f>
        <v>12.142857142857142</v>
      </c>
      <c r="Q2599" t="str">
        <f>LEFT($N2599,SEARCH("/",$N2599)-1)</f>
        <v>food</v>
      </c>
      <c r="R2599" t="str">
        <f>RIGHT($N2599, LEN($N2599)-SEARCH("/",$N2599))</f>
        <v>food trucks</v>
      </c>
      <c r="S2599" s="12">
        <f>(((J2599/60)/60)/24)+DATE(1970,1,1)</f>
        <v>42510.341631944444</v>
      </c>
      <c r="T2599" s="12">
        <f>(((I2599/60)/60)/24)+DATE(1970,1,1)</f>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(E2600/D2600)</f>
        <v>0.39</v>
      </c>
      <c r="P2600" s="8">
        <f>IF(E2600=0, 0, E2600/L2600)</f>
        <v>83.571428571428569</v>
      </c>
      <c r="Q2600" t="str">
        <f>LEFT($N2600,SEARCH("/",$N2600)-1)</f>
        <v>food</v>
      </c>
      <c r="R2600" t="str">
        <f>RIGHT($N2600, LEN($N2600)-SEARCH("/",$N2600))</f>
        <v>food trucks</v>
      </c>
      <c r="S2600" s="12">
        <f>(((J2600/60)/60)/24)+DATE(1970,1,1)</f>
        <v>42240.840289351851</v>
      </c>
      <c r="T2600" s="12">
        <f>(((I2600/60)/60)/24)+DATE(1970,1,1)</f>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(E2601/D2601)</f>
        <v>9.9546510341776348E-3</v>
      </c>
      <c r="P2601" s="8">
        <f>IF(E2601=0, 0, E2601/L2601)</f>
        <v>18</v>
      </c>
      <c r="Q2601" t="str">
        <f>LEFT($N2601,SEARCH("/",$N2601)-1)</f>
        <v>food</v>
      </c>
      <c r="R2601" t="str">
        <f>RIGHT($N2601, LEN($N2601)-SEARCH("/",$N2601))</f>
        <v>food trucks</v>
      </c>
      <c r="S2601" s="12">
        <f>(((J2601/60)/60)/24)+DATE(1970,1,1)</f>
        <v>41809.754016203704</v>
      </c>
      <c r="T2601" s="12">
        <f>(((I2601/60)/60)/24)+DATE(1970,1,1)</f>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(E2602/D2602)</f>
        <v>6.9320000000000007E-2</v>
      </c>
      <c r="P2602" s="8">
        <f>IF(E2602=0, 0, E2602/L2602)</f>
        <v>115.53333333333333</v>
      </c>
      <c r="Q2602" t="str">
        <f>LEFT($N2602,SEARCH("/",$N2602)-1)</f>
        <v>food</v>
      </c>
      <c r="R2602" t="str">
        <f>RIGHT($N2602, LEN($N2602)-SEARCH("/",$N2602))</f>
        <v>food trucks</v>
      </c>
      <c r="S2602" s="12">
        <f>(((J2602/60)/60)/24)+DATE(1970,1,1)</f>
        <v>42394.900462962964</v>
      </c>
      <c r="T2602" s="12">
        <f>(((I2602/60)/60)/24)+DATE(1970,1,1)</f>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(E2603/D2603)</f>
        <v>6.6139999999999999</v>
      </c>
      <c r="P2603" s="8">
        <f>IF(E2603=0, 0, E2603/L2603)</f>
        <v>21.900662251655628</v>
      </c>
      <c r="Q2603" t="str">
        <f>LEFT($N2603,SEARCH("/",$N2603)-1)</f>
        <v>technology</v>
      </c>
      <c r="R2603" t="str">
        <f>RIGHT($N2603, LEN($N2603)-SEARCH("/",$N2603))</f>
        <v>space exploration</v>
      </c>
      <c r="S2603" s="12">
        <f>(((J2603/60)/60)/24)+DATE(1970,1,1)</f>
        <v>41150.902187499996</v>
      </c>
      <c r="T2603" s="12">
        <f>(((I2603/60)/60)/24)+DATE(1970,1,1)</f>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(E2604/D2604)</f>
        <v>3.2609166666666667</v>
      </c>
      <c r="P2604" s="8">
        <f>IF(E2604=0, 0, E2604/L2604)</f>
        <v>80.022494887525568</v>
      </c>
      <c r="Q2604" t="str">
        <f>LEFT($N2604,SEARCH("/",$N2604)-1)</f>
        <v>technology</v>
      </c>
      <c r="R2604" t="str">
        <f>RIGHT($N2604, LEN($N2604)-SEARCH("/",$N2604))</f>
        <v>space exploration</v>
      </c>
      <c r="S2604" s="12">
        <f>(((J2604/60)/60)/24)+DATE(1970,1,1)</f>
        <v>41915.747314814813</v>
      </c>
      <c r="T2604" s="12">
        <f>(((I2604/60)/60)/24)+DATE(1970,1,1)</f>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(E2605/D2605)</f>
        <v>1.0148571428571429</v>
      </c>
      <c r="P2605" s="8">
        <f>IF(E2605=0, 0, E2605/L2605)</f>
        <v>35.520000000000003</v>
      </c>
      <c r="Q2605" t="str">
        <f>LEFT($N2605,SEARCH("/",$N2605)-1)</f>
        <v>technology</v>
      </c>
      <c r="R2605" t="str">
        <f>RIGHT($N2605, LEN($N2605)-SEARCH("/",$N2605))</f>
        <v>space exploration</v>
      </c>
      <c r="S2605" s="12">
        <f>(((J2605/60)/60)/24)+DATE(1970,1,1)</f>
        <v>41617.912662037037</v>
      </c>
      <c r="T2605" s="12">
        <f>(((I2605/60)/60)/24)+DATE(1970,1,1)</f>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(E2606/D2606)</f>
        <v>1.0421799999999999</v>
      </c>
      <c r="P2606" s="8">
        <f>IF(E2606=0, 0, E2606/L2606)</f>
        <v>64.933333333333323</v>
      </c>
      <c r="Q2606" t="str">
        <f>LEFT($N2606,SEARCH("/",$N2606)-1)</f>
        <v>technology</v>
      </c>
      <c r="R2606" t="str">
        <f>RIGHT($N2606, LEN($N2606)-SEARCH("/",$N2606))</f>
        <v>space exploration</v>
      </c>
      <c r="S2606" s="12">
        <f>(((J2606/60)/60)/24)+DATE(1970,1,1)</f>
        <v>40998.051192129627</v>
      </c>
      <c r="T2606" s="12">
        <f>(((I2606/60)/60)/24)+DATE(1970,1,1)</f>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(E2607/D2607)</f>
        <v>1.0742157000000001</v>
      </c>
      <c r="P2607" s="8">
        <f>IF(E2607=0, 0, E2607/L2607)</f>
        <v>60.965703745743475</v>
      </c>
      <c r="Q2607" t="str">
        <f>LEFT($N2607,SEARCH("/",$N2607)-1)</f>
        <v>technology</v>
      </c>
      <c r="R2607" t="str">
        <f>RIGHT($N2607, LEN($N2607)-SEARCH("/",$N2607))</f>
        <v>space exploration</v>
      </c>
      <c r="S2607" s="12">
        <f>(((J2607/60)/60)/24)+DATE(1970,1,1)</f>
        <v>42508.541550925926</v>
      </c>
      <c r="T2607" s="12">
        <f>(((I2607/60)/60)/24)+DATE(1970,1,1)</f>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(E2608/D2608)</f>
        <v>1.1005454545454545</v>
      </c>
      <c r="P2608" s="8">
        <f>IF(E2608=0, 0, E2608/L2608)</f>
        <v>31.444155844155844</v>
      </c>
      <c r="Q2608" t="str">
        <f>LEFT($N2608,SEARCH("/",$N2608)-1)</f>
        <v>technology</v>
      </c>
      <c r="R2608" t="str">
        <f>RIGHT($N2608, LEN($N2608)-SEARCH("/",$N2608))</f>
        <v>space exploration</v>
      </c>
      <c r="S2608" s="12">
        <f>(((J2608/60)/60)/24)+DATE(1970,1,1)</f>
        <v>41726.712754629632</v>
      </c>
      <c r="T2608" s="12">
        <f>(((I2608/60)/60)/24)+DATE(1970,1,1)</f>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(E2609/D2609)</f>
        <v>4.077</v>
      </c>
      <c r="P2609" s="8">
        <f>IF(E2609=0, 0, E2609/L2609)</f>
        <v>81.949748743718587</v>
      </c>
      <c r="Q2609" t="str">
        <f>LEFT($N2609,SEARCH("/",$N2609)-1)</f>
        <v>technology</v>
      </c>
      <c r="R2609" t="str">
        <f>RIGHT($N2609, LEN($N2609)-SEARCH("/",$N2609))</f>
        <v>space exploration</v>
      </c>
      <c r="S2609" s="12">
        <f>(((J2609/60)/60)/24)+DATE(1970,1,1)</f>
        <v>42184.874675925923</v>
      </c>
      <c r="T2609" s="12">
        <f>(((I2609/60)/60)/24)+DATE(1970,1,1)</f>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(E2610/D2610)</f>
        <v>2.2392500000000002</v>
      </c>
      <c r="P2610" s="8">
        <f>IF(E2610=0, 0, E2610/L2610)</f>
        <v>58.92763157894737</v>
      </c>
      <c r="Q2610" t="str">
        <f>LEFT($N2610,SEARCH("/",$N2610)-1)</f>
        <v>technology</v>
      </c>
      <c r="R2610" t="str">
        <f>RIGHT($N2610, LEN($N2610)-SEARCH("/",$N2610))</f>
        <v>space exploration</v>
      </c>
      <c r="S2610" s="12">
        <f>(((J2610/60)/60)/24)+DATE(1970,1,1)</f>
        <v>42767.801712962959</v>
      </c>
      <c r="T2610" s="12">
        <f>(((I2610/60)/60)/24)+DATE(1970,1,1)</f>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(E2611/D2611)</f>
        <v>3.038011142857143</v>
      </c>
      <c r="P2611" s="8">
        <f>IF(E2611=0, 0, E2611/L2611)</f>
        <v>157.29347633136095</v>
      </c>
      <c r="Q2611" t="str">
        <f>LEFT($N2611,SEARCH("/",$N2611)-1)</f>
        <v>technology</v>
      </c>
      <c r="R2611" t="str">
        <f>RIGHT($N2611, LEN($N2611)-SEARCH("/",$N2611))</f>
        <v>space exploration</v>
      </c>
      <c r="S2611" s="12">
        <f>(((J2611/60)/60)/24)+DATE(1970,1,1)</f>
        <v>41075.237858796296</v>
      </c>
      <c r="T2611" s="12">
        <f>(((I2611/60)/60)/24)+DATE(1970,1,1)</f>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(E2612/D2612)</f>
        <v>1.4132510432681749</v>
      </c>
      <c r="P2612" s="8">
        <f>IF(E2612=0, 0, E2612/L2612)</f>
        <v>55.758509532062391</v>
      </c>
      <c r="Q2612" t="str">
        <f>LEFT($N2612,SEARCH("/",$N2612)-1)</f>
        <v>technology</v>
      </c>
      <c r="R2612" t="str">
        <f>RIGHT($N2612, LEN($N2612)-SEARCH("/",$N2612))</f>
        <v>space exploration</v>
      </c>
      <c r="S2612" s="12">
        <f>(((J2612/60)/60)/24)+DATE(1970,1,1)</f>
        <v>42564.881076388891</v>
      </c>
      <c r="T2612" s="12">
        <f>(((I2612/60)/60)/24)+DATE(1970,1,1)</f>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(E2613/D2613)</f>
        <v>27.906363636363636</v>
      </c>
      <c r="P2613" s="8">
        <f>IF(E2613=0, 0, E2613/L2613)</f>
        <v>83.802893802893806</v>
      </c>
      <c r="Q2613" t="str">
        <f>LEFT($N2613,SEARCH("/",$N2613)-1)</f>
        <v>technology</v>
      </c>
      <c r="R2613" t="str">
        <f>RIGHT($N2613, LEN($N2613)-SEARCH("/",$N2613))</f>
        <v>space exploration</v>
      </c>
      <c r="S2613" s="12">
        <f>(((J2613/60)/60)/24)+DATE(1970,1,1)</f>
        <v>42704.335810185185</v>
      </c>
      <c r="T2613" s="12">
        <f>(((I2613/60)/60)/24)+DATE(1970,1,1)</f>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(E2614/D2614)</f>
        <v>1.7176130000000001</v>
      </c>
      <c r="P2614" s="8">
        <f>IF(E2614=0, 0, E2614/L2614)</f>
        <v>58.422210884353746</v>
      </c>
      <c r="Q2614" t="str">
        <f>LEFT($N2614,SEARCH("/",$N2614)-1)</f>
        <v>technology</v>
      </c>
      <c r="R2614" t="str">
        <f>RIGHT($N2614, LEN($N2614)-SEARCH("/",$N2614))</f>
        <v>space exploration</v>
      </c>
      <c r="S2614" s="12">
        <f>(((J2614/60)/60)/24)+DATE(1970,1,1)</f>
        <v>41982.143171296295</v>
      </c>
      <c r="T2614" s="12">
        <f>(((I2614/60)/60)/24)+DATE(1970,1,1)</f>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(E2615/D2615)</f>
        <v>1.0101333333333333</v>
      </c>
      <c r="P2615" s="8">
        <f>IF(E2615=0, 0, E2615/L2615)</f>
        <v>270.57142857142856</v>
      </c>
      <c r="Q2615" t="str">
        <f>LEFT($N2615,SEARCH("/",$N2615)-1)</f>
        <v>technology</v>
      </c>
      <c r="R2615" t="str">
        <f>RIGHT($N2615, LEN($N2615)-SEARCH("/",$N2615))</f>
        <v>space exploration</v>
      </c>
      <c r="S2615" s="12">
        <f>(((J2615/60)/60)/24)+DATE(1970,1,1)</f>
        <v>41143.81821759259</v>
      </c>
      <c r="T2615" s="12">
        <f>(((I2615/60)/60)/24)+DATE(1970,1,1)</f>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(E2616/D2616)</f>
        <v>1.02</v>
      </c>
      <c r="P2616" s="8">
        <f>IF(E2616=0, 0, E2616/L2616)</f>
        <v>107.1</v>
      </c>
      <c r="Q2616" t="str">
        <f>LEFT($N2616,SEARCH("/",$N2616)-1)</f>
        <v>technology</v>
      </c>
      <c r="R2616" t="str">
        <f>RIGHT($N2616, LEN($N2616)-SEARCH("/",$N2616))</f>
        <v>space exploration</v>
      </c>
      <c r="S2616" s="12">
        <f>(((J2616/60)/60)/24)+DATE(1970,1,1)</f>
        <v>41730.708472222221</v>
      </c>
      <c r="T2616" s="12">
        <f>(((I2616/60)/60)/24)+DATE(1970,1,1)</f>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(E2617/D2617)</f>
        <v>1.6976511744127936</v>
      </c>
      <c r="P2617" s="8">
        <f>IF(E2617=0, 0, E2617/L2617)</f>
        <v>47.180555555555557</v>
      </c>
      <c r="Q2617" t="str">
        <f>LEFT($N2617,SEARCH("/",$N2617)-1)</f>
        <v>technology</v>
      </c>
      <c r="R2617" t="str">
        <f>RIGHT($N2617, LEN($N2617)-SEARCH("/",$N2617))</f>
        <v>space exploration</v>
      </c>
      <c r="S2617" s="12">
        <f>(((J2617/60)/60)/24)+DATE(1970,1,1)</f>
        <v>42453.49726851852</v>
      </c>
      <c r="T2617" s="12">
        <f>(((I2617/60)/60)/24)+DATE(1970,1,1)</f>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(E2618/D2618)</f>
        <v>1.14534</v>
      </c>
      <c r="P2618" s="8">
        <f>IF(E2618=0, 0, E2618/L2618)</f>
        <v>120.30882352941177</v>
      </c>
      <c r="Q2618" t="str">
        <f>LEFT($N2618,SEARCH("/",$N2618)-1)</f>
        <v>technology</v>
      </c>
      <c r="R2618" t="str">
        <f>RIGHT($N2618, LEN($N2618)-SEARCH("/",$N2618))</f>
        <v>space exploration</v>
      </c>
      <c r="S2618" s="12">
        <f>(((J2618/60)/60)/24)+DATE(1970,1,1)</f>
        <v>42211.99454861111</v>
      </c>
      <c r="T2618" s="12">
        <f>(((I2618/60)/60)/24)+DATE(1970,1,1)</f>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(E2619/D2619)</f>
        <v>8.7759999999999998</v>
      </c>
      <c r="P2619" s="8">
        <f>IF(E2619=0, 0, E2619/L2619)</f>
        <v>27.59748427672956</v>
      </c>
      <c r="Q2619" t="str">
        <f>LEFT($N2619,SEARCH("/",$N2619)-1)</f>
        <v>technology</v>
      </c>
      <c r="R2619" t="str">
        <f>RIGHT($N2619, LEN($N2619)-SEARCH("/",$N2619))</f>
        <v>space exploration</v>
      </c>
      <c r="S2619" s="12">
        <f>(((J2619/60)/60)/24)+DATE(1970,1,1)</f>
        <v>41902.874432870369</v>
      </c>
      <c r="T2619" s="12">
        <f>(((I2619/60)/60)/24)+DATE(1970,1,1)</f>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(E2620/D2620)</f>
        <v>1.0538666666666667</v>
      </c>
      <c r="P2620" s="8">
        <f>IF(E2620=0, 0, E2620/L2620)</f>
        <v>205.2987012987013</v>
      </c>
      <c r="Q2620" t="str">
        <f>LEFT($N2620,SEARCH("/",$N2620)-1)</f>
        <v>technology</v>
      </c>
      <c r="R2620" t="str">
        <f>RIGHT($N2620, LEN($N2620)-SEARCH("/",$N2620))</f>
        <v>space exploration</v>
      </c>
      <c r="S2620" s="12">
        <f>(((J2620/60)/60)/24)+DATE(1970,1,1)</f>
        <v>42279.792372685188</v>
      </c>
      <c r="T2620" s="12">
        <f>(((I2620/60)/60)/24)+DATE(1970,1,1)</f>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(E2621/D2621)</f>
        <v>1.8839999999999999</v>
      </c>
      <c r="P2621" s="8">
        <f>IF(E2621=0, 0, E2621/L2621)</f>
        <v>35.547169811320757</v>
      </c>
      <c r="Q2621" t="str">
        <f>LEFT($N2621,SEARCH("/",$N2621)-1)</f>
        <v>technology</v>
      </c>
      <c r="R2621" t="str">
        <f>RIGHT($N2621, LEN($N2621)-SEARCH("/",$N2621))</f>
        <v>space exploration</v>
      </c>
      <c r="S2621" s="12">
        <f>(((J2621/60)/60)/24)+DATE(1970,1,1)</f>
        <v>42273.884305555555</v>
      </c>
      <c r="T2621" s="12">
        <f>(((I2621/60)/60)/24)+DATE(1970,1,1)</f>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(E2622/D2622)</f>
        <v>1.436523076923077</v>
      </c>
      <c r="P2622" s="8">
        <f>IF(E2622=0, 0, E2622/L2622)</f>
        <v>74.639488409272587</v>
      </c>
      <c r="Q2622" t="str">
        <f>LEFT($N2622,SEARCH("/",$N2622)-1)</f>
        <v>technology</v>
      </c>
      <c r="R2622" t="str">
        <f>RIGHT($N2622, LEN($N2622)-SEARCH("/",$N2622))</f>
        <v>space exploration</v>
      </c>
      <c r="S2622" s="12">
        <f>(((J2622/60)/60)/24)+DATE(1970,1,1)</f>
        <v>42251.16715277778</v>
      </c>
      <c r="T2622" s="12">
        <f>(((I2622/60)/60)/24)+DATE(1970,1,1)</f>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(E2623/D2623)</f>
        <v>1.4588000000000001</v>
      </c>
      <c r="P2623" s="8">
        <f>IF(E2623=0, 0, E2623/L2623)</f>
        <v>47.058064516129029</v>
      </c>
      <c r="Q2623" t="str">
        <f>LEFT($N2623,SEARCH("/",$N2623)-1)</f>
        <v>technology</v>
      </c>
      <c r="R2623" t="str">
        <f>RIGHT($N2623, LEN($N2623)-SEARCH("/",$N2623))</f>
        <v>space exploration</v>
      </c>
      <c r="S2623" s="12">
        <f>(((J2623/60)/60)/24)+DATE(1970,1,1)</f>
        <v>42115.74754629629</v>
      </c>
      <c r="T2623" s="12">
        <f>(((I2623/60)/60)/24)+DATE(1970,1,1)</f>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(E2624/D2624)</f>
        <v>1.3118399999999999</v>
      </c>
      <c r="P2624" s="8">
        <f>IF(E2624=0, 0, E2624/L2624)</f>
        <v>26.591351351351353</v>
      </c>
      <c r="Q2624" t="str">
        <f>LEFT($N2624,SEARCH("/",$N2624)-1)</f>
        <v>technology</v>
      </c>
      <c r="R2624" t="str">
        <f>RIGHT($N2624, LEN($N2624)-SEARCH("/",$N2624))</f>
        <v>space exploration</v>
      </c>
      <c r="S2624" s="12">
        <f>(((J2624/60)/60)/24)+DATE(1970,1,1)</f>
        <v>42689.74324074074</v>
      </c>
      <c r="T2624" s="12">
        <f>(((I2624/60)/60)/24)+DATE(1970,1,1)</f>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(E2625/D2625)</f>
        <v>1.1399999999999999</v>
      </c>
      <c r="P2625" s="8">
        <f>IF(E2625=0, 0, E2625/L2625)</f>
        <v>36.774193548387096</v>
      </c>
      <c r="Q2625" t="str">
        <f>LEFT($N2625,SEARCH("/",$N2625)-1)</f>
        <v>technology</v>
      </c>
      <c r="R2625" t="str">
        <f>RIGHT($N2625, LEN($N2625)-SEARCH("/",$N2625))</f>
        <v>space exploration</v>
      </c>
      <c r="S2625" s="12">
        <f>(((J2625/60)/60)/24)+DATE(1970,1,1)</f>
        <v>42692.256550925929</v>
      </c>
      <c r="T2625" s="12">
        <f>(((I2625/60)/60)/24)+DATE(1970,1,1)</f>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(E2626/D2626)</f>
        <v>13.794206249999998</v>
      </c>
      <c r="P2626" s="8">
        <f>IF(E2626=0, 0, E2626/L2626)</f>
        <v>31.820544982698959</v>
      </c>
      <c r="Q2626" t="str">
        <f>LEFT($N2626,SEARCH("/",$N2626)-1)</f>
        <v>technology</v>
      </c>
      <c r="R2626" t="str">
        <f>RIGHT($N2626, LEN($N2626)-SEARCH("/",$N2626))</f>
        <v>space exploration</v>
      </c>
      <c r="S2626" s="12">
        <f>(((J2626/60)/60)/24)+DATE(1970,1,1)</f>
        <v>41144.42155092593</v>
      </c>
      <c r="T2626" s="12">
        <f>(((I2626/60)/60)/24)+DATE(1970,1,1)</f>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(E2627/D2627)</f>
        <v>9.56</v>
      </c>
      <c r="P2627" s="8">
        <f>IF(E2627=0, 0, E2627/L2627)</f>
        <v>27.576923076923077</v>
      </c>
      <c r="Q2627" t="str">
        <f>LEFT($N2627,SEARCH("/",$N2627)-1)</f>
        <v>technology</v>
      </c>
      <c r="R2627" t="str">
        <f>RIGHT($N2627, LEN($N2627)-SEARCH("/",$N2627))</f>
        <v>space exploration</v>
      </c>
      <c r="S2627" s="12">
        <f>(((J2627/60)/60)/24)+DATE(1970,1,1)</f>
        <v>42658.810277777782</v>
      </c>
      <c r="T2627" s="12">
        <f>(((I2627/60)/60)/24)+DATE(1970,1,1)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(E2628/D2628)</f>
        <v>1.1200000000000001</v>
      </c>
      <c r="P2628" s="8">
        <f>IF(E2628=0, 0, E2628/L2628)</f>
        <v>56</v>
      </c>
      <c r="Q2628" t="str">
        <f>LEFT($N2628,SEARCH("/",$N2628)-1)</f>
        <v>technology</v>
      </c>
      <c r="R2628" t="str">
        <f>RIGHT($N2628, LEN($N2628)-SEARCH("/",$N2628))</f>
        <v>space exploration</v>
      </c>
      <c r="S2628" s="12">
        <f>(((J2628/60)/60)/24)+DATE(1970,1,1)</f>
        <v>42128.628113425926</v>
      </c>
      <c r="T2628" s="12">
        <f>(((I2628/60)/60)/24)+DATE(1970,1,1)</f>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(E2629/D2629)</f>
        <v>6.4666666666666668</v>
      </c>
      <c r="P2629" s="8">
        <f>IF(E2629=0, 0, E2629/L2629)</f>
        <v>21.555555555555557</v>
      </c>
      <c r="Q2629" t="str">
        <f>LEFT($N2629,SEARCH("/",$N2629)-1)</f>
        <v>technology</v>
      </c>
      <c r="R2629" t="str">
        <f>RIGHT($N2629, LEN($N2629)-SEARCH("/",$N2629))</f>
        <v>space exploration</v>
      </c>
      <c r="S2629" s="12">
        <f>(((J2629/60)/60)/24)+DATE(1970,1,1)</f>
        <v>42304.829409722224</v>
      </c>
      <c r="T2629" s="12">
        <f>(((I2629/60)/60)/24)+DATE(1970,1,1)</f>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(E2630/D2630)</f>
        <v>1.1036948748510131</v>
      </c>
      <c r="P2630" s="8">
        <f>IF(E2630=0, 0, E2630/L2630)</f>
        <v>44.095238095238095</v>
      </c>
      <c r="Q2630" t="str">
        <f>LEFT($N2630,SEARCH("/",$N2630)-1)</f>
        <v>technology</v>
      </c>
      <c r="R2630" t="str">
        <f>RIGHT($N2630, LEN($N2630)-SEARCH("/",$N2630))</f>
        <v>space exploration</v>
      </c>
      <c r="S2630" s="12">
        <f>(((J2630/60)/60)/24)+DATE(1970,1,1)</f>
        <v>41953.966053240743</v>
      </c>
      <c r="T2630" s="12">
        <f>(((I2630/60)/60)/24)+DATE(1970,1,1)</f>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(E2631/D2631)</f>
        <v>1.2774000000000001</v>
      </c>
      <c r="P2631" s="8">
        <f>IF(E2631=0, 0, E2631/L2631)</f>
        <v>63.87</v>
      </c>
      <c r="Q2631" t="str">
        <f>LEFT($N2631,SEARCH("/",$N2631)-1)</f>
        <v>technology</v>
      </c>
      <c r="R2631" t="str">
        <f>RIGHT($N2631, LEN($N2631)-SEARCH("/",$N2631))</f>
        <v>space exploration</v>
      </c>
      <c r="S2631" s="12">
        <f>(((J2631/60)/60)/24)+DATE(1970,1,1)</f>
        <v>42108.538449074069</v>
      </c>
      <c r="T2631" s="12">
        <f>(((I2631/60)/60)/24)+DATE(1970,1,1)</f>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(E2632/D2632)</f>
        <v>1.579</v>
      </c>
      <c r="P2632" s="8">
        <f>IF(E2632=0, 0, E2632/L2632)</f>
        <v>38.987654320987652</v>
      </c>
      <c r="Q2632" t="str">
        <f>LEFT($N2632,SEARCH("/",$N2632)-1)</f>
        <v>technology</v>
      </c>
      <c r="R2632" t="str">
        <f>RIGHT($N2632, LEN($N2632)-SEARCH("/",$N2632))</f>
        <v>space exploration</v>
      </c>
      <c r="S2632" s="12">
        <f>(((J2632/60)/60)/24)+DATE(1970,1,1)</f>
        <v>42524.105462962965</v>
      </c>
      <c r="T2632" s="12">
        <f>(((I2632/60)/60)/24)+DATE(1970,1,1)</f>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(E2633/D2633)</f>
        <v>1.1466525000000001</v>
      </c>
      <c r="P2633" s="8">
        <f>IF(E2633=0, 0, E2633/L2633)</f>
        <v>80.185489510489504</v>
      </c>
      <c r="Q2633" t="str">
        <f>LEFT($N2633,SEARCH("/",$N2633)-1)</f>
        <v>technology</v>
      </c>
      <c r="R2633" t="str">
        <f>RIGHT($N2633, LEN($N2633)-SEARCH("/",$N2633))</f>
        <v>space exploration</v>
      </c>
      <c r="S2633" s="12">
        <f>(((J2633/60)/60)/24)+DATE(1970,1,1)</f>
        <v>42218.169293981482</v>
      </c>
      <c r="T2633" s="12">
        <f>(((I2633/60)/60)/24)+DATE(1970,1,1)</f>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(E2634/D2634)</f>
        <v>1.3700934579439252</v>
      </c>
      <c r="P2634" s="8">
        <f>IF(E2634=0, 0, E2634/L2634)</f>
        <v>34.904761904761905</v>
      </c>
      <c r="Q2634" t="str">
        <f>LEFT($N2634,SEARCH("/",$N2634)-1)</f>
        <v>technology</v>
      </c>
      <c r="R2634" t="str">
        <f>RIGHT($N2634, LEN($N2634)-SEARCH("/",$N2634))</f>
        <v>space exploration</v>
      </c>
      <c r="S2634" s="12">
        <f>(((J2634/60)/60)/24)+DATE(1970,1,1)</f>
        <v>42494.061793981484</v>
      </c>
      <c r="T2634" s="12">
        <f>(((I2634/60)/60)/24)+DATE(1970,1,1)</f>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(E2635/D2635)</f>
        <v>3.5461999999999998</v>
      </c>
      <c r="P2635" s="8">
        <f>IF(E2635=0, 0, E2635/L2635)</f>
        <v>89.100502512562812</v>
      </c>
      <c r="Q2635" t="str">
        <f>LEFT($N2635,SEARCH("/",$N2635)-1)</f>
        <v>technology</v>
      </c>
      <c r="R2635" t="str">
        <f>RIGHT($N2635, LEN($N2635)-SEARCH("/",$N2635))</f>
        <v>space exploration</v>
      </c>
      <c r="S2635" s="12">
        <f>(((J2635/60)/60)/24)+DATE(1970,1,1)</f>
        <v>41667.823287037041</v>
      </c>
      <c r="T2635" s="12">
        <f>(((I2635/60)/60)/24)+DATE(1970,1,1)</f>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(E2636/D2636)</f>
        <v>1.0602150537634409</v>
      </c>
      <c r="P2636" s="8">
        <f>IF(E2636=0, 0, E2636/L2636)</f>
        <v>39.44</v>
      </c>
      <c r="Q2636" t="str">
        <f>LEFT($N2636,SEARCH("/",$N2636)-1)</f>
        <v>technology</v>
      </c>
      <c r="R2636" t="str">
        <f>RIGHT($N2636, LEN($N2636)-SEARCH("/",$N2636))</f>
        <v>space exploration</v>
      </c>
      <c r="S2636" s="12">
        <f>(((J2636/60)/60)/24)+DATE(1970,1,1)</f>
        <v>42612.656493055561</v>
      </c>
      <c r="T2636" s="12">
        <f>(((I2636/60)/60)/24)+DATE(1970,1,1)</f>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(E2637/D2637)</f>
        <v>1</v>
      </c>
      <c r="P2637" s="8">
        <f>IF(E2637=0, 0, E2637/L2637)</f>
        <v>136.9047619047619</v>
      </c>
      <c r="Q2637" t="str">
        <f>LEFT($N2637,SEARCH("/",$N2637)-1)</f>
        <v>technology</v>
      </c>
      <c r="R2637" t="str">
        <f>RIGHT($N2637, LEN($N2637)-SEARCH("/",$N2637))</f>
        <v>space exploration</v>
      </c>
      <c r="S2637" s="12">
        <f>(((J2637/60)/60)/24)+DATE(1970,1,1)</f>
        <v>42037.950937500005</v>
      </c>
      <c r="T2637" s="12">
        <f>(((I2637/60)/60)/24)+DATE(1970,1,1)</f>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(E2638/D2638)</f>
        <v>1.873</v>
      </c>
      <c r="P2638" s="8">
        <f>IF(E2638=0, 0, E2638/L2638)</f>
        <v>37.46</v>
      </c>
      <c r="Q2638" t="str">
        <f>LEFT($N2638,SEARCH("/",$N2638)-1)</f>
        <v>technology</v>
      </c>
      <c r="R2638" t="str">
        <f>RIGHT($N2638, LEN($N2638)-SEARCH("/",$N2638))</f>
        <v>space exploration</v>
      </c>
      <c r="S2638" s="12">
        <f>(((J2638/60)/60)/24)+DATE(1970,1,1)</f>
        <v>42636.614745370374</v>
      </c>
      <c r="T2638" s="12">
        <f>(((I2638/60)/60)/24)+DATE(1970,1,1)</f>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(E2639/D2639)</f>
        <v>1.6619999999999999</v>
      </c>
      <c r="P2639" s="8">
        <f>IF(E2639=0, 0, E2639/L2639)</f>
        <v>31.96153846153846</v>
      </c>
      <c r="Q2639" t="str">
        <f>LEFT($N2639,SEARCH("/",$N2639)-1)</f>
        <v>technology</v>
      </c>
      <c r="R2639" t="str">
        <f>RIGHT($N2639, LEN($N2639)-SEARCH("/",$N2639))</f>
        <v>space exploration</v>
      </c>
      <c r="S2639" s="12">
        <f>(((J2639/60)/60)/24)+DATE(1970,1,1)</f>
        <v>42639.549479166672</v>
      </c>
      <c r="T2639" s="12">
        <f>(((I2639/60)/60)/24)+DATE(1970,1,1)</f>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(E2640/D2640)</f>
        <v>1.0172910662824208</v>
      </c>
      <c r="P2640" s="8">
        <f>IF(E2640=0, 0, E2640/L2640)</f>
        <v>25.214285714285715</v>
      </c>
      <c r="Q2640" t="str">
        <f>LEFT($N2640,SEARCH("/",$N2640)-1)</f>
        <v>technology</v>
      </c>
      <c r="R2640" t="str">
        <f>RIGHT($N2640, LEN($N2640)-SEARCH("/",$N2640))</f>
        <v>space exploration</v>
      </c>
      <c r="S2640" s="12">
        <f>(((J2640/60)/60)/24)+DATE(1970,1,1)</f>
        <v>41989.913136574076</v>
      </c>
      <c r="T2640" s="12">
        <f>(((I2640/60)/60)/24)+DATE(1970,1,1)</f>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(E2641/D2641)</f>
        <v>1.64</v>
      </c>
      <c r="P2641" s="8">
        <f>IF(E2641=0, 0, E2641/L2641)</f>
        <v>10.040816326530612</v>
      </c>
      <c r="Q2641" t="str">
        <f>LEFT($N2641,SEARCH("/",$N2641)-1)</f>
        <v>technology</v>
      </c>
      <c r="R2641" t="str">
        <f>RIGHT($N2641, LEN($N2641)-SEARCH("/",$N2641))</f>
        <v>space exploration</v>
      </c>
      <c r="S2641" s="12">
        <f>(((J2641/60)/60)/24)+DATE(1970,1,1)</f>
        <v>42024.86513888889</v>
      </c>
      <c r="T2641" s="12">
        <f>(((I2641/60)/60)/24)+DATE(1970,1,1)</f>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(E2642/D2642)</f>
        <v>1.0566666666666666</v>
      </c>
      <c r="P2642" s="8">
        <f>IF(E2642=0, 0, E2642/L2642)</f>
        <v>45.94202898550725</v>
      </c>
      <c r="Q2642" t="str">
        <f>LEFT($N2642,SEARCH("/",$N2642)-1)</f>
        <v>technology</v>
      </c>
      <c r="R2642" t="str">
        <f>RIGHT($N2642, LEN($N2642)-SEARCH("/",$N2642))</f>
        <v>space exploration</v>
      </c>
      <c r="S2642" s="12">
        <f>(((J2642/60)/60)/24)+DATE(1970,1,1)</f>
        <v>42103.160578703704</v>
      </c>
      <c r="T2642" s="12">
        <f>(((I2642/60)/60)/24)+DATE(1970,1,1)</f>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(E2643/D2643)</f>
        <v>0.01</v>
      </c>
      <c r="P2643" s="8">
        <f>IF(E2643=0, 0, E2643/L2643)</f>
        <v>15</v>
      </c>
      <c r="Q2643" t="str">
        <f>LEFT($N2643,SEARCH("/",$N2643)-1)</f>
        <v>technology</v>
      </c>
      <c r="R2643" t="str">
        <f>RIGHT($N2643, LEN($N2643)-SEARCH("/",$N2643))</f>
        <v>space exploration</v>
      </c>
      <c r="S2643" s="12">
        <f>(((J2643/60)/60)/24)+DATE(1970,1,1)</f>
        <v>41880.827118055553</v>
      </c>
      <c r="T2643" s="12">
        <f>(((I2643/60)/60)/24)+DATE(1970,1,1)</f>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(E2644/D2644)</f>
        <v>0</v>
      </c>
      <c r="P2644" s="8">
        <f>IF(E2644=0, 0, E2644/L2644)</f>
        <v>0</v>
      </c>
      <c r="Q2644" t="str">
        <f>LEFT($N2644,SEARCH("/",$N2644)-1)</f>
        <v>technology</v>
      </c>
      <c r="R2644" t="str">
        <f>RIGHT($N2644, LEN($N2644)-SEARCH("/",$N2644))</f>
        <v>space exploration</v>
      </c>
      <c r="S2644" s="12">
        <f>(((J2644/60)/60)/24)+DATE(1970,1,1)</f>
        <v>42536.246620370366</v>
      </c>
      <c r="T2644" s="12">
        <f>(((I2644/60)/60)/24)+DATE(1970,1,1)</f>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(E2645/D2645)</f>
        <v>0.33559730999999998</v>
      </c>
      <c r="P2645" s="8">
        <f>IF(E2645=0, 0, E2645/L2645)</f>
        <v>223.58248500999335</v>
      </c>
      <c r="Q2645" t="str">
        <f>LEFT($N2645,SEARCH("/",$N2645)-1)</f>
        <v>technology</v>
      </c>
      <c r="R2645" t="str">
        <f>RIGHT($N2645, LEN($N2645)-SEARCH("/",$N2645))</f>
        <v>space exploration</v>
      </c>
      <c r="S2645" s="12">
        <f>(((J2645/60)/60)/24)+DATE(1970,1,1)</f>
        <v>42689.582349537035</v>
      </c>
      <c r="T2645" s="12">
        <f>(((I2645/60)/60)/24)+DATE(1970,1,1)</f>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(E2646/D2646)</f>
        <v>2.053E-2</v>
      </c>
      <c r="P2646" s="8">
        <f>IF(E2646=0, 0, E2646/L2646)</f>
        <v>39.480769230769234</v>
      </c>
      <c r="Q2646" t="str">
        <f>LEFT($N2646,SEARCH("/",$N2646)-1)</f>
        <v>technology</v>
      </c>
      <c r="R2646" t="str">
        <f>RIGHT($N2646, LEN($N2646)-SEARCH("/",$N2646))</f>
        <v>space exploration</v>
      </c>
      <c r="S2646" s="12">
        <f>(((J2646/60)/60)/24)+DATE(1970,1,1)</f>
        <v>42774.792071759264</v>
      </c>
      <c r="T2646" s="12">
        <f>(((I2646/60)/60)/24)+DATE(1970,1,1)</f>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(E2647/D2647)</f>
        <v>0.105</v>
      </c>
      <c r="P2647" s="8">
        <f>IF(E2647=0, 0, E2647/L2647)</f>
        <v>91.304347826086953</v>
      </c>
      <c r="Q2647" t="str">
        <f>LEFT($N2647,SEARCH("/",$N2647)-1)</f>
        <v>technology</v>
      </c>
      <c r="R2647" t="str">
        <f>RIGHT($N2647, LEN($N2647)-SEARCH("/",$N2647))</f>
        <v>space exploration</v>
      </c>
      <c r="S2647" s="12">
        <f>(((J2647/60)/60)/24)+DATE(1970,1,1)</f>
        <v>41921.842627314814</v>
      </c>
      <c r="T2647" s="12">
        <f>(((I2647/60)/60)/24)+DATE(1970,1,1)</f>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(E2648/D2648)</f>
        <v>8.4172839999999999E-2</v>
      </c>
      <c r="P2648" s="8">
        <f>IF(E2648=0, 0, E2648/L2648)</f>
        <v>78.666205607476627</v>
      </c>
      <c r="Q2648" t="str">
        <f>LEFT($N2648,SEARCH("/",$N2648)-1)</f>
        <v>technology</v>
      </c>
      <c r="R2648" t="str">
        <f>RIGHT($N2648, LEN($N2648)-SEARCH("/",$N2648))</f>
        <v>space exploration</v>
      </c>
      <c r="S2648" s="12">
        <f>(((J2648/60)/60)/24)+DATE(1970,1,1)</f>
        <v>42226.313298611116</v>
      </c>
      <c r="T2648" s="12">
        <f>(((I2648/60)/60)/24)+DATE(1970,1,1)</f>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(E2649/D2649)</f>
        <v>1.44E-2</v>
      </c>
      <c r="P2649" s="8">
        <f>IF(E2649=0, 0, E2649/L2649)</f>
        <v>12</v>
      </c>
      <c r="Q2649" t="str">
        <f>LEFT($N2649,SEARCH("/",$N2649)-1)</f>
        <v>technology</v>
      </c>
      <c r="R2649" t="str">
        <f>RIGHT($N2649, LEN($N2649)-SEARCH("/",$N2649))</f>
        <v>space exploration</v>
      </c>
      <c r="S2649" s="12">
        <f>(((J2649/60)/60)/24)+DATE(1970,1,1)</f>
        <v>42200.261793981481</v>
      </c>
      <c r="T2649" s="12">
        <f>(((I2649/60)/60)/24)+DATE(1970,1,1)</f>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(E2650/D2650)</f>
        <v>8.8333333333333337E-3</v>
      </c>
      <c r="P2650" s="8">
        <f>IF(E2650=0, 0, E2650/L2650)</f>
        <v>17.666666666666668</v>
      </c>
      <c r="Q2650" t="str">
        <f>LEFT($N2650,SEARCH("/",$N2650)-1)</f>
        <v>technology</v>
      </c>
      <c r="R2650" t="str">
        <f>RIGHT($N2650, LEN($N2650)-SEARCH("/",$N2650))</f>
        <v>space exploration</v>
      </c>
      <c r="S2650" s="12">
        <f>(((J2650/60)/60)/24)+DATE(1970,1,1)</f>
        <v>42408.714814814812</v>
      </c>
      <c r="T2650" s="12">
        <f>(((I2650/60)/60)/24)+DATE(1970,1,1)</f>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(E2651/D2651)</f>
        <v>9.9200000000000004E-4</v>
      </c>
      <c r="P2651" s="8">
        <f>IF(E2651=0, 0, E2651/L2651)</f>
        <v>41.333333333333336</v>
      </c>
      <c r="Q2651" t="str">
        <f>LEFT($N2651,SEARCH("/",$N2651)-1)</f>
        <v>technology</v>
      </c>
      <c r="R2651" t="str">
        <f>RIGHT($N2651, LEN($N2651)-SEARCH("/",$N2651))</f>
        <v>space exploration</v>
      </c>
      <c r="S2651" s="12">
        <f>(((J2651/60)/60)/24)+DATE(1970,1,1)</f>
        <v>42341.99700231482</v>
      </c>
      <c r="T2651" s="12">
        <f>(((I2651/60)/60)/24)+DATE(1970,1,1)</f>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(E2652/D2652)</f>
        <v>5.966666666666667E-3</v>
      </c>
      <c r="P2652" s="8">
        <f>IF(E2652=0, 0, E2652/L2652)</f>
        <v>71.599999999999994</v>
      </c>
      <c r="Q2652" t="str">
        <f>LEFT($N2652,SEARCH("/",$N2652)-1)</f>
        <v>technology</v>
      </c>
      <c r="R2652" t="str">
        <f>RIGHT($N2652, LEN($N2652)-SEARCH("/",$N2652))</f>
        <v>space exploration</v>
      </c>
      <c r="S2652" s="12">
        <f>(((J2652/60)/60)/24)+DATE(1970,1,1)</f>
        <v>42695.624340277776</v>
      </c>
      <c r="T2652" s="12">
        <f>(((I2652/60)/60)/24)+DATE(1970,1,1)</f>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(E2653/D2653)</f>
        <v>1.8689285714285714E-2</v>
      </c>
      <c r="P2653" s="8">
        <f>IF(E2653=0, 0, E2653/L2653)</f>
        <v>307.8235294117647</v>
      </c>
      <c r="Q2653" t="str">
        <f>LEFT($N2653,SEARCH("/",$N2653)-1)</f>
        <v>technology</v>
      </c>
      <c r="R2653" t="str">
        <f>RIGHT($N2653, LEN($N2653)-SEARCH("/",$N2653))</f>
        <v>space exploration</v>
      </c>
      <c r="S2653" s="12">
        <f>(((J2653/60)/60)/24)+DATE(1970,1,1)</f>
        <v>42327.805659722217</v>
      </c>
      <c r="T2653" s="12">
        <f>(((I2653/60)/60)/24)+DATE(1970,1,1)</f>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(E2654/D2654)</f>
        <v>8.8500000000000002E-3</v>
      </c>
      <c r="P2654" s="8">
        <f>IF(E2654=0, 0, E2654/L2654)</f>
        <v>80.454545454545453</v>
      </c>
      <c r="Q2654" t="str">
        <f>LEFT($N2654,SEARCH("/",$N2654)-1)</f>
        <v>technology</v>
      </c>
      <c r="R2654" t="str">
        <f>RIGHT($N2654, LEN($N2654)-SEARCH("/",$N2654))</f>
        <v>space exploration</v>
      </c>
      <c r="S2654" s="12">
        <f>(((J2654/60)/60)/24)+DATE(1970,1,1)</f>
        <v>41953.158854166672</v>
      </c>
      <c r="T2654" s="12">
        <f>(((I2654/60)/60)/24)+DATE(1970,1,1)</f>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(E2655/D2655)</f>
        <v>0.1152156862745098</v>
      </c>
      <c r="P2655" s="8">
        <f>IF(E2655=0, 0, E2655/L2655)</f>
        <v>83.942857142857136</v>
      </c>
      <c r="Q2655" t="str">
        <f>LEFT($N2655,SEARCH("/",$N2655)-1)</f>
        <v>technology</v>
      </c>
      <c r="R2655" t="str">
        <f>RIGHT($N2655, LEN($N2655)-SEARCH("/",$N2655))</f>
        <v>space exploration</v>
      </c>
      <c r="S2655" s="12">
        <f>(((J2655/60)/60)/24)+DATE(1970,1,1)</f>
        <v>41771.651932870373</v>
      </c>
      <c r="T2655" s="12">
        <f>(((I2655/60)/60)/24)+DATE(1970,1,1)</f>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(E2656/D2656)</f>
        <v>5.1000000000000004E-4</v>
      </c>
      <c r="P2656" s="8">
        <f>IF(E2656=0, 0, E2656/L2656)</f>
        <v>8.5</v>
      </c>
      <c r="Q2656" t="str">
        <f>LEFT($N2656,SEARCH("/",$N2656)-1)</f>
        <v>technology</v>
      </c>
      <c r="R2656" t="str">
        <f>RIGHT($N2656, LEN($N2656)-SEARCH("/",$N2656))</f>
        <v>space exploration</v>
      </c>
      <c r="S2656" s="12">
        <f>(((J2656/60)/60)/24)+DATE(1970,1,1)</f>
        <v>42055.600995370376</v>
      </c>
      <c r="T2656" s="12">
        <f>(((I2656/60)/60)/24)+DATE(1970,1,1)</f>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(E2657/D2657)</f>
        <v>0.21033333333333334</v>
      </c>
      <c r="P2657" s="8">
        <f>IF(E2657=0, 0, E2657/L2657)</f>
        <v>73.372093023255815</v>
      </c>
      <c r="Q2657" t="str">
        <f>LEFT($N2657,SEARCH("/",$N2657)-1)</f>
        <v>technology</v>
      </c>
      <c r="R2657" t="str">
        <f>RIGHT($N2657, LEN($N2657)-SEARCH("/",$N2657))</f>
        <v>space exploration</v>
      </c>
      <c r="S2657" s="12">
        <f>(((J2657/60)/60)/24)+DATE(1970,1,1)</f>
        <v>42381.866284722222</v>
      </c>
      <c r="T2657" s="12">
        <f>(((I2657/60)/60)/24)+DATE(1970,1,1)</f>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(E2658/D2658)</f>
        <v>0.11436666666666667</v>
      </c>
      <c r="P2658" s="8">
        <f>IF(E2658=0, 0, E2658/L2658)</f>
        <v>112.86184210526316</v>
      </c>
      <c r="Q2658" t="str">
        <f>LEFT($N2658,SEARCH("/",$N2658)-1)</f>
        <v>technology</v>
      </c>
      <c r="R2658" t="str">
        <f>RIGHT($N2658, LEN($N2658)-SEARCH("/",$N2658))</f>
        <v>space exploration</v>
      </c>
      <c r="S2658" s="12">
        <f>(((J2658/60)/60)/24)+DATE(1970,1,1)</f>
        <v>42767.688518518517</v>
      </c>
      <c r="T2658" s="12">
        <f>(((I2658/60)/60)/24)+DATE(1970,1,1)</f>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(E2659/D2659)</f>
        <v>0.18737933333333334</v>
      </c>
      <c r="P2659" s="8">
        <f>IF(E2659=0, 0, E2659/L2659)</f>
        <v>95.277627118644077</v>
      </c>
      <c r="Q2659" t="str">
        <f>LEFT($N2659,SEARCH("/",$N2659)-1)</f>
        <v>technology</v>
      </c>
      <c r="R2659" t="str">
        <f>RIGHT($N2659, LEN($N2659)-SEARCH("/",$N2659))</f>
        <v>space exploration</v>
      </c>
      <c r="S2659" s="12">
        <f>(((J2659/60)/60)/24)+DATE(1970,1,1)</f>
        <v>42551.928854166668</v>
      </c>
      <c r="T2659" s="12">
        <f>(((I2659/60)/60)/24)+DATE(1970,1,1)</f>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(E2660/D2660)</f>
        <v>9.2857142857142856E-4</v>
      </c>
      <c r="P2660" s="8">
        <f>IF(E2660=0, 0, E2660/L2660)</f>
        <v>22.75</v>
      </c>
      <c r="Q2660" t="str">
        <f>LEFT($N2660,SEARCH("/",$N2660)-1)</f>
        <v>technology</v>
      </c>
      <c r="R2660" t="str">
        <f>RIGHT($N2660, LEN($N2660)-SEARCH("/",$N2660))</f>
        <v>space exploration</v>
      </c>
      <c r="S2660" s="12">
        <f>(((J2660/60)/60)/24)+DATE(1970,1,1)</f>
        <v>42551.884189814817</v>
      </c>
      <c r="T2660" s="12">
        <f>(((I2660/60)/60)/24)+DATE(1970,1,1)</f>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(E2661/D2661)</f>
        <v>2.720408163265306E-2</v>
      </c>
      <c r="P2661" s="8">
        <f>IF(E2661=0, 0, E2661/L2661)</f>
        <v>133.30000000000001</v>
      </c>
      <c r="Q2661" t="str">
        <f>LEFT($N2661,SEARCH("/",$N2661)-1)</f>
        <v>technology</v>
      </c>
      <c r="R2661" t="str">
        <f>RIGHT($N2661, LEN($N2661)-SEARCH("/",$N2661))</f>
        <v>space exploration</v>
      </c>
      <c r="S2661" s="12">
        <f>(((J2661/60)/60)/24)+DATE(1970,1,1)</f>
        <v>42082.069560185191</v>
      </c>
      <c r="T2661" s="12">
        <f>(((I2661/60)/60)/24)+DATE(1970,1,1)</f>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(E2662/D2662)</f>
        <v>9.5E-4</v>
      </c>
      <c r="P2662" s="8">
        <f>IF(E2662=0, 0, E2662/L2662)</f>
        <v>3.8</v>
      </c>
      <c r="Q2662" t="str">
        <f>LEFT($N2662,SEARCH("/",$N2662)-1)</f>
        <v>technology</v>
      </c>
      <c r="R2662" t="str">
        <f>RIGHT($N2662, LEN($N2662)-SEARCH("/",$N2662))</f>
        <v>space exploration</v>
      </c>
      <c r="S2662" s="12">
        <f>(((J2662/60)/60)/24)+DATE(1970,1,1)</f>
        <v>42272.713171296295</v>
      </c>
      <c r="T2662" s="12">
        <f>(((I2662/60)/60)/24)+DATE(1970,1,1)</f>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(E2663/D2663)</f>
        <v>1.0289999999999999</v>
      </c>
      <c r="P2663" s="8">
        <f>IF(E2663=0, 0, E2663/L2663)</f>
        <v>85.75</v>
      </c>
      <c r="Q2663" t="str">
        <f>LEFT($N2663,SEARCH("/",$N2663)-1)</f>
        <v>technology</v>
      </c>
      <c r="R2663" t="str">
        <f>RIGHT($N2663, LEN($N2663)-SEARCH("/",$N2663))</f>
        <v>makerspaces</v>
      </c>
      <c r="S2663" s="12">
        <f>(((J2663/60)/60)/24)+DATE(1970,1,1)</f>
        <v>41542.958449074074</v>
      </c>
      <c r="T2663" s="12">
        <f>(((I2663/60)/60)/24)+DATE(1970,1,1)</f>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(E2664/D2664)</f>
        <v>1.0680000000000001</v>
      </c>
      <c r="P2664" s="8">
        <f>IF(E2664=0, 0, E2664/L2664)</f>
        <v>267</v>
      </c>
      <c r="Q2664" t="str">
        <f>LEFT($N2664,SEARCH("/",$N2664)-1)</f>
        <v>technology</v>
      </c>
      <c r="R2664" t="str">
        <f>RIGHT($N2664, LEN($N2664)-SEARCH("/",$N2664))</f>
        <v>makerspaces</v>
      </c>
      <c r="S2664" s="12">
        <f>(((J2664/60)/60)/24)+DATE(1970,1,1)</f>
        <v>42207.746678240743</v>
      </c>
      <c r="T2664" s="12">
        <f>(((I2664/60)/60)/24)+DATE(1970,1,1)</f>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(E2665/D2665)</f>
        <v>1.0459624999999999</v>
      </c>
      <c r="P2665" s="8">
        <f>IF(E2665=0, 0, E2665/L2665)</f>
        <v>373.55803571428572</v>
      </c>
      <c r="Q2665" t="str">
        <f>LEFT($N2665,SEARCH("/",$N2665)-1)</f>
        <v>technology</v>
      </c>
      <c r="R2665" t="str">
        <f>RIGHT($N2665, LEN($N2665)-SEARCH("/",$N2665))</f>
        <v>makerspaces</v>
      </c>
      <c r="S2665" s="12">
        <f>(((J2665/60)/60)/24)+DATE(1970,1,1)</f>
        <v>42222.622766203705</v>
      </c>
      <c r="T2665" s="12">
        <f>(((I2665/60)/60)/24)+DATE(1970,1,1)</f>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(E2666/D2666)</f>
        <v>1.0342857142857143</v>
      </c>
      <c r="P2666" s="8">
        <f>IF(E2666=0, 0, E2666/L2666)</f>
        <v>174.03846153846155</v>
      </c>
      <c r="Q2666" t="str">
        <f>LEFT($N2666,SEARCH("/",$N2666)-1)</f>
        <v>technology</v>
      </c>
      <c r="R2666" t="str">
        <f>RIGHT($N2666, LEN($N2666)-SEARCH("/",$N2666))</f>
        <v>makerspaces</v>
      </c>
      <c r="S2666" s="12">
        <f>(((J2666/60)/60)/24)+DATE(1970,1,1)</f>
        <v>42313.02542824074</v>
      </c>
      <c r="T2666" s="12">
        <f>(((I2666/60)/60)/24)+DATE(1970,1,1)</f>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(E2667/D2667)</f>
        <v>1.2314285714285715</v>
      </c>
      <c r="P2667" s="8">
        <f>IF(E2667=0, 0, E2667/L2667)</f>
        <v>93.695652173913047</v>
      </c>
      <c r="Q2667" t="str">
        <f>LEFT($N2667,SEARCH("/",$N2667)-1)</f>
        <v>technology</v>
      </c>
      <c r="R2667" t="str">
        <f>RIGHT($N2667, LEN($N2667)-SEARCH("/",$N2667))</f>
        <v>makerspaces</v>
      </c>
      <c r="S2667" s="12">
        <f>(((J2667/60)/60)/24)+DATE(1970,1,1)</f>
        <v>42083.895532407405</v>
      </c>
      <c r="T2667" s="12">
        <f>(((I2667/60)/60)/24)+DATE(1970,1,1)</f>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(E2668/D2668)</f>
        <v>1.592951</v>
      </c>
      <c r="P2668" s="8">
        <f>IF(E2668=0, 0, E2668/L2668)</f>
        <v>77.327718446601949</v>
      </c>
      <c r="Q2668" t="str">
        <f>LEFT($N2668,SEARCH("/",$N2668)-1)</f>
        <v>technology</v>
      </c>
      <c r="R2668" t="str">
        <f>RIGHT($N2668, LEN($N2668)-SEARCH("/",$N2668))</f>
        <v>makerspaces</v>
      </c>
      <c r="S2668" s="12">
        <f>(((J2668/60)/60)/24)+DATE(1970,1,1)</f>
        <v>42235.764340277776</v>
      </c>
      <c r="T2668" s="12">
        <f>(((I2668/60)/60)/24)+DATE(1970,1,1)</f>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(E2669/D2669)</f>
        <v>1.1066666666666667</v>
      </c>
      <c r="P2669" s="8">
        <f>IF(E2669=0, 0, E2669/L2669)</f>
        <v>92.222222222222229</v>
      </c>
      <c r="Q2669" t="str">
        <f>LEFT($N2669,SEARCH("/",$N2669)-1)</f>
        <v>technology</v>
      </c>
      <c r="R2669" t="str">
        <f>RIGHT($N2669, LEN($N2669)-SEARCH("/",$N2669))</f>
        <v>makerspaces</v>
      </c>
      <c r="S2669" s="12">
        <f>(((J2669/60)/60)/24)+DATE(1970,1,1)</f>
        <v>42380.926111111112</v>
      </c>
      <c r="T2669" s="12">
        <f>(((I2669/60)/60)/24)+DATE(1970,1,1)</f>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(E2670/D2670)</f>
        <v>1.7070000000000001</v>
      </c>
      <c r="P2670" s="8">
        <f>IF(E2670=0, 0, E2670/L2670)</f>
        <v>60.964285714285715</v>
      </c>
      <c r="Q2670" t="str">
        <f>LEFT($N2670,SEARCH("/",$N2670)-1)</f>
        <v>technology</v>
      </c>
      <c r="R2670" t="str">
        <f>RIGHT($N2670, LEN($N2670)-SEARCH("/",$N2670))</f>
        <v>makerspaces</v>
      </c>
      <c r="S2670" s="12">
        <f>(((J2670/60)/60)/24)+DATE(1970,1,1)</f>
        <v>42275.588715277772</v>
      </c>
      <c r="T2670" s="12">
        <f>(((I2670/60)/60)/24)+DATE(1970,1,1)</f>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(E2671/D2671)</f>
        <v>1.25125</v>
      </c>
      <c r="P2671" s="8">
        <f>IF(E2671=0, 0, E2671/L2671)</f>
        <v>91</v>
      </c>
      <c r="Q2671" t="str">
        <f>LEFT($N2671,SEARCH("/",$N2671)-1)</f>
        <v>technology</v>
      </c>
      <c r="R2671" t="str">
        <f>RIGHT($N2671, LEN($N2671)-SEARCH("/",$N2671))</f>
        <v>makerspaces</v>
      </c>
      <c r="S2671" s="12">
        <f>(((J2671/60)/60)/24)+DATE(1970,1,1)</f>
        <v>42319.035833333335</v>
      </c>
      <c r="T2671" s="12">
        <f>(((I2671/60)/60)/24)+DATE(1970,1,1)</f>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(E2672/D2672)</f>
        <v>6.4158609339642042E-2</v>
      </c>
      <c r="P2672" s="8">
        <f>IF(E2672=0, 0, E2672/L2672)</f>
        <v>41.583333333333336</v>
      </c>
      <c r="Q2672" t="str">
        <f>LEFT($N2672,SEARCH("/",$N2672)-1)</f>
        <v>technology</v>
      </c>
      <c r="R2672" t="str">
        <f>RIGHT($N2672, LEN($N2672)-SEARCH("/",$N2672))</f>
        <v>makerspaces</v>
      </c>
      <c r="S2672" s="12">
        <f>(((J2672/60)/60)/24)+DATE(1970,1,1)</f>
        <v>41821.020601851851</v>
      </c>
      <c r="T2672" s="12">
        <f>(((I2672/60)/60)/24)+DATE(1970,1,1)</f>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(E2673/D2673)</f>
        <v>0.11344</v>
      </c>
      <c r="P2673" s="8">
        <f>IF(E2673=0, 0, E2673/L2673)</f>
        <v>33.761904761904759</v>
      </c>
      <c r="Q2673" t="str">
        <f>LEFT($N2673,SEARCH("/",$N2673)-1)</f>
        <v>technology</v>
      </c>
      <c r="R2673" t="str">
        <f>RIGHT($N2673, LEN($N2673)-SEARCH("/",$N2673))</f>
        <v>makerspaces</v>
      </c>
      <c r="S2673" s="12">
        <f>(((J2673/60)/60)/24)+DATE(1970,1,1)</f>
        <v>41962.749027777783</v>
      </c>
      <c r="T2673" s="12">
        <f>(((I2673/60)/60)/24)+DATE(1970,1,1)</f>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(E2674/D2674)</f>
        <v>0.33189999999999997</v>
      </c>
      <c r="P2674" s="8">
        <f>IF(E2674=0, 0, E2674/L2674)</f>
        <v>70.61702127659575</v>
      </c>
      <c r="Q2674" t="str">
        <f>LEFT($N2674,SEARCH("/",$N2674)-1)</f>
        <v>technology</v>
      </c>
      <c r="R2674" t="str">
        <f>RIGHT($N2674, LEN($N2674)-SEARCH("/",$N2674))</f>
        <v>makerspaces</v>
      </c>
      <c r="S2674" s="12">
        <f>(((J2674/60)/60)/24)+DATE(1970,1,1)</f>
        <v>42344.884143518517</v>
      </c>
      <c r="T2674" s="12">
        <f>(((I2674/60)/60)/24)+DATE(1970,1,1)</f>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(E2675/D2675)</f>
        <v>0.27579999999999999</v>
      </c>
      <c r="P2675" s="8">
        <f>IF(E2675=0, 0, E2675/L2675)</f>
        <v>167.15151515151516</v>
      </c>
      <c r="Q2675" t="str">
        <f>LEFT($N2675,SEARCH("/",$N2675)-1)</f>
        <v>technology</v>
      </c>
      <c r="R2675" t="str">
        <f>RIGHT($N2675, LEN($N2675)-SEARCH("/",$N2675))</f>
        <v>makerspaces</v>
      </c>
      <c r="S2675" s="12">
        <f>(((J2675/60)/60)/24)+DATE(1970,1,1)</f>
        <v>41912.541655092595</v>
      </c>
      <c r="T2675" s="12">
        <f>(((I2675/60)/60)/24)+DATE(1970,1,1)</f>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(E2676/D2676)</f>
        <v>0.62839999999999996</v>
      </c>
      <c r="P2676" s="8">
        <f>IF(E2676=0, 0, E2676/L2676)</f>
        <v>128.61988304093566</v>
      </c>
      <c r="Q2676" t="str">
        <f>LEFT($N2676,SEARCH("/",$N2676)-1)</f>
        <v>technology</v>
      </c>
      <c r="R2676" t="str">
        <f>RIGHT($N2676, LEN($N2676)-SEARCH("/",$N2676))</f>
        <v>makerspaces</v>
      </c>
      <c r="S2676" s="12">
        <f>(((J2676/60)/60)/24)+DATE(1970,1,1)</f>
        <v>42529.632754629631</v>
      </c>
      <c r="T2676" s="12">
        <f>(((I2676/60)/60)/24)+DATE(1970,1,1)</f>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(E2677/D2677)</f>
        <v>7.5880000000000003E-2</v>
      </c>
      <c r="P2677" s="8">
        <f>IF(E2677=0, 0, E2677/L2677)</f>
        <v>65.41379310344827</v>
      </c>
      <c r="Q2677" t="str">
        <f>LEFT($N2677,SEARCH("/",$N2677)-1)</f>
        <v>technology</v>
      </c>
      <c r="R2677" t="str">
        <f>RIGHT($N2677, LEN($N2677)-SEARCH("/",$N2677))</f>
        <v>makerspaces</v>
      </c>
      <c r="S2677" s="12">
        <f>(((J2677/60)/60)/24)+DATE(1970,1,1)</f>
        <v>41923.857511574075</v>
      </c>
      <c r="T2677" s="12">
        <f>(((I2677/60)/60)/24)+DATE(1970,1,1)</f>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(E2678/D2678)</f>
        <v>0.50380952380952382</v>
      </c>
      <c r="P2678" s="8">
        <f>IF(E2678=0, 0, E2678/L2678)</f>
        <v>117.55555555555556</v>
      </c>
      <c r="Q2678" t="str">
        <f>LEFT($N2678,SEARCH("/",$N2678)-1)</f>
        <v>technology</v>
      </c>
      <c r="R2678" t="str">
        <f>RIGHT($N2678, LEN($N2678)-SEARCH("/",$N2678))</f>
        <v>makerspaces</v>
      </c>
      <c r="S2678" s="12">
        <f>(((J2678/60)/60)/24)+DATE(1970,1,1)</f>
        <v>42482.624699074076</v>
      </c>
      <c r="T2678" s="12">
        <f>(((I2678/60)/60)/24)+DATE(1970,1,1)</f>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(E2679/D2679)</f>
        <v>0.17512820512820512</v>
      </c>
      <c r="P2679" s="8">
        <f>IF(E2679=0, 0, E2679/L2679)</f>
        <v>126.48148148148148</v>
      </c>
      <c r="Q2679" t="str">
        <f>LEFT($N2679,SEARCH("/",$N2679)-1)</f>
        <v>technology</v>
      </c>
      <c r="R2679" t="str">
        <f>RIGHT($N2679, LEN($N2679)-SEARCH("/",$N2679))</f>
        <v>makerspaces</v>
      </c>
      <c r="S2679" s="12">
        <f>(((J2679/60)/60)/24)+DATE(1970,1,1)</f>
        <v>41793.029432870368</v>
      </c>
      <c r="T2679" s="12">
        <f>(((I2679/60)/60)/24)+DATE(1970,1,1)</f>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(E2680/D2680)</f>
        <v>1.3750000000000001E-4</v>
      </c>
      <c r="P2680" s="8">
        <f>IF(E2680=0, 0, E2680/L2680)</f>
        <v>550</v>
      </c>
      <c r="Q2680" t="str">
        <f>LEFT($N2680,SEARCH("/",$N2680)-1)</f>
        <v>technology</v>
      </c>
      <c r="R2680" t="str">
        <f>RIGHT($N2680, LEN($N2680)-SEARCH("/",$N2680))</f>
        <v>makerspaces</v>
      </c>
      <c r="S2680" s="12">
        <f>(((J2680/60)/60)/24)+DATE(1970,1,1)</f>
        <v>42241.798206018517</v>
      </c>
      <c r="T2680" s="12">
        <f>(((I2680/60)/60)/24)+DATE(1970,1,1)</f>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(E2681/D2681)</f>
        <v>3.3E-3</v>
      </c>
      <c r="P2681" s="8">
        <f>IF(E2681=0, 0, E2681/L2681)</f>
        <v>44</v>
      </c>
      <c r="Q2681" t="str">
        <f>LEFT($N2681,SEARCH("/",$N2681)-1)</f>
        <v>technology</v>
      </c>
      <c r="R2681" t="str">
        <f>RIGHT($N2681, LEN($N2681)-SEARCH("/",$N2681))</f>
        <v>makerspaces</v>
      </c>
      <c r="S2681" s="12">
        <f>(((J2681/60)/60)/24)+DATE(1970,1,1)</f>
        <v>42033.001087962963</v>
      </c>
      <c r="T2681" s="12">
        <f>(((I2681/60)/60)/24)+DATE(1970,1,1)</f>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(E2682/D2682)</f>
        <v>8.6250000000000007E-3</v>
      </c>
      <c r="P2682" s="8">
        <f>IF(E2682=0, 0, E2682/L2682)</f>
        <v>69</v>
      </c>
      <c r="Q2682" t="str">
        <f>LEFT($N2682,SEARCH("/",$N2682)-1)</f>
        <v>technology</v>
      </c>
      <c r="R2682" t="str">
        <f>RIGHT($N2682, LEN($N2682)-SEARCH("/",$N2682))</f>
        <v>makerspaces</v>
      </c>
      <c r="S2682" s="12">
        <f>(((J2682/60)/60)/24)+DATE(1970,1,1)</f>
        <v>42436.211701388893</v>
      </c>
      <c r="T2682" s="12">
        <f>(((I2682/60)/60)/24)+DATE(1970,1,1)</f>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(E2683/D2683)</f>
        <v>6.875E-3</v>
      </c>
      <c r="P2683" s="8">
        <f>IF(E2683=0, 0, E2683/L2683)</f>
        <v>27.5</v>
      </c>
      <c r="Q2683" t="str">
        <f>LEFT($N2683,SEARCH("/",$N2683)-1)</f>
        <v>food</v>
      </c>
      <c r="R2683" t="str">
        <f>RIGHT($N2683, LEN($N2683)-SEARCH("/",$N2683))</f>
        <v>food trucks</v>
      </c>
      <c r="S2683" s="12">
        <f>(((J2683/60)/60)/24)+DATE(1970,1,1)</f>
        <v>41805.895254629628</v>
      </c>
      <c r="T2683" s="12">
        <f>(((I2683/60)/60)/24)+DATE(1970,1,1)</f>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(E2684/D2684)</f>
        <v>0.28299999999999997</v>
      </c>
      <c r="P2684" s="8">
        <f>IF(E2684=0, 0, E2684/L2684)</f>
        <v>84.9</v>
      </c>
      <c r="Q2684" t="str">
        <f>LEFT($N2684,SEARCH("/",$N2684)-1)</f>
        <v>food</v>
      </c>
      <c r="R2684" t="str">
        <f>RIGHT($N2684, LEN($N2684)-SEARCH("/",$N2684))</f>
        <v>food trucks</v>
      </c>
      <c r="S2684" s="12">
        <f>(((J2684/60)/60)/24)+DATE(1970,1,1)</f>
        <v>41932.871990740743</v>
      </c>
      <c r="T2684" s="12">
        <f>(((I2684/60)/60)/24)+DATE(1970,1,1)</f>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(E2685/D2685)</f>
        <v>2.3999999999999998E-3</v>
      </c>
      <c r="P2685" s="8">
        <f>IF(E2685=0, 0, E2685/L2685)</f>
        <v>12</v>
      </c>
      <c r="Q2685" t="str">
        <f>LEFT($N2685,SEARCH("/",$N2685)-1)</f>
        <v>food</v>
      </c>
      <c r="R2685" t="str">
        <f>RIGHT($N2685, LEN($N2685)-SEARCH("/",$N2685))</f>
        <v>food trucks</v>
      </c>
      <c r="S2685" s="12">
        <f>(((J2685/60)/60)/24)+DATE(1970,1,1)</f>
        <v>42034.75509259259</v>
      </c>
      <c r="T2685" s="12">
        <f>(((I2685/60)/60)/24)+DATE(1970,1,1)</f>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(E2686/D2686)</f>
        <v>1.1428571428571429E-2</v>
      </c>
      <c r="P2686" s="8">
        <f>IF(E2686=0, 0, E2686/L2686)</f>
        <v>200</v>
      </c>
      <c r="Q2686" t="str">
        <f>LEFT($N2686,SEARCH("/",$N2686)-1)</f>
        <v>food</v>
      </c>
      <c r="R2686" t="str">
        <f>RIGHT($N2686, LEN($N2686)-SEARCH("/",$N2686))</f>
        <v>food trucks</v>
      </c>
      <c r="S2686" s="12">
        <f>(((J2686/60)/60)/24)+DATE(1970,1,1)</f>
        <v>41820.914641203701</v>
      </c>
      <c r="T2686" s="12">
        <f>(((I2686/60)/60)/24)+DATE(1970,1,1)</f>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(E2687/D2687)</f>
        <v>2.0000000000000001E-4</v>
      </c>
      <c r="P2687" s="8">
        <f>IF(E2687=0, 0, E2687/L2687)</f>
        <v>10</v>
      </c>
      <c r="Q2687" t="str">
        <f>LEFT($N2687,SEARCH("/",$N2687)-1)</f>
        <v>food</v>
      </c>
      <c r="R2687" t="str">
        <f>RIGHT($N2687, LEN($N2687)-SEARCH("/",$N2687))</f>
        <v>food trucks</v>
      </c>
      <c r="S2687" s="12">
        <f>(((J2687/60)/60)/24)+DATE(1970,1,1)</f>
        <v>42061.69594907407</v>
      </c>
      <c r="T2687" s="12">
        <f>(((I2687/60)/60)/24)+DATE(1970,1,1)</f>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(E2688/D2688)</f>
        <v>0</v>
      </c>
      <c r="P2688" s="8">
        <f>IF(E2688=0, 0, E2688/L2688)</f>
        <v>0</v>
      </c>
      <c r="Q2688" t="str">
        <f>LEFT($N2688,SEARCH("/",$N2688)-1)</f>
        <v>food</v>
      </c>
      <c r="R2688" t="str">
        <f>RIGHT($N2688, LEN($N2688)-SEARCH("/",$N2688))</f>
        <v>food trucks</v>
      </c>
      <c r="S2688" s="12">
        <f>(((J2688/60)/60)/24)+DATE(1970,1,1)</f>
        <v>41892.974803240737</v>
      </c>
      <c r="T2688" s="12">
        <f>(((I2688/60)/60)/24)+DATE(1970,1,1)</f>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(E2689/D2689)</f>
        <v>0</v>
      </c>
      <c r="P2689" s="8">
        <f>IF(E2689=0, 0, E2689/L2689)</f>
        <v>0</v>
      </c>
      <c r="Q2689" t="str">
        <f>LEFT($N2689,SEARCH("/",$N2689)-1)</f>
        <v>food</v>
      </c>
      <c r="R2689" t="str">
        <f>RIGHT($N2689, LEN($N2689)-SEARCH("/",$N2689))</f>
        <v>food trucks</v>
      </c>
      <c r="S2689" s="12">
        <f>(((J2689/60)/60)/24)+DATE(1970,1,1)</f>
        <v>42154.64025462963</v>
      </c>
      <c r="T2689" s="12">
        <f>(((I2689/60)/60)/24)+DATE(1970,1,1)</f>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(E2690/D2690)</f>
        <v>1.48E-3</v>
      </c>
      <c r="P2690" s="8">
        <f>IF(E2690=0, 0, E2690/L2690)</f>
        <v>5.2857142857142856</v>
      </c>
      <c r="Q2690" t="str">
        <f>LEFT($N2690,SEARCH("/",$N2690)-1)</f>
        <v>food</v>
      </c>
      <c r="R2690" t="str">
        <f>RIGHT($N2690, LEN($N2690)-SEARCH("/",$N2690))</f>
        <v>food trucks</v>
      </c>
      <c r="S2690" s="12">
        <f>(((J2690/60)/60)/24)+DATE(1970,1,1)</f>
        <v>42028.118865740747</v>
      </c>
      <c r="T2690" s="12">
        <f>(((I2690/60)/60)/24)+DATE(1970,1,1)</f>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(E2691/D2691)</f>
        <v>2.8571428571428571E-5</v>
      </c>
      <c r="P2691" s="8">
        <f>IF(E2691=0, 0, E2691/L2691)</f>
        <v>1</v>
      </c>
      <c r="Q2691" t="str">
        <f>LEFT($N2691,SEARCH("/",$N2691)-1)</f>
        <v>food</v>
      </c>
      <c r="R2691" t="str">
        <f>RIGHT($N2691, LEN($N2691)-SEARCH("/",$N2691))</f>
        <v>food trucks</v>
      </c>
      <c r="S2691" s="12">
        <f>(((J2691/60)/60)/24)+DATE(1970,1,1)</f>
        <v>42551.961689814809</v>
      </c>
      <c r="T2691" s="12">
        <f>(((I2691/60)/60)/24)+DATE(1970,1,1)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(E2692/D2692)</f>
        <v>0.107325</v>
      </c>
      <c r="P2692" s="8">
        <f>IF(E2692=0, 0, E2692/L2692)</f>
        <v>72.762711864406782</v>
      </c>
      <c r="Q2692" t="str">
        <f>LEFT($N2692,SEARCH("/",$N2692)-1)</f>
        <v>food</v>
      </c>
      <c r="R2692" t="str">
        <f>RIGHT($N2692, LEN($N2692)-SEARCH("/",$N2692))</f>
        <v>food trucks</v>
      </c>
      <c r="S2692" s="12">
        <f>(((J2692/60)/60)/24)+DATE(1970,1,1)</f>
        <v>42113.105046296296</v>
      </c>
      <c r="T2692" s="12">
        <f>(((I2692/60)/60)/24)+DATE(1970,1,1)</f>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(E2693/D2693)</f>
        <v>5.3846153846153844E-4</v>
      </c>
      <c r="P2693" s="8">
        <f>IF(E2693=0, 0, E2693/L2693)</f>
        <v>17.5</v>
      </c>
      <c r="Q2693" t="str">
        <f>LEFT($N2693,SEARCH("/",$N2693)-1)</f>
        <v>food</v>
      </c>
      <c r="R2693" t="str">
        <f>RIGHT($N2693, LEN($N2693)-SEARCH("/",$N2693))</f>
        <v>food trucks</v>
      </c>
      <c r="S2693" s="12">
        <f>(((J2693/60)/60)/24)+DATE(1970,1,1)</f>
        <v>42089.724039351851</v>
      </c>
      <c r="T2693" s="12">
        <f>(((I2693/60)/60)/24)+DATE(1970,1,1)</f>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(E2694/D2694)</f>
        <v>7.1428571428571426E-3</v>
      </c>
      <c r="P2694" s="8">
        <f>IF(E2694=0, 0, E2694/L2694)</f>
        <v>25</v>
      </c>
      <c r="Q2694" t="str">
        <f>LEFT($N2694,SEARCH("/",$N2694)-1)</f>
        <v>food</v>
      </c>
      <c r="R2694" t="str">
        <f>RIGHT($N2694, LEN($N2694)-SEARCH("/",$N2694))</f>
        <v>food trucks</v>
      </c>
      <c r="S2694" s="12">
        <f>(((J2694/60)/60)/24)+DATE(1970,1,1)</f>
        <v>42058.334027777775</v>
      </c>
      <c r="T2694" s="12">
        <f>(((I2694/60)/60)/24)+DATE(1970,1,1)</f>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(E2695/D2695)</f>
        <v>8.0000000000000002E-3</v>
      </c>
      <c r="P2695" s="8">
        <f>IF(E2695=0, 0, E2695/L2695)</f>
        <v>13.333333333333334</v>
      </c>
      <c r="Q2695" t="str">
        <f>LEFT($N2695,SEARCH("/",$N2695)-1)</f>
        <v>food</v>
      </c>
      <c r="R2695" t="str">
        <f>RIGHT($N2695, LEN($N2695)-SEARCH("/",$N2695))</f>
        <v>food trucks</v>
      </c>
      <c r="S2695" s="12">
        <f>(((J2695/60)/60)/24)+DATE(1970,1,1)</f>
        <v>41834.138495370367</v>
      </c>
      <c r="T2695" s="12">
        <f>(((I2695/60)/60)/24)+DATE(1970,1,1)</f>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(E2696/D2696)</f>
        <v>3.3333333333333335E-5</v>
      </c>
      <c r="P2696" s="8">
        <f>IF(E2696=0, 0, E2696/L2696)</f>
        <v>1</v>
      </c>
      <c r="Q2696" t="str">
        <f>LEFT($N2696,SEARCH("/",$N2696)-1)</f>
        <v>food</v>
      </c>
      <c r="R2696" t="str">
        <f>RIGHT($N2696, LEN($N2696)-SEARCH("/",$N2696))</f>
        <v>food trucks</v>
      </c>
      <c r="S2696" s="12">
        <f>(((J2696/60)/60)/24)+DATE(1970,1,1)</f>
        <v>41878.140497685185</v>
      </c>
      <c r="T2696" s="12">
        <f>(((I2696/60)/60)/24)+DATE(1970,1,1)</f>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(E2697/D2697)</f>
        <v>4.7333333333333333E-3</v>
      </c>
      <c r="P2697" s="8">
        <f>IF(E2697=0, 0, E2697/L2697)</f>
        <v>23.666666666666668</v>
      </c>
      <c r="Q2697" t="str">
        <f>LEFT($N2697,SEARCH("/",$N2697)-1)</f>
        <v>food</v>
      </c>
      <c r="R2697" t="str">
        <f>RIGHT($N2697, LEN($N2697)-SEARCH("/",$N2697))</f>
        <v>food trucks</v>
      </c>
      <c r="S2697" s="12">
        <f>(((J2697/60)/60)/24)+DATE(1970,1,1)</f>
        <v>42048.181921296295</v>
      </c>
      <c r="T2697" s="12">
        <f>(((I2697/60)/60)/24)+DATE(1970,1,1)</f>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(E2698/D2698)</f>
        <v>5.6500000000000002E-2</v>
      </c>
      <c r="P2698" s="8">
        <f>IF(E2698=0, 0, E2698/L2698)</f>
        <v>89.21052631578948</v>
      </c>
      <c r="Q2698" t="str">
        <f>LEFT($N2698,SEARCH("/",$N2698)-1)</f>
        <v>food</v>
      </c>
      <c r="R2698" t="str">
        <f>RIGHT($N2698, LEN($N2698)-SEARCH("/",$N2698))</f>
        <v>food trucks</v>
      </c>
      <c r="S2698" s="12">
        <f>(((J2698/60)/60)/24)+DATE(1970,1,1)</f>
        <v>41964.844444444447</v>
      </c>
      <c r="T2698" s="12">
        <f>(((I2698/60)/60)/24)+DATE(1970,1,1)</f>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(E2699/D2699)</f>
        <v>0.26352173913043481</v>
      </c>
      <c r="P2699" s="8">
        <f>IF(E2699=0, 0, E2699/L2699)</f>
        <v>116.55769230769231</v>
      </c>
      <c r="Q2699" t="str">
        <f>LEFT($N2699,SEARCH("/",$N2699)-1)</f>
        <v>food</v>
      </c>
      <c r="R2699" t="str">
        <f>RIGHT($N2699, LEN($N2699)-SEARCH("/",$N2699))</f>
        <v>food trucks</v>
      </c>
      <c r="S2699" s="12">
        <f>(((J2699/60)/60)/24)+DATE(1970,1,1)</f>
        <v>42187.940081018518</v>
      </c>
      <c r="T2699" s="12">
        <f>(((I2699/60)/60)/24)+DATE(1970,1,1)</f>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(E2700/D2700)</f>
        <v>3.2512500000000002E-3</v>
      </c>
      <c r="P2700" s="8">
        <f>IF(E2700=0, 0, E2700/L2700)</f>
        <v>13.005000000000001</v>
      </c>
      <c r="Q2700" t="str">
        <f>LEFT($N2700,SEARCH("/",$N2700)-1)</f>
        <v>food</v>
      </c>
      <c r="R2700" t="str">
        <f>RIGHT($N2700, LEN($N2700)-SEARCH("/",$N2700))</f>
        <v>food trucks</v>
      </c>
      <c r="S2700" s="12">
        <f>(((J2700/60)/60)/24)+DATE(1970,1,1)</f>
        <v>41787.898240740738</v>
      </c>
      <c r="T2700" s="12">
        <f>(((I2700/60)/60)/24)+DATE(1970,1,1)</f>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(E2701/D2701)</f>
        <v>0</v>
      </c>
      <c r="P2701" s="8">
        <f>IF(E2701=0, 0, E2701/L2701)</f>
        <v>0</v>
      </c>
      <c r="Q2701" t="str">
        <f>LEFT($N2701,SEARCH("/",$N2701)-1)</f>
        <v>food</v>
      </c>
      <c r="R2701" t="str">
        <f>RIGHT($N2701, LEN($N2701)-SEARCH("/",$N2701))</f>
        <v>food trucks</v>
      </c>
      <c r="S2701" s="12">
        <f>(((J2701/60)/60)/24)+DATE(1970,1,1)</f>
        <v>41829.896562499998</v>
      </c>
      <c r="T2701" s="12">
        <f>(((I2701/60)/60)/24)+DATE(1970,1,1)</f>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(E2702/D2702)</f>
        <v>7.0007000700070005E-3</v>
      </c>
      <c r="P2702" s="8">
        <f>IF(E2702=0, 0, E2702/L2702)</f>
        <v>17.5</v>
      </c>
      <c r="Q2702" t="str">
        <f>LEFT($N2702,SEARCH("/",$N2702)-1)</f>
        <v>food</v>
      </c>
      <c r="R2702" t="str">
        <f>RIGHT($N2702, LEN($N2702)-SEARCH("/",$N2702))</f>
        <v>food trucks</v>
      </c>
      <c r="S2702" s="12">
        <f>(((J2702/60)/60)/24)+DATE(1970,1,1)</f>
        <v>41870.87467592593</v>
      </c>
      <c r="T2702" s="12">
        <f>(((I2702/60)/60)/24)+DATE(1970,1,1)</f>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(E2703/D2703)</f>
        <v>0.46176470588235297</v>
      </c>
      <c r="P2703" s="8">
        <f>IF(E2703=0, 0, E2703/L2703)</f>
        <v>34.130434782608695</v>
      </c>
      <c r="Q2703" t="str">
        <f>LEFT($N2703,SEARCH("/",$N2703)-1)</f>
        <v>theater</v>
      </c>
      <c r="R2703" t="str">
        <f>RIGHT($N2703, LEN($N2703)-SEARCH("/",$N2703))</f>
        <v>spaces</v>
      </c>
      <c r="S2703" s="12">
        <f>(((J2703/60)/60)/24)+DATE(1970,1,1)</f>
        <v>42801.774699074071</v>
      </c>
      <c r="T2703" s="12">
        <f>(((I2703/60)/60)/24)+DATE(1970,1,1)</f>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(E2704/D2704)</f>
        <v>0.34410000000000002</v>
      </c>
      <c r="P2704" s="8">
        <f>IF(E2704=0, 0, E2704/L2704)</f>
        <v>132.34615384615384</v>
      </c>
      <c r="Q2704" t="str">
        <f>LEFT($N2704,SEARCH("/",$N2704)-1)</f>
        <v>theater</v>
      </c>
      <c r="R2704" t="str">
        <f>RIGHT($N2704, LEN($N2704)-SEARCH("/",$N2704))</f>
        <v>spaces</v>
      </c>
      <c r="S2704" s="12">
        <f>(((J2704/60)/60)/24)+DATE(1970,1,1)</f>
        <v>42800.801817129628</v>
      </c>
      <c r="T2704" s="12">
        <f>(((I2704/60)/60)/24)+DATE(1970,1,1)</f>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(E2705/D2705)</f>
        <v>1.0375000000000001</v>
      </c>
      <c r="P2705" s="8">
        <f>IF(E2705=0, 0, E2705/L2705)</f>
        <v>922.22222222222217</v>
      </c>
      <c r="Q2705" t="str">
        <f>LEFT($N2705,SEARCH("/",$N2705)-1)</f>
        <v>theater</v>
      </c>
      <c r="R2705" t="str">
        <f>RIGHT($N2705, LEN($N2705)-SEARCH("/",$N2705))</f>
        <v>spaces</v>
      </c>
      <c r="S2705" s="12">
        <f>(((J2705/60)/60)/24)+DATE(1970,1,1)</f>
        <v>42756.690162037034</v>
      </c>
      <c r="T2705" s="12">
        <f>(((I2705/60)/60)/24)+DATE(1970,1,1)</f>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(E2706/D2706)</f>
        <v>6.0263157894736845E-2</v>
      </c>
      <c r="P2706" s="8">
        <f>IF(E2706=0, 0, E2706/L2706)</f>
        <v>163.57142857142858</v>
      </c>
      <c r="Q2706" t="str">
        <f>LEFT($N2706,SEARCH("/",$N2706)-1)</f>
        <v>theater</v>
      </c>
      <c r="R2706" t="str">
        <f>RIGHT($N2706, LEN($N2706)-SEARCH("/",$N2706))</f>
        <v>spaces</v>
      </c>
      <c r="S2706" s="12">
        <f>(((J2706/60)/60)/24)+DATE(1970,1,1)</f>
        <v>42787.862430555557</v>
      </c>
      <c r="T2706" s="12">
        <f>(((I2706/60)/60)/24)+DATE(1970,1,1)</f>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(E2707/D2707)</f>
        <v>0.10539393939393939</v>
      </c>
      <c r="P2707" s="8">
        <f>IF(E2707=0, 0, E2707/L2707)</f>
        <v>217.375</v>
      </c>
      <c r="Q2707" t="str">
        <f>LEFT($N2707,SEARCH("/",$N2707)-1)</f>
        <v>theater</v>
      </c>
      <c r="R2707" t="str">
        <f>RIGHT($N2707, LEN($N2707)-SEARCH("/",$N2707))</f>
        <v>spaces</v>
      </c>
      <c r="S2707" s="12">
        <f>(((J2707/60)/60)/24)+DATE(1970,1,1)</f>
        <v>42773.916180555556</v>
      </c>
      <c r="T2707" s="12">
        <f>(((I2707/60)/60)/24)+DATE(1970,1,1)</f>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(E2708/D2708)</f>
        <v>1.1229714285714285</v>
      </c>
      <c r="P2708" s="8">
        <f>IF(E2708=0, 0, E2708/L2708)</f>
        <v>149.44486692015209</v>
      </c>
      <c r="Q2708" t="str">
        <f>LEFT($N2708,SEARCH("/",$N2708)-1)</f>
        <v>theater</v>
      </c>
      <c r="R2708" t="str">
        <f>RIGHT($N2708, LEN($N2708)-SEARCH("/",$N2708))</f>
        <v>spaces</v>
      </c>
      <c r="S2708" s="12">
        <f>(((J2708/60)/60)/24)+DATE(1970,1,1)</f>
        <v>41899.294942129629</v>
      </c>
      <c r="T2708" s="12">
        <f>(((I2708/60)/60)/24)+DATE(1970,1,1)</f>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(E2709/D2709)</f>
        <v>3.50844625</v>
      </c>
      <c r="P2709" s="8">
        <f>IF(E2709=0, 0, E2709/L2709)</f>
        <v>71.237487309644663</v>
      </c>
      <c r="Q2709" t="str">
        <f>LEFT($N2709,SEARCH("/",$N2709)-1)</f>
        <v>theater</v>
      </c>
      <c r="R2709" t="str">
        <f>RIGHT($N2709, LEN($N2709)-SEARCH("/",$N2709))</f>
        <v>spaces</v>
      </c>
      <c r="S2709" s="12">
        <f>(((J2709/60)/60)/24)+DATE(1970,1,1)</f>
        <v>41391.782905092594</v>
      </c>
      <c r="T2709" s="12">
        <f>(((I2709/60)/60)/24)+DATE(1970,1,1)</f>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(E2710/D2710)</f>
        <v>2.3321535</v>
      </c>
      <c r="P2710" s="8">
        <f>IF(E2710=0, 0, E2710/L2710)</f>
        <v>44.464318398474738</v>
      </c>
      <c r="Q2710" t="str">
        <f>LEFT($N2710,SEARCH("/",$N2710)-1)</f>
        <v>theater</v>
      </c>
      <c r="R2710" t="str">
        <f>RIGHT($N2710, LEN($N2710)-SEARCH("/",$N2710))</f>
        <v>spaces</v>
      </c>
      <c r="S2710" s="12">
        <f>(((J2710/60)/60)/24)+DATE(1970,1,1)</f>
        <v>42512.698217592595</v>
      </c>
      <c r="T2710" s="12">
        <f>(((I2710/60)/60)/24)+DATE(1970,1,1)</f>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(E2711/D2711)</f>
        <v>1.01606</v>
      </c>
      <c r="P2711" s="8">
        <f>IF(E2711=0, 0, E2711/L2711)</f>
        <v>164.94480519480518</v>
      </c>
      <c r="Q2711" t="str">
        <f>LEFT($N2711,SEARCH("/",$N2711)-1)</f>
        <v>theater</v>
      </c>
      <c r="R2711" t="str">
        <f>RIGHT($N2711, LEN($N2711)-SEARCH("/",$N2711))</f>
        <v>spaces</v>
      </c>
      <c r="S2711" s="12">
        <f>(((J2711/60)/60)/24)+DATE(1970,1,1)</f>
        <v>42612.149780092594</v>
      </c>
      <c r="T2711" s="12">
        <f>(((I2711/60)/60)/24)+DATE(1970,1,1)</f>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(E2712/D2712)</f>
        <v>1.5390035000000002</v>
      </c>
      <c r="P2712" s="8">
        <f>IF(E2712=0, 0, E2712/L2712)</f>
        <v>84.871516544117654</v>
      </c>
      <c r="Q2712" t="str">
        <f>LEFT($N2712,SEARCH("/",$N2712)-1)</f>
        <v>theater</v>
      </c>
      <c r="R2712" t="str">
        <f>RIGHT($N2712, LEN($N2712)-SEARCH("/",$N2712))</f>
        <v>spaces</v>
      </c>
      <c r="S2712" s="12">
        <f>(((J2712/60)/60)/24)+DATE(1970,1,1)</f>
        <v>41828.229490740741</v>
      </c>
      <c r="T2712" s="12">
        <f>(((I2712/60)/60)/24)+DATE(1970,1,1)</f>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(E2713/D2713)</f>
        <v>1.007161125319693</v>
      </c>
      <c r="P2713" s="8">
        <f>IF(E2713=0, 0, E2713/L2713)</f>
        <v>53.945205479452056</v>
      </c>
      <c r="Q2713" t="str">
        <f>LEFT($N2713,SEARCH("/",$N2713)-1)</f>
        <v>theater</v>
      </c>
      <c r="R2713" t="str">
        <f>RIGHT($N2713, LEN($N2713)-SEARCH("/",$N2713))</f>
        <v>spaces</v>
      </c>
      <c r="S2713" s="12">
        <f>(((J2713/60)/60)/24)+DATE(1970,1,1)</f>
        <v>41780.745254629634</v>
      </c>
      <c r="T2713" s="12">
        <f>(((I2713/60)/60)/24)+DATE(1970,1,1)</f>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(E2714/D2714)</f>
        <v>1.3138181818181818</v>
      </c>
      <c r="P2714" s="8">
        <f>IF(E2714=0, 0, E2714/L2714)</f>
        <v>50.531468531468533</v>
      </c>
      <c r="Q2714" t="str">
        <f>LEFT($N2714,SEARCH("/",$N2714)-1)</f>
        <v>theater</v>
      </c>
      <c r="R2714" t="str">
        <f>RIGHT($N2714, LEN($N2714)-SEARCH("/",$N2714))</f>
        <v>spaces</v>
      </c>
      <c r="S2714" s="12">
        <f>(((J2714/60)/60)/24)+DATE(1970,1,1)</f>
        <v>41432.062037037038</v>
      </c>
      <c r="T2714" s="12">
        <f>(((I2714/60)/60)/24)+DATE(1970,1,1)</f>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(E2715/D2715)</f>
        <v>1.0224133333333334</v>
      </c>
      <c r="P2715" s="8">
        <f>IF(E2715=0, 0, E2715/L2715)</f>
        <v>108.00140845070422</v>
      </c>
      <c r="Q2715" t="str">
        <f>LEFT($N2715,SEARCH("/",$N2715)-1)</f>
        <v>theater</v>
      </c>
      <c r="R2715" t="str">
        <f>RIGHT($N2715, LEN($N2715)-SEARCH("/",$N2715))</f>
        <v>spaces</v>
      </c>
      <c r="S2715" s="12">
        <f>(((J2715/60)/60)/24)+DATE(1970,1,1)</f>
        <v>42322.653749999998</v>
      </c>
      <c r="T2715" s="12">
        <f>(((I2715/60)/60)/24)+DATE(1970,1,1)</f>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(E2716/D2716)</f>
        <v>1.1635599999999999</v>
      </c>
      <c r="P2716" s="8">
        <f>IF(E2716=0, 0, E2716/L2716)</f>
        <v>95.373770491803285</v>
      </c>
      <c r="Q2716" t="str">
        <f>LEFT($N2716,SEARCH("/",$N2716)-1)</f>
        <v>theater</v>
      </c>
      <c r="R2716" t="str">
        <f>RIGHT($N2716, LEN($N2716)-SEARCH("/",$N2716))</f>
        <v>spaces</v>
      </c>
      <c r="S2716" s="12">
        <f>(((J2716/60)/60)/24)+DATE(1970,1,1)</f>
        <v>42629.655046296291</v>
      </c>
      <c r="T2716" s="12">
        <f>(((I2716/60)/60)/24)+DATE(1970,1,1)</f>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(E2717/D2717)</f>
        <v>2.6462241666666664</v>
      </c>
      <c r="P2717" s="8">
        <f>IF(E2717=0, 0, E2717/L2717)</f>
        <v>57.631016333938291</v>
      </c>
      <c r="Q2717" t="str">
        <f>LEFT($N2717,SEARCH("/",$N2717)-1)</f>
        <v>theater</v>
      </c>
      <c r="R2717" t="str">
        <f>RIGHT($N2717, LEN($N2717)-SEARCH("/",$N2717))</f>
        <v>spaces</v>
      </c>
      <c r="S2717" s="12">
        <f>(((J2717/60)/60)/24)+DATE(1970,1,1)</f>
        <v>42387.398472222223</v>
      </c>
      <c r="T2717" s="12">
        <f>(((I2717/60)/60)/24)+DATE(1970,1,1)</f>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(E2718/D2718)</f>
        <v>1.1998010000000001</v>
      </c>
      <c r="P2718" s="8">
        <f>IF(E2718=0, 0, E2718/L2718)</f>
        <v>64.160481283422456</v>
      </c>
      <c r="Q2718" t="str">
        <f>LEFT($N2718,SEARCH("/",$N2718)-1)</f>
        <v>theater</v>
      </c>
      <c r="R2718" t="str">
        <f>RIGHT($N2718, LEN($N2718)-SEARCH("/",$N2718))</f>
        <v>spaces</v>
      </c>
      <c r="S2718" s="12">
        <f>(((J2718/60)/60)/24)+DATE(1970,1,1)</f>
        <v>42255.333252314813</v>
      </c>
      <c r="T2718" s="12">
        <f>(((I2718/60)/60)/24)+DATE(1970,1,1)</f>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(E2719/D2719)</f>
        <v>1.2010400000000001</v>
      </c>
      <c r="P2719" s="8">
        <f>IF(E2719=0, 0, E2719/L2719)</f>
        <v>92.387692307692305</v>
      </c>
      <c r="Q2719" t="str">
        <f>LEFT($N2719,SEARCH("/",$N2719)-1)</f>
        <v>theater</v>
      </c>
      <c r="R2719" t="str">
        <f>RIGHT($N2719, LEN($N2719)-SEARCH("/",$N2719))</f>
        <v>spaces</v>
      </c>
      <c r="S2719" s="12">
        <f>(((J2719/60)/60)/24)+DATE(1970,1,1)</f>
        <v>41934.914918981485</v>
      </c>
      <c r="T2719" s="12">
        <f>(((I2719/60)/60)/24)+DATE(1970,1,1)</f>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(E2720/D2720)</f>
        <v>1.0358333333333334</v>
      </c>
      <c r="P2720" s="8">
        <f>IF(E2720=0, 0, E2720/L2720)</f>
        <v>125.97972972972973</v>
      </c>
      <c r="Q2720" t="str">
        <f>LEFT($N2720,SEARCH("/",$N2720)-1)</f>
        <v>theater</v>
      </c>
      <c r="R2720" t="str">
        <f>RIGHT($N2720, LEN($N2720)-SEARCH("/",$N2720))</f>
        <v>spaces</v>
      </c>
      <c r="S2720" s="12">
        <f>(((J2720/60)/60)/24)+DATE(1970,1,1)</f>
        <v>42465.596585648149</v>
      </c>
      <c r="T2720" s="12">
        <f>(((I2720/60)/60)/24)+DATE(1970,1,1)</f>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(E2721/D2721)</f>
        <v>1.0883333333333334</v>
      </c>
      <c r="P2721" s="8">
        <f>IF(E2721=0, 0, E2721/L2721)</f>
        <v>94.637681159420296</v>
      </c>
      <c r="Q2721" t="str">
        <f>LEFT($N2721,SEARCH("/",$N2721)-1)</f>
        <v>theater</v>
      </c>
      <c r="R2721" t="str">
        <f>RIGHT($N2721, LEN($N2721)-SEARCH("/",$N2721))</f>
        <v>spaces</v>
      </c>
      <c r="S2721" s="12">
        <f>(((J2721/60)/60)/24)+DATE(1970,1,1)</f>
        <v>42418.031180555554</v>
      </c>
      <c r="T2721" s="12">
        <f>(((I2721/60)/60)/24)+DATE(1970,1,1)</f>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(E2722/D2722)</f>
        <v>1.1812400000000001</v>
      </c>
      <c r="P2722" s="8">
        <f>IF(E2722=0, 0, E2722/L2722)</f>
        <v>170.69942196531792</v>
      </c>
      <c r="Q2722" t="str">
        <f>LEFT($N2722,SEARCH("/",$N2722)-1)</f>
        <v>theater</v>
      </c>
      <c r="R2722" t="str">
        <f>RIGHT($N2722, LEN($N2722)-SEARCH("/",$N2722))</f>
        <v>spaces</v>
      </c>
      <c r="S2722" s="12">
        <f>(((J2722/60)/60)/24)+DATE(1970,1,1)</f>
        <v>42655.465891203698</v>
      </c>
      <c r="T2722" s="12">
        <f>(((I2722/60)/60)/24)+DATE(1970,1,1)</f>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(E2723/D2723)</f>
        <v>14.62</v>
      </c>
      <c r="P2723" s="8">
        <f>IF(E2723=0, 0, E2723/L2723)</f>
        <v>40.762081784386616</v>
      </c>
      <c r="Q2723" t="str">
        <f>LEFT($N2723,SEARCH("/",$N2723)-1)</f>
        <v>technology</v>
      </c>
      <c r="R2723" t="str">
        <f>RIGHT($N2723, LEN($N2723)-SEARCH("/",$N2723))</f>
        <v>hardware</v>
      </c>
      <c r="S2723" s="12">
        <f>(((J2723/60)/60)/24)+DATE(1970,1,1)</f>
        <v>41493.543958333335</v>
      </c>
      <c r="T2723" s="12">
        <f>(((I2723/60)/60)/24)+DATE(1970,1,1)</f>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(E2724/D2724)</f>
        <v>2.5253999999999999</v>
      </c>
      <c r="P2724" s="8">
        <f>IF(E2724=0, 0, E2724/L2724)</f>
        <v>68.254054054054052</v>
      </c>
      <c r="Q2724" t="str">
        <f>LEFT($N2724,SEARCH("/",$N2724)-1)</f>
        <v>technology</v>
      </c>
      <c r="R2724" t="str">
        <f>RIGHT($N2724, LEN($N2724)-SEARCH("/",$N2724))</f>
        <v>hardware</v>
      </c>
      <c r="S2724" s="12">
        <f>(((J2724/60)/60)/24)+DATE(1970,1,1)</f>
        <v>42704.857094907406</v>
      </c>
      <c r="T2724" s="12">
        <f>(((I2724/60)/60)/24)+DATE(1970,1,1)</f>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(E2725/D2725)</f>
        <v>1.4005000000000001</v>
      </c>
      <c r="P2725" s="8">
        <f>IF(E2725=0, 0, E2725/L2725)</f>
        <v>95.48863636363636</v>
      </c>
      <c r="Q2725" t="str">
        <f>LEFT($N2725,SEARCH("/",$N2725)-1)</f>
        <v>technology</v>
      </c>
      <c r="R2725" t="str">
        <f>RIGHT($N2725, LEN($N2725)-SEARCH("/",$N2725))</f>
        <v>hardware</v>
      </c>
      <c r="S2725" s="12">
        <f>(((J2725/60)/60)/24)+DATE(1970,1,1)</f>
        <v>41944.83898148148</v>
      </c>
      <c r="T2725" s="12">
        <f>(((I2725/60)/60)/24)+DATE(1970,1,1)</f>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(E2726/D2726)</f>
        <v>2.9687520259319289</v>
      </c>
      <c r="P2726" s="8">
        <f>IF(E2726=0, 0, E2726/L2726)</f>
        <v>7.1902649656526005</v>
      </c>
      <c r="Q2726" t="str">
        <f>LEFT($N2726,SEARCH("/",$N2726)-1)</f>
        <v>technology</v>
      </c>
      <c r="R2726" t="str">
        <f>RIGHT($N2726, LEN($N2726)-SEARCH("/",$N2726))</f>
        <v>hardware</v>
      </c>
      <c r="S2726" s="12">
        <f>(((J2726/60)/60)/24)+DATE(1970,1,1)</f>
        <v>42199.32707175926</v>
      </c>
      <c r="T2726" s="12">
        <f>(((I2726/60)/60)/24)+DATE(1970,1,1)</f>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(E2727/D2727)</f>
        <v>1.445425</v>
      </c>
      <c r="P2727" s="8">
        <f>IF(E2727=0, 0, E2727/L2727)</f>
        <v>511.65486725663715</v>
      </c>
      <c r="Q2727" t="str">
        <f>LEFT($N2727,SEARCH("/",$N2727)-1)</f>
        <v>technology</v>
      </c>
      <c r="R2727" t="str">
        <f>RIGHT($N2727, LEN($N2727)-SEARCH("/",$N2727))</f>
        <v>hardware</v>
      </c>
      <c r="S2727" s="12">
        <f>(((J2727/60)/60)/24)+DATE(1970,1,1)</f>
        <v>42745.744618055556</v>
      </c>
      <c r="T2727" s="12">
        <f>(((I2727/60)/60)/24)+DATE(1970,1,1)</f>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(E2728/D2728)</f>
        <v>1.05745</v>
      </c>
      <c r="P2728" s="8">
        <f>IF(E2728=0, 0, E2728/L2728)</f>
        <v>261.74504950495049</v>
      </c>
      <c r="Q2728" t="str">
        <f>LEFT($N2728,SEARCH("/",$N2728)-1)</f>
        <v>technology</v>
      </c>
      <c r="R2728" t="str">
        <f>RIGHT($N2728, LEN($N2728)-SEARCH("/",$N2728))</f>
        <v>hardware</v>
      </c>
      <c r="S2728" s="12">
        <f>(((J2728/60)/60)/24)+DATE(1970,1,1)</f>
        <v>42452.579988425925</v>
      </c>
      <c r="T2728" s="12">
        <f>(((I2728/60)/60)/24)+DATE(1970,1,1)</f>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(E2729/D2729)</f>
        <v>4.9321000000000002</v>
      </c>
      <c r="P2729" s="8">
        <f>IF(E2729=0, 0, E2729/L2729)</f>
        <v>69.760961810466767</v>
      </c>
      <c r="Q2729" t="str">
        <f>LEFT($N2729,SEARCH("/",$N2729)-1)</f>
        <v>technology</v>
      </c>
      <c r="R2729" t="str">
        <f>RIGHT($N2729, LEN($N2729)-SEARCH("/",$N2729))</f>
        <v>hardware</v>
      </c>
      <c r="S2729" s="12">
        <f>(((J2729/60)/60)/24)+DATE(1970,1,1)</f>
        <v>42198.676655092597</v>
      </c>
      <c r="T2729" s="12">
        <f>(((I2729/60)/60)/24)+DATE(1970,1,1)</f>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(E2730/D2730)</f>
        <v>2.0182666666666669</v>
      </c>
      <c r="P2730" s="8">
        <f>IF(E2730=0, 0, E2730/L2730)</f>
        <v>77.229591836734699</v>
      </c>
      <c r="Q2730" t="str">
        <f>LEFT($N2730,SEARCH("/",$N2730)-1)</f>
        <v>technology</v>
      </c>
      <c r="R2730" t="str">
        <f>RIGHT($N2730, LEN($N2730)-SEARCH("/",$N2730))</f>
        <v>hardware</v>
      </c>
      <c r="S2730" s="12">
        <f>(((J2730/60)/60)/24)+DATE(1970,1,1)</f>
        <v>42333.59993055556</v>
      </c>
      <c r="T2730" s="12">
        <f>(((I2730/60)/60)/24)+DATE(1970,1,1)</f>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(E2731/D2731)</f>
        <v>1.0444</v>
      </c>
      <c r="P2731" s="8">
        <f>IF(E2731=0, 0, E2731/L2731)</f>
        <v>340.56521739130437</v>
      </c>
      <c r="Q2731" t="str">
        <f>LEFT($N2731,SEARCH("/",$N2731)-1)</f>
        <v>technology</v>
      </c>
      <c r="R2731" t="str">
        <f>RIGHT($N2731, LEN($N2731)-SEARCH("/",$N2731))</f>
        <v>hardware</v>
      </c>
      <c r="S2731" s="12">
        <f>(((J2731/60)/60)/24)+DATE(1970,1,1)</f>
        <v>42095.240706018521</v>
      </c>
      <c r="T2731" s="12">
        <f>(((I2731/60)/60)/24)+DATE(1970,1,1)</f>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(E2732/D2732)</f>
        <v>1.7029262962962963</v>
      </c>
      <c r="P2732" s="8">
        <f>IF(E2732=0, 0, E2732/L2732)</f>
        <v>67.417903225806455</v>
      </c>
      <c r="Q2732" t="str">
        <f>LEFT($N2732,SEARCH("/",$N2732)-1)</f>
        <v>technology</v>
      </c>
      <c r="R2732" t="str">
        <f>RIGHT($N2732, LEN($N2732)-SEARCH("/",$N2732))</f>
        <v>hardware</v>
      </c>
      <c r="S2732" s="12">
        <f>(((J2732/60)/60)/24)+DATE(1970,1,1)</f>
        <v>41351.541377314818</v>
      </c>
      <c r="T2732" s="12">
        <f>(((I2732/60)/60)/24)+DATE(1970,1,1)</f>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(E2733/D2733)</f>
        <v>1.0430333333333333</v>
      </c>
      <c r="P2733" s="8">
        <f>IF(E2733=0, 0, E2733/L2733)</f>
        <v>845.70270270270271</v>
      </c>
      <c r="Q2733" t="str">
        <f>LEFT($N2733,SEARCH("/",$N2733)-1)</f>
        <v>technology</v>
      </c>
      <c r="R2733" t="str">
        <f>RIGHT($N2733, LEN($N2733)-SEARCH("/",$N2733))</f>
        <v>hardware</v>
      </c>
      <c r="S2733" s="12">
        <f>(((J2733/60)/60)/24)+DATE(1970,1,1)</f>
        <v>41872.525717592594</v>
      </c>
      <c r="T2733" s="12">
        <f>(((I2733/60)/60)/24)+DATE(1970,1,1)</f>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(E2734/D2734)</f>
        <v>1.1825000000000001</v>
      </c>
      <c r="P2734" s="8">
        <f>IF(E2734=0, 0, E2734/L2734)</f>
        <v>97.191780821917803</v>
      </c>
      <c r="Q2734" t="str">
        <f>LEFT($N2734,SEARCH("/",$N2734)-1)</f>
        <v>technology</v>
      </c>
      <c r="R2734" t="str">
        <f>RIGHT($N2734, LEN($N2734)-SEARCH("/",$N2734))</f>
        <v>hardware</v>
      </c>
      <c r="S2734" s="12">
        <f>(((J2734/60)/60)/24)+DATE(1970,1,1)</f>
        <v>41389.808194444442</v>
      </c>
      <c r="T2734" s="12">
        <f>(((I2734/60)/60)/24)+DATE(1970,1,1)</f>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(E2735/D2735)</f>
        <v>1.07538</v>
      </c>
      <c r="P2735" s="8">
        <f>IF(E2735=0, 0, E2735/L2735)</f>
        <v>451.84033613445376</v>
      </c>
      <c r="Q2735" t="str">
        <f>LEFT($N2735,SEARCH("/",$N2735)-1)</f>
        <v>technology</v>
      </c>
      <c r="R2735" t="str">
        <f>RIGHT($N2735, LEN($N2735)-SEARCH("/",$N2735))</f>
        <v>hardware</v>
      </c>
      <c r="S2735" s="12">
        <f>(((J2735/60)/60)/24)+DATE(1970,1,1)</f>
        <v>42044.272847222222</v>
      </c>
      <c r="T2735" s="12">
        <f>(((I2735/60)/60)/24)+DATE(1970,1,1)</f>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(E2736/D2736)</f>
        <v>22603</v>
      </c>
      <c r="P2736" s="8">
        <f>IF(E2736=0, 0, E2736/L2736)</f>
        <v>138.66871165644173</v>
      </c>
      <c r="Q2736" t="str">
        <f>LEFT($N2736,SEARCH("/",$N2736)-1)</f>
        <v>technology</v>
      </c>
      <c r="R2736" t="str">
        <f>RIGHT($N2736, LEN($N2736)-SEARCH("/",$N2736))</f>
        <v>hardware</v>
      </c>
      <c r="S2736" s="12">
        <f>(((J2736/60)/60)/24)+DATE(1970,1,1)</f>
        <v>42626.668888888889</v>
      </c>
      <c r="T2736" s="12">
        <f>(((I2736/60)/60)/24)+DATE(1970,1,1)</f>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(E2737/D2737)</f>
        <v>9.7813466666666677</v>
      </c>
      <c r="P2737" s="8">
        <f>IF(E2737=0, 0, E2737/L2737)</f>
        <v>21.640147492625371</v>
      </c>
      <c r="Q2737" t="str">
        <f>LEFT($N2737,SEARCH("/",$N2737)-1)</f>
        <v>technology</v>
      </c>
      <c r="R2737" t="str">
        <f>RIGHT($N2737, LEN($N2737)-SEARCH("/",$N2737))</f>
        <v>hardware</v>
      </c>
      <c r="S2737" s="12">
        <f>(((J2737/60)/60)/24)+DATE(1970,1,1)</f>
        <v>41316.120949074073</v>
      </c>
      <c r="T2737" s="12">
        <f>(((I2737/60)/60)/24)+DATE(1970,1,1)</f>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(E2738/D2738)</f>
        <v>1.2290000000000001</v>
      </c>
      <c r="P2738" s="8">
        <f>IF(E2738=0, 0, E2738/L2738)</f>
        <v>169.51724137931035</v>
      </c>
      <c r="Q2738" t="str">
        <f>LEFT($N2738,SEARCH("/",$N2738)-1)</f>
        <v>technology</v>
      </c>
      <c r="R2738" t="str">
        <f>RIGHT($N2738, LEN($N2738)-SEARCH("/",$N2738))</f>
        <v>hardware</v>
      </c>
      <c r="S2738" s="12">
        <f>(((J2738/60)/60)/24)+DATE(1970,1,1)</f>
        <v>41722.666354166664</v>
      </c>
      <c r="T2738" s="12">
        <f>(((I2738/60)/60)/24)+DATE(1970,1,1)</f>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(E2739/D2739)</f>
        <v>2.4606080000000001</v>
      </c>
      <c r="P2739" s="8">
        <f>IF(E2739=0, 0, E2739/L2739)</f>
        <v>161.88210526315791</v>
      </c>
      <c r="Q2739" t="str">
        <f>LEFT($N2739,SEARCH("/",$N2739)-1)</f>
        <v>technology</v>
      </c>
      <c r="R2739" t="str">
        <f>RIGHT($N2739, LEN($N2739)-SEARCH("/",$N2739))</f>
        <v>hardware</v>
      </c>
      <c r="S2739" s="12">
        <f>(((J2739/60)/60)/24)+DATE(1970,1,1)</f>
        <v>41611.917673611111</v>
      </c>
      <c r="T2739" s="12">
        <f>(((I2739/60)/60)/24)+DATE(1970,1,1)</f>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(E2740/D2740)</f>
        <v>1.4794</v>
      </c>
      <c r="P2740" s="8">
        <f>IF(E2740=0, 0, E2740/L2740)</f>
        <v>493.13333333333333</v>
      </c>
      <c r="Q2740" t="str">
        <f>LEFT($N2740,SEARCH("/",$N2740)-1)</f>
        <v>technology</v>
      </c>
      <c r="R2740" t="str">
        <f>RIGHT($N2740, LEN($N2740)-SEARCH("/",$N2740))</f>
        <v>hardware</v>
      </c>
      <c r="S2740" s="12">
        <f>(((J2740/60)/60)/24)+DATE(1970,1,1)</f>
        <v>42620.143564814818</v>
      </c>
      <c r="T2740" s="12">
        <f>(((I2740/60)/60)/24)+DATE(1970,1,1)</f>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(E2741/D2741)</f>
        <v>3.8409090909090908</v>
      </c>
      <c r="P2741" s="8">
        <f>IF(E2741=0, 0, E2741/L2741)</f>
        <v>22.120418848167539</v>
      </c>
      <c r="Q2741" t="str">
        <f>LEFT($N2741,SEARCH("/",$N2741)-1)</f>
        <v>technology</v>
      </c>
      <c r="R2741" t="str">
        <f>RIGHT($N2741, LEN($N2741)-SEARCH("/",$N2741))</f>
        <v>hardware</v>
      </c>
      <c r="S2741" s="12">
        <f>(((J2741/60)/60)/24)+DATE(1970,1,1)</f>
        <v>41719.887928240743</v>
      </c>
      <c r="T2741" s="12">
        <f>(((I2741/60)/60)/24)+DATE(1970,1,1)</f>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(E2742/D2742)</f>
        <v>1.0333333333333334</v>
      </c>
      <c r="P2742" s="8">
        <f>IF(E2742=0, 0, E2742/L2742)</f>
        <v>18.235294117647058</v>
      </c>
      <c r="Q2742" t="str">
        <f>LEFT($N2742,SEARCH("/",$N2742)-1)</f>
        <v>technology</v>
      </c>
      <c r="R2742" t="str">
        <f>RIGHT($N2742, LEN($N2742)-SEARCH("/",$N2742))</f>
        <v>hardware</v>
      </c>
      <c r="S2742" s="12">
        <f>(((J2742/60)/60)/24)+DATE(1970,1,1)</f>
        <v>42045.031851851847</v>
      </c>
      <c r="T2742" s="12">
        <f>(((I2742/60)/60)/24)+DATE(1970,1,1)</f>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(E2743/D2743)</f>
        <v>4.3750000000000004E-3</v>
      </c>
      <c r="P2743" s="8">
        <f>IF(E2743=0, 0, E2743/L2743)</f>
        <v>8.75</v>
      </c>
      <c r="Q2743" t="str">
        <f>LEFT($N2743,SEARCH("/",$N2743)-1)</f>
        <v>publishing</v>
      </c>
      <c r="R2743" t="str">
        <f>RIGHT($N2743, LEN($N2743)-SEARCH("/",$N2743))</f>
        <v>children's books</v>
      </c>
      <c r="S2743" s="12">
        <f>(((J2743/60)/60)/24)+DATE(1970,1,1)</f>
        <v>41911.657430555555</v>
      </c>
      <c r="T2743" s="12">
        <f>(((I2743/60)/60)/24)+DATE(1970,1,1)</f>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(E2744/D2744)</f>
        <v>0.29239999999999999</v>
      </c>
      <c r="P2744" s="8">
        <f>IF(E2744=0, 0, E2744/L2744)</f>
        <v>40.611111111111114</v>
      </c>
      <c r="Q2744" t="str">
        <f>LEFT($N2744,SEARCH("/",$N2744)-1)</f>
        <v>publishing</v>
      </c>
      <c r="R2744" t="str">
        <f>RIGHT($N2744, LEN($N2744)-SEARCH("/",$N2744))</f>
        <v>children's books</v>
      </c>
      <c r="S2744" s="12">
        <f>(((J2744/60)/60)/24)+DATE(1970,1,1)</f>
        <v>41030.719756944447</v>
      </c>
      <c r="T2744" s="12">
        <f>(((I2744/60)/60)/24)+DATE(1970,1,1)</f>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(E2745/D2745)</f>
        <v>0</v>
      </c>
      <c r="P2745" s="8">
        <f>IF(E2745=0, 0, E2745/L2745)</f>
        <v>0</v>
      </c>
      <c r="Q2745" t="str">
        <f>LEFT($N2745,SEARCH("/",$N2745)-1)</f>
        <v>publishing</v>
      </c>
      <c r="R2745" t="str">
        <f>RIGHT($N2745, LEN($N2745)-SEARCH("/",$N2745))</f>
        <v>children's books</v>
      </c>
      <c r="S2745" s="12">
        <f>(((J2745/60)/60)/24)+DATE(1970,1,1)</f>
        <v>42632.328784722224</v>
      </c>
      <c r="T2745" s="12">
        <f>(((I2745/60)/60)/24)+DATE(1970,1,1)</f>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(E2746/D2746)</f>
        <v>5.2187499999999998E-2</v>
      </c>
      <c r="P2746" s="8">
        <f>IF(E2746=0, 0, E2746/L2746)</f>
        <v>37.954545454545453</v>
      </c>
      <c r="Q2746" t="str">
        <f>LEFT($N2746,SEARCH("/",$N2746)-1)</f>
        <v>publishing</v>
      </c>
      <c r="R2746" t="str">
        <f>RIGHT($N2746, LEN($N2746)-SEARCH("/",$N2746))</f>
        <v>children's books</v>
      </c>
      <c r="S2746" s="12">
        <f>(((J2746/60)/60)/24)+DATE(1970,1,1)</f>
        <v>40938.062476851854</v>
      </c>
      <c r="T2746" s="12">
        <f>(((I2746/60)/60)/24)+DATE(1970,1,1)</f>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(E2747/D2747)</f>
        <v>0.21887499999999999</v>
      </c>
      <c r="P2747" s="8">
        <f>IF(E2747=0, 0, E2747/L2747)</f>
        <v>35.734693877551024</v>
      </c>
      <c r="Q2747" t="str">
        <f>LEFT($N2747,SEARCH("/",$N2747)-1)</f>
        <v>publishing</v>
      </c>
      <c r="R2747" t="str">
        <f>RIGHT($N2747, LEN($N2747)-SEARCH("/",$N2747))</f>
        <v>children's books</v>
      </c>
      <c r="S2747" s="12">
        <f>(((J2747/60)/60)/24)+DATE(1970,1,1)</f>
        <v>41044.988055555557</v>
      </c>
      <c r="T2747" s="12">
        <f>(((I2747/60)/60)/24)+DATE(1970,1,1)</f>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(E2748/D2748)</f>
        <v>0.26700000000000002</v>
      </c>
      <c r="P2748" s="8">
        <f>IF(E2748=0, 0, E2748/L2748)</f>
        <v>42.157894736842103</v>
      </c>
      <c r="Q2748" t="str">
        <f>LEFT($N2748,SEARCH("/",$N2748)-1)</f>
        <v>publishing</v>
      </c>
      <c r="R2748" t="str">
        <f>RIGHT($N2748, LEN($N2748)-SEARCH("/",$N2748))</f>
        <v>children's books</v>
      </c>
      <c r="S2748" s="12">
        <f>(((J2748/60)/60)/24)+DATE(1970,1,1)</f>
        <v>41850.781377314815</v>
      </c>
      <c r="T2748" s="12">
        <f>(((I2748/60)/60)/24)+DATE(1970,1,1)</f>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(E2749/D2749)</f>
        <v>0.28000000000000003</v>
      </c>
      <c r="P2749" s="8">
        <f>IF(E2749=0, 0, E2749/L2749)</f>
        <v>35</v>
      </c>
      <c r="Q2749" t="str">
        <f>LEFT($N2749,SEARCH("/",$N2749)-1)</f>
        <v>publishing</v>
      </c>
      <c r="R2749" t="str">
        <f>RIGHT($N2749, LEN($N2749)-SEARCH("/",$N2749))</f>
        <v>children's books</v>
      </c>
      <c r="S2749" s="12">
        <f>(((J2749/60)/60)/24)+DATE(1970,1,1)</f>
        <v>41044.64811342593</v>
      </c>
      <c r="T2749" s="12">
        <f>(((I2749/60)/60)/24)+DATE(1970,1,1)</f>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(E2750/D2750)</f>
        <v>1.06E-2</v>
      </c>
      <c r="P2750" s="8">
        <f>IF(E2750=0, 0, E2750/L2750)</f>
        <v>13.25</v>
      </c>
      <c r="Q2750" t="str">
        <f>LEFT($N2750,SEARCH("/",$N2750)-1)</f>
        <v>publishing</v>
      </c>
      <c r="R2750" t="str">
        <f>RIGHT($N2750, LEN($N2750)-SEARCH("/",$N2750))</f>
        <v>children's books</v>
      </c>
      <c r="S2750" s="12">
        <f>(((J2750/60)/60)/24)+DATE(1970,1,1)</f>
        <v>42585.7106712963</v>
      </c>
      <c r="T2750" s="12">
        <f>(((I2750/60)/60)/24)+DATE(1970,1,1)</f>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(E2751/D2751)</f>
        <v>1.0999999999999999E-2</v>
      </c>
      <c r="P2751" s="8">
        <f>IF(E2751=0, 0, E2751/L2751)</f>
        <v>55</v>
      </c>
      <c r="Q2751" t="str">
        <f>LEFT($N2751,SEARCH("/",$N2751)-1)</f>
        <v>publishing</v>
      </c>
      <c r="R2751" t="str">
        <f>RIGHT($N2751, LEN($N2751)-SEARCH("/",$N2751))</f>
        <v>children's books</v>
      </c>
      <c r="S2751" s="12">
        <f>(((J2751/60)/60)/24)+DATE(1970,1,1)</f>
        <v>42068.799039351856</v>
      </c>
      <c r="T2751" s="12">
        <f>(((I2751/60)/60)/24)+DATE(1970,1,1)</f>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(E2752/D2752)</f>
        <v>0</v>
      </c>
      <c r="P2752" s="8">
        <f>IF(E2752=0, 0, E2752/L2752)</f>
        <v>0</v>
      </c>
      <c r="Q2752" t="str">
        <f>LEFT($N2752,SEARCH("/",$N2752)-1)</f>
        <v>publishing</v>
      </c>
      <c r="R2752" t="str">
        <f>RIGHT($N2752, LEN($N2752)-SEARCH("/",$N2752))</f>
        <v>children's books</v>
      </c>
      <c r="S2752" s="12">
        <f>(((J2752/60)/60)/24)+DATE(1970,1,1)</f>
        <v>41078.899826388886</v>
      </c>
      <c r="T2752" s="12">
        <f>(((I2752/60)/60)/24)+DATE(1970,1,1)</f>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(E2753/D2753)</f>
        <v>0</v>
      </c>
      <c r="P2753" s="8">
        <f>IF(E2753=0, 0, E2753/L2753)</f>
        <v>0</v>
      </c>
      <c r="Q2753" t="str">
        <f>LEFT($N2753,SEARCH("/",$N2753)-1)</f>
        <v>publishing</v>
      </c>
      <c r="R2753" t="str">
        <f>RIGHT($N2753, LEN($N2753)-SEARCH("/",$N2753))</f>
        <v>children's books</v>
      </c>
      <c r="S2753" s="12">
        <f>(((J2753/60)/60)/24)+DATE(1970,1,1)</f>
        <v>41747.887060185189</v>
      </c>
      <c r="T2753" s="12">
        <f>(((I2753/60)/60)/24)+DATE(1970,1,1)</f>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(E2754/D2754)</f>
        <v>0.11458333333333333</v>
      </c>
      <c r="P2754" s="8">
        <f>IF(E2754=0, 0, E2754/L2754)</f>
        <v>39.285714285714285</v>
      </c>
      <c r="Q2754" t="str">
        <f>LEFT($N2754,SEARCH("/",$N2754)-1)</f>
        <v>publishing</v>
      </c>
      <c r="R2754" t="str">
        <f>RIGHT($N2754, LEN($N2754)-SEARCH("/",$N2754))</f>
        <v>children's books</v>
      </c>
      <c r="S2754" s="12">
        <f>(((J2754/60)/60)/24)+DATE(1970,1,1)</f>
        <v>40855.765092592592</v>
      </c>
      <c r="T2754" s="12">
        <f>(((I2754/60)/60)/24)+DATE(1970,1,1)</f>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(E2755/D2755)</f>
        <v>0.19</v>
      </c>
      <c r="P2755" s="8">
        <f>IF(E2755=0, 0, E2755/L2755)</f>
        <v>47.5</v>
      </c>
      <c r="Q2755" t="str">
        <f>LEFT($N2755,SEARCH("/",$N2755)-1)</f>
        <v>publishing</v>
      </c>
      <c r="R2755" t="str">
        <f>RIGHT($N2755, LEN($N2755)-SEARCH("/",$N2755))</f>
        <v>children's books</v>
      </c>
      <c r="S2755" s="12">
        <f>(((J2755/60)/60)/24)+DATE(1970,1,1)</f>
        <v>41117.900729166664</v>
      </c>
      <c r="T2755" s="12">
        <f>(((I2755/60)/60)/24)+DATE(1970,1,1)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(E2756/D2756)</f>
        <v>0</v>
      </c>
      <c r="P2756" s="8">
        <f>IF(E2756=0, 0, E2756/L2756)</f>
        <v>0</v>
      </c>
      <c r="Q2756" t="str">
        <f>LEFT($N2756,SEARCH("/",$N2756)-1)</f>
        <v>publishing</v>
      </c>
      <c r="R2756" t="str">
        <f>RIGHT($N2756, LEN($N2756)-SEARCH("/",$N2756))</f>
        <v>children's books</v>
      </c>
      <c r="S2756" s="12">
        <f>(((J2756/60)/60)/24)+DATE(1970,1,1)</f>
        <v>41863.636006944449</v>
      </c>
      <c r="T2756" s="12">
        <f>(((I2756/60)/60)/24)+DATE(1970,1,1)</f>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(E2757/D2757)</f>
        <v>0.52</v>
      </c>
      <c r="P2757" s="8">
        <f>IF(E2757=0, 0, E2757/L2757)</f>
        <v>17.333333333333332</v>
      </c>
      <c r="Q2757" t="str">
        <f>LEFT($N2757,SEARCH("/",$N2757)-1)</f>
        <v>publishing</v>
      </c>
      <c r="R2757" t="str">
        <f>RIGHT($N2757, LEN($N2757)-SEARCH("/",$N2757))</f>
        <v>children's books</v>
      </c>
      <c r="S2757" s="12">
        <f>(((J2757/60)/60)/24)+DATE(1970,1,1)</f>
        <v>42072.790821759263</v>
      </c>
      <c r="T2757" s="12">
        <f>(((I2757/60)/60)/24)+DATE(1970,1,1)</f>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(E2758/D2758)</f>
        <v>0.1048</v>
      </c>
      <c r="P2758" s="8">
        <f>IF(E2758=0, 0, E2758/L2758)</f>
        <v>31.757575757575758</v>
      </c>
      <c r="Q2758" t="str">
        <f>LEFT($N2758,SEARCH("/",$N2758)-1)</f>
        <v>publishing</v>
      </c>
      <c r="R2758" t="str">
        <f>RIGHT($N2758, LEN($N2758)-SEARCH("/",$N2758))</f>
        <v>children's books</v>
      </c>
      <c r="S2758" s="12">
        <f>(((J2758/60)/60)/24)+DATE(1970,1,1)</f>
        <v>41620.90047453704</v>
      </c>
      <c r="T2758" s="12">
        <f>(((I2758/60)/60)/24)+DATE(1970,1,1)</f>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(E2759/D2759)</f>
        <v>6.6666666666666671E-3</v>
      </c>
      <c r="P2759" s="8">
        <f>IF(E2759=0, 0, E2759/L2759)</f>
        <v>5</v>
      </c>
      <c r="Q2759" t="str">
        <f>LEFT($N2759,SEARCH("/",$N2759)-1)</f>
        <v>publishing</v>
      </c>
      <c r="R2759" t="str">
        <f>RIGHT($N2759, LEN($N2759)-SEARCH("/",$N2759))</f>
        <v>children's books</v>
      </c>
      <c r="S2759" s="12">
        <f>(((J2759/60)/60)/24)+DATE(1970,1,1)</f>
        <v>42573.65662037037</v>
      </c>
      <c r="T2759" s="12">
        <f>(((I2759/60)/60)/24)+DATE(1970,1,1)</f>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(E2760/D2760)</f>
        <v>0.11700000000000001</v>
      </c>
      <c r="P2760" s="8">
        <f>IF(E2760=0, 0, E2760/L2760)</f>
        <v>39</v>
      </c>
      <c r="Q2760" t="str">
        <f>LEFT($N2760,SEARCH("/",$N2760)-1)</f>
        <v>publishing</v>
      </c>
      <c r="R2760" t="str">
        <f>RIGHT($N2760, LEN($N2760)-SEARCH("/",$N2760))</f>
        <v>children's books</v>
      </c>
      <c r="S2760" s="12">
        <f>(((J2760/60)/60)/24)+DATE(1970,1,1)</f>
        <v>42639.441932870366</v>
      </c>
      <c r="T2760" s="12">
        <f>(((I2760/60)/60)/24)+DATE(1970,1,1)</f>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(E2761/D2761)</f>
        <v>0.105</v>
      </c>
      <c r="P2761" s="8">
        <f>IF(E2761=0, 0, E2761/L2761)</f>
        <v>52.5</v>
      </c>
      <c r="Q2761" t="str">
        <f>LEFT($N2761,SEARCH("/",$N2761)-1)</f>
        <v>publishing</v>
      </c>
      <c r="R2761" t="str">
        <f>RIGHT($N2761, LEN($N2761)-SEARCH("/",$N2761))</f>
        <v>children's books</v>
      </c>
      <c r="S2761" s="12">
        <f>(((J2761/60)/60)/24)+DATE(1970,1,1)</f>
        <v>42524.36650462963</v>
      </c>
      <c r="T2761" s="12">
        <f>(((I2761/60)/60)/24)+DATE(1970,1,1)</f>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(E2762/D2762)</f>
        <v>0</v>
      </c>
      <c r="P2762" s="8">
        <f>IF(E2762=0, 0, E2762/L2762)</f>
        <v>0</v>
      </c>
      <c r="Q2762" t="str">
        <f>LEFT($N2762,SEARCH("/",$N2762)-1)</f>
        <v>publishing</v>
      </c>
      <c r="R2762" t="str">
        <f>RIGHT($N2762, LEN($N2762)-SEARCH("/",$N2762))</f>
        <v>children's books</v>
      </c>
      <c r="S2762" s="12">
        <f>(((J2762/60)/60)/24)+DATE(1970,1,1)</f>
        <v>41415.461319444446</v>
      </c>
      <c r="T2762" s="12">
        <f>(((I2762/60)/60)/24)+DATE(1970,1,1)</f>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(E2763/D2763)</f>
        <v>7.1999999999999998E-3</v>
      </c>
      <c r="P2763" s="8">
        <f>IF(E2763=0, 0, E2763/L2763)</f>
        <v>9</v>
      </c>
      <c r="Q2763" t="str">
        <f>LEFT($N2763,SEARCH("/",$N2763)-1)</f>
        <v>publishing</v>
      </c>
      <c r="R2763" t="str">
        <f>RIGHT($N2763, LEN($N2763)-SEARCH("/",$N2763))</f>
        <v>children's books</v>
      </c>
      <c r="S2763" s="12">
        <f>(((J2763/60)/60)/24)+DATE(1970,1,1)</f>
        <v>41247.063576388886</v>
      </c>
      <c r="T2763" s="12">
        <f>(((I2763/60)/60)/24)+DATE(1970,1,1)</f>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(E2764/D2764)</f>
        <v>7.6923076923076927E-3</v>
      </c>
      <c r="P2764" s="8">
        <f>IF(E2764=0, 0, E2764/L2764)</f>
        <v>25</v>
      </c>
      <c r="Q2764" t="str">
        <f>LEFT($N2764,SEARCH("/",$N2764)-1)</f>
        <v>publishing</v>
      </c>
      <c r="R2764" t="str">
        <f>RIGHT($N2764, LEN($N2764)-SEARCH("/",$N2764))</f>
        <v>children's books</v>
      </c>
      <c r="S2764" s="12">
        <f>(((J2764/60)/60)/24)+DATE(1970,1,1)</f>
        <v>40927.036979166667</v>
      </c>
      <c r="T2764" s="12">
        <f>(((I2764/60)/60)/24)+DATE(1970,1,1)</f>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(E2765/D2765)</f>
        <v>2.2842639593908631E-3</v>
      </c>
      <c r="P2765" s="8">
        <f>IF(E2765=0, 0, E2765/L2765)</f>
        <v>30</v>
      </c>
      <c r="Q2765" t="str">
        <f>LEFT($N2765,SEARCH("/",$N2765)-1)</f>
        <v>publishing</v>
      </c>
      <c r="R2765" t="str">
        <f>RIGHT($N2765, LEN($N2765)-SEARCH("/",$N2765))</f>
        <v>children's books</v>
      </c>
      <c r="S2765" s="12">
        <f>(((J2765/60)/60)/24)+DATE(1970,1,1)</f>
        <v>41373.579675925925</v>
      </c>
      <c r="T2765" s="12">
        <f>(((I2765/60)/60)/24)+DATE(1970,1,1)</f>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(E2766/D2766)</f>
        <v>1.125E-2</v>
      </c>
      <c r="P2766" s="8">
        <f>IF(E2766=0, 0, E2766/L2766)</f>
        <v>11.25</v>
      </c>
      <c r="Q2766" t="str">
        <f>LEFT($N2766,SEARCH("/",$N2766)-1)</f>
        <v>publishing</v>
      </c>
      <c r="R2766" t="str">
        <f>RIGHT($N2766, LEN($N2766)-SEARCH("/",$N2766))</f>
        <v>children's books</v>
      </c>
      <c r="S2766" s="12">
        <f>(((J2766/60)/60)/24)+DATE(1970,1,1)</f>
        <v>41030.292025462964</v>
      </c>
      <c r="T2766" s="12">
        <f>(((I2766/60)/60)/24)+DATE(1970,1,1)</f>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(E2767/D2767)</f>
        <v>0</v>
      </c>
      <c r="P2767" s="8">
        <f>IF(E2767=0, 0, E2767/L2767)</f>
        <v>0</v>
      </c>
      <c r="Q2767" t="str">
        <f>LEFT($N2767,SEARCH("/",$N2767)-1)</f>
        <v>publishing</v>
      </c>
      <c r="R2767" t="str">
        <f>RIGHT($N2767, LEN($N2767)-SEARCH("/",$N2767))</f>
        <v>children's books</v>
      </c>
      <c r="S2767" s="12">
        <f>(((J2767/60)/60)/24)+DATE(1970,1,1)</f>
        <v>41194.579027777778</v>
      </c>
      <c r="T2767" s="12">
        <f>(((I2767/60)/60)/24)+DATE(1970,1,1)</f>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(E2768/D2768)</f>
        <v>0.02</v>
      </c>
      <c r="P2768" s="8">
        <f>IF(E2768=0, 0, E2768/L2768)</f>
        <v>25</v>
      </c>
      <c r="Q2768" t="str">
        <f>LEFT($N2768,SEARCH("/",$N2768)-1)</f>
        <v>publishing</v>
      </c>
      <c r="R2768" t="str">
        <f>RIGHT($N2768, LEN($N2768)-SEARCH("/",$N2768))</f>
        <v>children's books</v>
      </c>
      <c r="S2768" s="12">
        <f>(((J2768/60)/60)/24)+DATE(1970,1,1)</f>
        <v>40736.668032407404</v>
      </c>
      <c r="T2768" s="12">
        <f>(((I2768/60)/60)/24)+DATE(1970,1,1)</f>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(E2769/D2769)</f>
        <v>8.5000000000000006E-3</v>
      </c>
      <c r="P2769" s="8">
        <f>IF(E2769=0, 0, E2769/L2769)</f>
        <v>11.333333333333334</v>
      </c>
      <c r="Q2769" t="str">
        <f>LEFT($N2769,SEARCH("/",$N2769)-1)</f>
        <v>publishing</v>
      </c>
      <c r="R2769" t="str">
        <f>RIGHT($N2769, LEN($N2769)-SEARCH("/",$N2769))</f>
        <v>children's books</v>
      </c>
      <c r="S2769" s="12">
        <f>(((J2769/60)/60)/24)+DATE(1970,1,1)</f>
        <v>42172.958912037036</v>
      </c>
      <c r="T2769" s="12">
        <f>(((I2769/60)/60)/24)+DATE(1970,1,1)</f>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(E2770/D2770)</f>
        <v>0.14314285714285716</v>
      </c>
      <c r="P2770" s="8">
        <f>IF(E2770=0, 0, E2770/L2770)</f>
        <v>29.470588235294116</v>
      </c>
      <c r="Q2770" t="str">
        <f>LEFT($N2770,SEARCH("/",$N2770)-1)</f>
        <v>publishing</v>
      </c>
      <c r="R2770" t="str">
        <f>RIGHT($N2770, LEN($N2770)-SEARCH("/",$N2770))</f>
        <v>children's books</v>
      </c>
      <c r="S2770" s="12">
        <f>(((J2770/60)/60)/24)+DATE(1970,1,1)</f>
        <v>40967.614849537036</v>
      </c>
      <c r="T2770" s="12">
        <f>(((I2770/60)/60)/24)+DATE(1970,1,1)</f>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(E2771/D2771)</f>
        <v>2.5000000000000001E-3</v>
      </c>
      <c r="P2771" s="8">
        <f>IF(E2771=0, 0, E2771/L2771)</f>
        <v>1</v>
      </c>
      <c r="Q2771" t="str">
        <f>LEFT($N2771,SEARCH("/",$N2771)-1)</f>
        <v>publishing</v>
      </c>
      <c r="R2771" t="str">
        <f>RIGHT($N2771, LEN($N2771)-SEARCH("/",$N2771))</f>
        <v>children's books</v>
      </c>
      <c r="S2771" s="12">
        <f>(((J2771/60)/60)/24)+DATE(1970,1,1)</f>
        <v>41745.826273148145</v>
      </c>
      <c r="T2771" s="12">
        <f>(((I2771/60)/60)/24)+DATE(1970,1,1)</f>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(E2772/D2772)</f>
        <v>0.1041125</v>
      </c>
      <c r="P2772" s="8">
        <f>IF(E2772=0, 0, E2772/L2772)</f>
        <v>63.098484848484851</v>
      </c>
      <c r="Q2772" t="str">
        <f>LEFT($N2772,SEARCH("/",$N2772)-1)</f>
        <v>publishing</v>
      </c>
      <c r="R2772" t="str">
        <f>RIGHT($N2772, LEN($N2772)-SEARCH("/",$N2772))</f>
        <v>children's books</v>
      </c>
      <c r="S2772" s="12">
        <f>(((J2772/60)/60)/24)+DATE(1970,1,1)</f>
        <v>41686.705208333333</v>
      </c>
      <c r="T2772" s="12">
        <f>(((I2772/60)/60)/24)+DATE(1970,1,1)</f>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(E2773/D2773)</f>
        <v>0</v>
      </c>
      <c r="P2773" s="8">
        <f>IF(E2773=0, 0, E2773/L2773)</f>
        <v>0</v>
      </c>
      <c r="Q2773" t="str">
        <f>LEFT($N2773,SEARCH("/",$N2773)-1)</f>
        <v>publishing</v>
      </c>
      <c r="R2773" t="str">
        <f>RIGHT($N2773, LEN($N2773)-SEARCH("/",$N2773))</f>
        <v>children's books</v>
      </c>
      <c r="S2773" s="12">
        <f>(((J2773/60)/60)/24)+DATE(1970,1,1)</f>
        <v>41257.531712962962</v>
      </c>
      <c r="T2773" s="12">
        <f>(((I2773/60)/60)/24)+DATE(1970,1,1)</f>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(E2774/D2774)</f>
        <v>0</v>
      </c>
      <c r="P2774" s="8">
        <f>IF(E2774=0, 0, E2774/L2774)</f>
        <v>0</v>
      </c>
      <c r="Q2774" t="str">
        <f>LEFT($N2774,SEARCH("/",$N2774)-1)</f>
        <v>publishing</v>
      </c>
      <c r="R2774" t="str">
        <f>RIGHT($N2774, LEN($N2774)-SEARCH("/",$N2774))</f>
        <v>children's books</v>
      </c>
      <c r="S2774" s="12">
        <f>(((J2774/60)/60)/24)+DATE(1970,1,1)</f>
        <v>41537.869143518517</v>
      </c>
      <c r="T2774" s="12">
        <f>(((I2774/60)/60)/24)+DATE(1970,1,1)</f>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(E2775/D2775)</f>
        <v>1.8867924528301887E-3</v>
      </c>
      <c r="P2775" s="8">
        <f>IF(E2775=0, 0, E2775/L2775)</f>
        <v>1</v>
      </c>
      <c r="Q2775" t="str">
        <f>LEFT($N2775,SEARCH("/",$N2775)-1)</f>
        <v>publishing</v>
      </c>
      <c r="R2775" t="str">
        <f>RIGHT($N2775, LEN($N2775)-SEARCH("/",$N2775))</f>
        <v>children's books</v>
      </c>
      <c r="S2775" s="12">
        <f>(((J2775/60)/60)/24)+DATE(1970,1,1)</f>
        <v>42474.86482638889</v>
      </c>
      <c r="T2775" s="12">
        <f>(((I2775/60)/60)/24)+DATE(1970,1,1)</f>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(E2776/D2776)</f>
        <v>0.14249999999999999</v>
      </c>
      <c r="P2776" s="8">
        <f>IF(E2776=0, 0, E2776/L2776)</f>
        <v>43.846153846153847</v>
      </c>
      <c r="Q2776" t="str">
        <f>LEFT($N2776,SEARCH("/",$N2776)-1)</f>
        <v>publishing</v>
      </c>
      <c r="R2776" t="str">
        <f>RIGHT($N2776, LEN($N2776)-SEARCH("/",$N2776))</f>
        <v>children's books</v>
      </c>
      <c r="S2776" s="12">
        <f>(((J2776/60)/60)/24)+DATE(1970,1,1)</f>
        <v>41311.126481481479</v>
      </c>
      <c r="T2776" s="12">
        <f>(((I2776/60)/60)/24)+DATE(1970,1,1)</f>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(E2777/D2777)</f>
        <v>0.03</v>
      </c>
      <c r="P2777" s="8">
        <f>IF(E2777=0, 0, E2777/L2777)</f>
        <v>75</v>
      </c>
      <c r="Q2777" t="str">
        <f>LEFT($N2777,SEARCH("/",$N2777)-1)</f>
        <v>publishing</v>
      </c>
      <c r="R2777" t="str">
        <f>RIGHT($N2777, LEN($N2777)-SEARCH("/",$N2777))</f>
        <v>children's books</v>
      </c>
      <c r="S2777" s="12">
        <f>(((J2777/60)/60)/24)+DATE(1970,1,1)</f>
        <v>40863.013356481482</v>
      </c>
      <c r="T2777" s="12">
        <f>(((I2777/60)/60)/24)+DATE(1970,1,1)</f>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(E2778/D2778)</f>
        <v>7.8809523809523815E-2</v>
      </c>
      <c r="P2778" s="8">
        <f>IF(E2778=0, 0, E2778/L2778)</f>
        <v>45.972222222222221</v>
      </c>
      <c r="Q2778" t="str">
        <f>LEFT($N2778,SEARCH("/",$N2778)-1)</f>
        <v>publishing</v>
      </c>
      <c r="R2778" t="str">
        <f>RIGHT($N2778, LEN($N2778)-SEARCH("/",$N2778))</f>
        <v>children's books</v>
      </c>
      <c r="S2778" s="12">
        <f>(((J2778/60)/60)/24)+DATE(1970,1,1)</f>
        <v>42136.297175925924</v>
      </c>
      <c r="T2778" s="12">
        <f>(((I2778/60)/60)/24)+DATE(1970,1,1)</f>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(E2779/D2779)</f>
        <v>3.3333333333333335E-3</v>
      </c>
      <c r="P2779" s="8">
        <f>IF(E2779=0, 0, E2779/L2779)</f>
        <v>10</v>
      </c>
      <c r="Q2779" t="str">
        <f>LEFT($N2779,SEARCH("/",$N2779)-1)</f>
        <v>publishing</v>
      </c>
      <c r="R2779" t="str">
        <f>RIGHT($N2779, LEN($N2779)-SEARCH("/",$N2779))</f>
        <v>children's books</v>
      </c>
      <c r="S2779" s="12">
        <f>(((J2779/60)/60)/24)+DATE(1970,1,1)</f>
        <v>42172.669027777782</v>
      </c>
      <c r="T2779" s="12">
        <f>(((I2779/60)/60)/24)+DATE(1970,1,1)</f>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(E2780/D2780)</f>
        <v>0.25545454545454543</v>
      </c>
      <c r="P2780" s="8">
        <f>IF(E2780=0, 0, E2780/L2780)</f>
        <v>93.666666666666671</v>
      </c>
      <c r="Q2780" t="str">
        <f>LEFT($N2780,SEARCH("/",$N2780)-1)</f>
        <v>publishing</v>
      </c>
      <c r="R2780" t="str">
        <f>RIGHT($N2780, LEN($N2780)-SEARCH("/",$N2780))</f>
        <v>children's books</v>
      </c>
      <c r="S2780" s="12">
        <f>(((J2780/60)/60)/24)+DATE(1970,1,1)</f>
        <v>41846.978078703702</v>
      </c>
      <c r="T2780" s="12">
        <f>(((I2780/60)/60)/24)+DATE(1970,1,1)</f>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(E2781/D2781)</f>
        <v>2.12E-2</v>
      </c>
      <c r="P2781" s="8">
        <f>IF(E2781=0, 0, E2781/L2781)</f>
        <v>53</v>
      </c>
      <c r="Q2781" t="str">
        <f>LEFT($N2781,SEARCH("/",$N2781)-1)</f>
        <v>publishing</v>
      </c>
      <c r="R2781" t="str">
        <f>RIGHT($N2781, LEN($N2781)-SEARCH("/",$N2781))</f>
        <v>children's books</v>
      </c>
      <c r="S2781" s="12">
        <f>(((J2781/60)/60)/24)+DATE(1970,1,1)</f>
        <v>42300.585891203707</v>
      </c>
      <c r="T2781" s="12">
        <f>(((I2781/60)/60)/24)+DATE(1970,1,1)</f>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(E2782/D2782)</f>
        <v>0</v>
      </c>
      <c r="P2782" s="8">
        <f>IF(E2782=0, 0, E2782/L2782)</f>
        <v>0</v>
      </c>
      <c r="Q2782" t="str">
        <f>LEFT($N2782,SEARCH("/",$N2782)-1)</f>
        <v>publishing</v>
      </c>
      <c r="R2782" t="str">
        <f>RIGHT($N2782, LEN($N2782)-SEARCH("/",$N2782))</f>
        <v>children's books</v>
      </c>
      <c r="S2782" s="12">
        <f>(((J2782/60)/60)/24)+DATE(1970,1,1)</f>
        <v>42774.447777777779</v>
      </c>
      <c r="T2782" s="12">
        <f>(((I2782/60)/60)/24)+DATE(1970,1,1)</f>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(E2783/D2783)</f>
        <v>1.0528</v>
      </c>
      <c r="P2783" s="8">
        <f>IF(E2783=0, 0, E2783/L2783)</f>
        <v>47</v>
      </c>
      <c r="Q2783" t="str">
        <f>LEFT($N2783,SEARCH("/",$N2783)-1)</f>
        <v>theater</v>
      </c>
      <c r="R2783" t="str">
        <f>RIGHT($N2783, LEN($N2783)-SEARCH("/",$N2783))</f>
        <v>plays</v>
      </c>
      <c r="S2783" s="12">
        <f>(((J2783/60)/60)/24)+DATE(1970,1,1)</f>
        <v>42018.94159722222</v>
      </c>
      <c r="T2783" s="12">
        <f>(((I2783/60)/60)/24)+DATE(1970,1,1)</f>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(E2784/D2784)</f>
        <v>1.2</v>
      </c>
      <c r="P2784" s="8">
        <f>IF(E2784=0, 0, E2784/L2784)</f>
        <v>66.666666666666671</v>
      </c>
      <c r="Q2784" t="str">
        <f>LEFT($N2784,SEARCH("/",$N2784)-1)</f>
        <v>theater</v>
      </c>
      <c r="R2784" t="str">
        <f>RIGHT($N2784, LEN($N2784)-SEARCH("/",$N2784))</f>
        <v>plays</v>
      </c>
      <c r="S2784" s="12">
        <f>(((J2784/60)/60)/24)+DATE(1970,1,1)</f>
        <v>42026.924976851849</v>
      </c>
      <c r="T2784" s="12">
        <f>(((I2784/60)/60)/24)+DATE(1970,1,1)</f>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(E2785/D2785)</f>
        <v>1.145</v>
      </c>
      <c r="P2785" s="8">
        <f>IF(E2785=0, 0, E2785/L2785)</f>
        <v>18.770491803278688</v>
      </c>
      <c r="Q2785" t="str">
        <f>LEFT($N2785,SEARCH("/",$N2785)-1)</f>
        <v>theater</v>
      </c>
      <c r="R2785" t="str">
        <f>RIGHT($N2785, LEN($N2785)-SEARCH("/",$N2785))</f>
        <v>plays</v>
      </c>
      <c r="S2785" s="12">
        <f>(((J2785/60)/60)/24)+DATE(1970,1,1)</f>
        <v>42103.535254629634</v>
      </c>
      <c r="T2785" s="12">
        <f>(((I2785/60)/60)/24)+DATE(1970,1,1)</f>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(E2786/D2786)</f>
        <v>1.19</v>
      </c>
      <c r="P2786" s="8">
        <f>IF(E2786=0, 0, E2786/L2786)</f>
        <v>66.111111111111114</v>
      </c>
      <c r="Q2786" t="str">
        <f>LEFT($N2786,SEARCH("/",$N2786)-1)</f>
        <v>theater</v>
      </c>
      <c r="R2786" t="str">
        <f>RIGHT($N2786, LEN($N2786)-SEARCH("/",$N2786))</f>
        <v>plays</v>
      </c>
      <c r="S2786" s="12">
        <f>(((J2786/60)/60)/24)+DATE(1970,1,1)</f>
        <v>41920.787534722222</v>
      </c>
      <c r="T2786" s="12">
        <f>(((I2786/60)/60)/24)+DATE(1970,1,1)</f>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(E2787/D2787)</f>
        <v>1.0468</v>
      </c>
      <c r="P2787" s="8">
        <f>IF(E2787=0, 0, E2787/L2787)</f>
        <v>36.859154929577464</v>
      </c>
      <c r="Q2787" t="str">
        <f>LEFT($N2787,SEARCH("/",$N2787)-1)</f>
        <v>theater</v>
      </c>
      <c r="R2787" t="str">
        <f>RIGHT($N2787, LEN($N2787)-SEARCH("/",$N2787))</f>
        <v>plays</v>
      </c>
      <c r="S2787" s="12">
        <f>(((J2787/60)/60)/24)+DATE(1970,1,1)</f>
        <v>42558.189432870371</v>
      </c>
      <c r="T2787" s="12">
        <f>(((I2787/60)/60)/24)+DATE(1970,1,1)</f>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(E2788/D2788)</f>
        <v>1.1783999999999999</v>
      </c>
      <c r="P2788" s="8">
        <f>IF(E2788=0, 0, E2788/L2788)</f>
        <v>39.810810810810814</v>
      </c>
      <c r="Q2788" t="str">
        <f>LEFT($N2788,SEARCH("/",$N2788)-1)</f>
        <v>theater</v>
      </c>
      <c r="R2788" t="str">
        <f>RIGHT($N2788, LEN($N2788)-SEARCH("/",$N2788))</f>
        <v>plays</v>
      </c>
      <c r="S2788" s="12">
        <f>(((J2788/60)/60)/24)+DATE(1970,1,1)</f>
        <v>41815.569212962961</v>
      </c>
      <c r="T2788" s="12">
        <f>(((I2788/60)/60)/24)+DATE(1970,1,1)</f>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(E2789/D2789)</f>
        <v>1.1970000000000001</v>
      </c>
      <c r="P2789" s="8">
        <f>IF(E2789=0, 0, E2789/L2789)</f>
        <v>31.5</v>
      </c>
      <c r="Q2789" t="str">
        <f>LEFT($N2789,SEARCH("/",$N2789)-1)</f>
        <v>theater</v>
      </c>
      <c r="R2789" t="str">
        <f>RIGHT($N2789, LEN($N2789)-SEARCH("/",$N2789))</f>
        <v>plays</v>
      </c>
      <c r="S2789" s="12">
        <f>(((J2789/60)/60)/24)+DATE(1970,1,1)</f>
        <v>41808.198518518519</v>
      </c>
      <c r="T2789" s="12">
        <f>(((I2789/60)/60)/24)+DATE(1970,1,1)</f>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(E2790/D2790)</f>
        <v>1.0249999999999999</v>
      </c>
      <c r="P2790" s="8">
        <f>IF(E2790=0, 0, E2790/L2790)</f>
        <v>102.5</v>
      </c>
      <c r="Q2790" t="str">
        <f>LEFT($N2790,SEARCH("/",$N2790)-1)</f>
        <v>theater</v>
      </c>
      <c r="R2790" t="str">
        <f>RIGHT($N2790, LEN($N2790)-SEARCH("/",$N2790))</f>
        <v>plays</v>
      </c>
      <c r="S2790" s="12">
        <f>(((J2790/60)/60)/24)+DATE(1970,1,1)</f>
        <v>42550.701886574068</v>
      </c>
      <c r="T2790" s="12">
        <f>(((I2790/60)/60)/24)+DATE(1970,1,1)</f>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(E2791/D2791)</f>
        <v>1.0116666666666667</v>
      </c>
      <c r="P2791" s="8">
        <f>IF(E2791=0, 0, E2791/L2791)</f>
        <v>126.45833333333333</v>
      </c>
      <c r="Q2791" t="str">
        <f>LEFT($N2791,SEARCH("/",$N2791)-1)</f>
        <v>theater</v>
      </c>
      <c r="R2791" t="str">
        <f>RIGHT($N2791, LEN($N2791)-SEARCH("/",$N2791))</f>
        <v>plays</v>
      </c>
      <c r="S2791" s="12">
        <f>(((J2791/60)/60)/24)+DATE(1970,1,1)</f>
        <v>42056.013124999998</v>
      </c>
      <c r="T2791" s="12">
        <f>(((I2791/60)/60)/24)+DATE(1970,1,1)</f>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(E2792/D2792)</f>
        <v>1.0533333333333332</v>
      </c>
      <c r="P2792" s="8">
        <f>IF(E2792=0, 0, E2792/L2792)</f>
        <v>47.878787878787875</v>
      </c>
      <c r="Q2792" t="str">
        <f>LEFT($N2792,SEARCH("/",$N2792)-1)</f>
        <v>theater</v>
      </c>
      <c r="R2792" t="str">
        <f>RIGHT($N2792, LEN($N2792)-SEARCH("/",$N2792))</f>
        <v>plays</v>
      </c>
      <c r="S2792" s="12">
        <f>(((J2792/60)/60)/24)+DATE(1970,1,1)</f>
        <v>42016.938692129625</v>
      </c>
      <c r="T2792" s="12">
        <f>(((I2792/60)/60)/24)+DATE(1970,1,1)</f>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(E2793/D2793)</f>
        <v>1.0249999999999999</v>
      </c>
      <c r="P2793" s="8">
        <f>IF(E2793=0, 0, E2793/L2793)</f>
        <v>73.214285714285708</v>
      </c>
      <c r="Q2793" t="str">
        <f>LEFT($N2793,SEARCH("/",$N2793)-1)</f>
        <v>theater</v>
      </c>
      <c r="R2793" t="str">
        <f>RIGHT($N2793, LEN($N2793)-SEARCH("/",$N2793))</f>
        <v>plays</v>
      </c>
      <c r="S2793" s="12">
        <f>(((J2793/60)/60)/24)+DATE(1970,1,1)</f>
        <v>42591.899988425925</v>
      </c>
      <c r="T2793" s="12">
        <f>(((I2793/60)/60)/24)+DATE(1970,1,1)</f>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(E2794/D2794)</f>
        <v>1.0760000000000001</v>
      </c>
      <c r="P2794" s="8">
        <f>IF(E2794=0, 0, E2794/L2794)</f>
        <v>89.666666666666671</v>
      </c>
      <c r="Q2794" t="str">
        <f>LEFT($N2794,SEARCH("/",$N2794)-1)</f>
        <v>theater</v>
      </c>
      <c r="R2794" t="str">
        <f>RIGHT($N2794, LEN($N2794)-SEARCH("/",$N2794))</f>
        <v>plays</v>
      </c>
      <c r="S2794" s="12">
        <f>(((J2794/60)/60)/24)+DATE(1970,1,1)</f>
        <v>42183.231006944443</v>
      </c>
      <c r="T2794" s="12">
        <f>(((I2794/60)/60)/24)+DATE(1970,1,1)</f>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(E2795/D2795)</f>
        <v>1.105675</v>
      </c>
      <c r="P2795" s="8">
        <f>IF(E2795=0, 0, E2795/L2795)</f>
        <v>151.4623287671233</v>
      </c>
      <c r="Q2795" t="str">
        <f>LEFT($N2795,SEARCH("/",$N2795)-1)</f>
        <v>theater</v>
      </c>
      <c r="R2795" t="str">
        <f>RIGHT($N2795, LEN($N2795)-SEARCH("/",$N2795))</f>
        <v>plays</v>
      </c>
      <c r="S2795" s="12">
        <f>(((J2795/60)/60)/24)+DATE(1970,1,1)</f>
        <v>42176.419039351851</v>
      </c>
      <c r="T2795" s="12">
        <f>(((I2795/60)/60)/24)+DATE(1970,1,1)</f>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(E2796/D2796)</f>
        <v>1.5</v>
      </c>
      <c r="P2796" s="8">
        <f>IF(E2796=0, 0, E2796/L2796)</f>
        <v>25</v>
      </c>
      <c r="Q2796" t="str">
        <f>LEFT($N2796,SEARCH("/",$N2796)-1)</f>
        <v>theater</v>
      </c>
      <c r="R2796" t="str">
        <f>RIGHT($N2796, LEN($N2796)-SEARCH("/",$N2796))</f>
        <v>plays</v>
      </c>
      <c r="S2796" s="12">
        <f>(((J2796/60)/60)/24)+DATE(1970,1,1)</f>
        <v>42416.691655092596</v>
      </c>
      <c r="T2796" s="12">
        <f>(((I2796/60)/60)/24)+DATE(1970,1,1)</f>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(E2797/D2797)</f>
        <v>1.0428571428571429</v>
      </c>
      <c r="P2797" s="8">
        <f>IF(E2797=0, 0, E2797/L2797)</f>
        <v>36.5</v>
      </c>
      <c r="Q2797" t="str">
        <f>LEFT($N2797,SEARCH("/",$N2797)-1)</f>
        <v>theater</v>
      </c>
      <c r="R2797" t="str">
        <f>RIGHT($N2797, LEN($N2797)-SEARCH("/",$N2797))</f>
        <v>plays</v>
      </c>
      <c r="S2797" s="12">
        <f>(((J2797/60)/60)/24)+DATE(1970,1,1)</f>
        <v>41780.525937500002</v>
      </c>
      <c r="T2797" s="12">
        <f>(((I2797/60)/60)/24)+DATE(1970,1,1)</f>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(E2798/D2798)</f>
        <v>1.155</v>
      </c>
      <c r="P2798" s="8">
        <f>IF(E2798=0, 0, E2798/L2798)</f>
        <v>44</v>
      </c>
      <c r="Q2798" t="str">
        <f>LEFT($N2798,SEARCH("/",$N2798)-1)</f>
        <v>theater</v>
      </c>
      <c r="R2798" t="str">
        <f>RIGHT($N2798, LEN($N2798)-SEARCH("/",$N2798))</f>
        <v>plays</v>
      </c>
      <c r="S2798" s="12">
        <f>(((J2798/60)/60)/24)+DATE(1970,1,1)</f>
        <v>41795.528101851851</v>
      </c>
      <c r="T2798" s="12">
        <f>(((I2798/60)/60)/24)+DATE(1970,1,1)</f>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(E2799/D2799)</f>
        <v>1.02645125</v>
      </c>
      <c r="P2799" s="8">
        <f>IF(E2799=0, 0, E2799/L2799)</f>
        <v>87.357553191489373</v>
      </c>
      <c r="Q2799" t="str">
        <f>LEFT($N2799,SEARCH("/",$N2799)-1)</f>
        <v>theater</v>
      </c>
      <c r="R2799" t="str">
        <f>RIGHT($N2799, LEN($N2799)-SEARCH("/",$N2799))</f>
        <v>plays</v>
      </c>
      <c r="S2799" s="12">
        <f>(((J2799/60)/60)/24)+DATE(1970,1,1)</f>
        <v>41798.94027777778</v>
      </c>
      <c r="T2799" s="12">
        <f>(((I2799/60)/60)/24)+DATE(1970,1,1)</f>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(E2800/D2800)</f>
        <v>1.014</v>
      </c>
      <c r="P2800" s="8">
        <f>IF(E2800=0, 0, E2800/L2800)</f>
        <v>36.474820143884891</v>
      </c>
      <c r="Q2800" t="str">
        <f>LEFT($N2800,SEARCH("/",$N2800)-1)</f>
        <v>theater</v>
      </c>
      <c r="R2800" t="str">
        <f>RIGHT($N2800, LEN($N2800)-SEARCH("/",$N2800))</f>
        <v>plays</v>
      </c>
      <c r="S2800" s="12">
        <f>(((J2800/60)/60)/24)+DATE(1970,1,1)</f>
        <v>42201.675011574072</v>
      </c>
      <c r="T2800" s="12">
        <f>(((I2800/60)/60)/24)+DATE(1970,1,1)</f>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(E2801/D2801)</f>
        <v>1.1663479999999999</v>
      </c>
      <c r="P2801" s="8">
        <f>IF(E2801=0, 0, E2801/L2801)</f>
        <v>44.859538461538463</v>
      </c>
      <c r="Q2801" t="str">
        <f>LEFT($N2801,SEARCH("/",$N2801)-1)</f>
        <v>theater</v>
      </c>
      <c r="R2801" t="str">
        <f>RIGHT($N2801, LEN($N2801)-SEARCH("/",$N2801))</f>
        <v>plays</v>
      </c>
      <c r="S2801" s="12">
        <f>(((J2801/60)/60)/24)+DATE(1970,1,1)</f>
        <v>42507.264699074076</v>
      </c>
      <c r="T2801" s="12">
        <f>(((I2801/60)/60)/24)+DATE(1970,1,1)</f>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(E2802/D2802)</f>
        <v>1.33</v>
      </c>
      <c r="P2802" s="8">
        <f>IF(E2802=0, 0, E2802/L2802)</f>
        <v>42.903225806451616</v>
      </c>
      <c r="Q2802" t="str">
        <f>LEFT($N2802,SEARCH("/",$N2802)-1)</f>
        <v>theater</v>
      </c>
      <c r="R2802" t="str">
        <f>RIGHT($N2802, LEN($N2802)-SEARCH("/",$N2802))</f>
        <v>plays</v>
      </c>
      <c r="S2802" s="12">
        <f>(((J2802/60)/60)/24)+DATE(1970,1,1)</f>
        <v>41948.552847222221</v>
      </c>
      <c r="T2802" s="12">
        <f>(((I2802/60)/60)/24)+DATE(1970,1,1)</f>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(E2803/D2803)</f>
        <v>1.3320000000000001</v>
      </c>
      <c r="P2803" s="8">
        <f>IF(E2803=0, 0, E2803/L2803)</f>
        <v>51.230769230769234</v>
      </c>
      <c r="Q2803" t="str">
        <f>LEFT($N2803,SEARCH("/",$N2803)-1)</f>
        <v>theater</v>
      </c>
      <c r="R2803" t="str">
        <f>RIGHT($N2803, LEN($N2803)-SEARCH("/",$N2803))</f>
        <v>plays</v>
      </c>
      <c r="S2803" s="12">
        <f>(((J2803/60)/60)/24)+DATE(1970,1,1)</f>
        <v>41900.243159722224</v>
      </c>
      <c r="T2803" s="12">
        <f>(((I2803/60)/60)/24)+DATE(1970,1,1)</f>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(E2804/D2804)</f>
        <v>1.0183333333333333</v>
      </c>
      <c r="P2804" s="8">
        <f>IF(E2804=0, 0, E2804/L2804)</f>
        <v>33.944444444444443</v>
      </c>
      <c r="Q2804" t="str">
        <f>LEFT($N2804,SEARCH("/",$N2804)-1)</f>
        <v>theater</v>
      </c>
      <c r="R2804" t="str">
        <f>RIGHT($N2804, LEN($N2804)-SEARCH("/",$N2804))</f>
        <v>plays</v>
      </c>
      <c r="S2804" s="12">
        <f>(((J2804/60)/60)/24)+DATE(1970,1,1)</f>
        <v>42192.64707175926</v>
      </c>
      <c r="T2804" s="12">
        <f>(((I2804/60)/60)/24)+DATE(1970,1,1)</f>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(E2805/D2805)</f>
        <v>1.2795000000000001</v>
      </c>
      <c r="P2805" s="8">
        <f>IF(E2805=0, 0, E2805/L2805)</f>
        <v>90.744680851063833</v>
      </c>
      <c r="Q2805" t="str">
        <f>LEFT($N2805,SEARCH("/",$N2805)-1)</f>
        <v>theater</v>
      </c>
      <c r="R2805" t="str">
        <f>RIGHT($N2805, LEN($N2805)-SEARCH("/",$N2805))</f>
        <v>plays</v>
      </c>
      <c r="S2805" s="12">
        <f>(((J2805/60)/60)/24)+DATE(1970,1,1)</f>
        <v>42158.065694444449</v>
      </c>
      <c r="T2805" s="12">
        <f>(((I2805/60)/60)/24)+DATE(1970,1,1)</f>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(E2806/D2806)</f>
        <v>1.1499999999999999</v>
      </c>
      <c r="P2806" s="8">
        <f>IF(E2806=0, 0, E2806/L2806)</f>
        <v>50</v>
      </c>
      <c r="Q2806" t="str">
        <f>LEFT($N2806,SEARCH("/",$N2806)-1)</f>
        <v>theater</v>
      </c>
      <c r="R2806" t="str">
        <f>RIGHT($N2806, LEN($N2806)-SEARCH("/",$N2806))</f>
        <v>plays</v>
      </c>
      <c r="S2806" s="12">
        <f>(((J2806/60)/60)/24)+DATE(1970,1,1)</f>
        <v>41881.453587962962</v>
      </c>
      <c r="T2806" s="12">
        <f>(((I2806/60)/60)/24)+DATE(1970,1,1)</f>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(E2807/D2807)</f>
        <v>1.1000000000000001</v>
      </c>
      <c r="P2807" s="8">
        <f>IF(E2807=0, 0, E2807/L2807)</f>
        <v>24.444444444444443</v>
      </c>
      <c r="Q2807" t="str">
        <f>LEFT($N2807,SEARCH("/",$N2807)-1)</f>
        <v>theater</v>
      </c>
      <c r="R2807" t="str">
        <f>RIGHT($N2807, LEN($N2807)-SEARCH("/",$N2807))</f>
        <v>plays</v>
      </c>
      <c r="S2807" s="12">
        <f>(((J2807/60)/60)/24)+DATE(1970,1,1)</f>
        <v>42213.505474537036</v>
      </c>
      <c r="T2807" s="12">
        <f>(((I2807/60)/60)/24)+DATE(1970,1,1)</f>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(E2808/D2808)</f>
        <v>1.121</v>
      </c>
      <c r="P2808" s="8">
        <f>IF(E2808=0, 0, E2808/L2808)</f>
        <v>44.25</v>
      </c>
      <c r="Q2808" t="str">
        <f>LEFT($N2808,SEARCH("/",$N2808)-1)</f>
        <v>theater</v>
      </c>
      <c r="R2808" t="str">
        <f>RIGHT($N2808, LEN($N2808)-SEARCH("/",$N2808))</f>
        <v>plays</v>
      </c>
      <c r="S2808" s="12">
        <f>(((J2808/60)/60)/24)+DATE(1970,1,1)</f>
        <v>42185.267245370371</v>
      </c>
      <c r="T2808" s="12">
        <f>(((I2808/60)/60)/24)+DATE(1970,1,1)</f>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(E2809/D2809)</f>
        <v>1.26</v>
      </c>
      <c r="P2809" s="8">
        <f>IF(E2809=0, 0, E2809/L2809)</f>
        <v>67.741935483870961</v>
      </c>
      <c r="Q2809" t="str">
        <f>LEFT($N2809,SEARCH("/",$N2809)-1)</f>
        <v>theater</v>
      </c>
      <c r="R2809" t="str">
        <f>RIGHT($N2809, LEN($N2809)-SEARCH("/",$N2809))</f>
        <v>plays</v>
      </c>
      <c r="S2809" s="12">
        <f>(((J2809/60)/60)/24)+DATE(1970,1,1)</f>
        <v>42154.873124999998</v>
      </c>
      <c r="T2809" s="12">
        <f>(((I2809/60)/60)/24)+DATE(1970,1,1)</f>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(E2810/D2810)</f>
        <v>1.0024444444444445</v>
      </c>
      <c r="P2810" s="8">
        <f>IF(E2810=0, 0, E2810/L2810)</f>
        <v>65.376811594202906</v>
      </c>
      <c r="Q2810" t="str">
        <f>LEFT($N2810,SEARCH("/",$N2810)-1)</f>
        <v>theater</v>
      </c>
      <c r="R2810" t="str">
        <f>RIGHT($N2810, LEN($N2810)-SEARCH("/",$N2810))</f>
        <v>plays</v>
      </c>
      <c r="S2810" s="12">
        <f>(((J2810/60)/60)/24)+DATE(1970,1,1)</f>
        <v>42208.84646990741</v>
      </c>
      <c r="T2810" s="12">
        <f>(((I2810/60)/60)/24)+DATE(1970,1,1)</f>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(E2811/D2811)</f>
        <v>1.024</v>
      </c>
      <c r="P2811" s="8">
        <f>IF(E2811=0, 0, E2811/L2811)</f>
        <v>121.9047619047619</v>
      </c>
      <c r="Q2811" t="str">
        <f>LEFT($N2811,SEARCH("/",$N2811)-1)</f>
        <v>theater</v>
      </c>
      <c r="R2811" t="str">
        <f>RIGHT($N2811, LEN($N2811)-SEARCH("/",$N2811))</f>
        <v>plays</v>
      </c>
      <c r="S2811" s="12">
        <f>(((J2811/60)/60)/24)+DATE(1970,1,1)</f>
        <v>42451.496817129635</v>
      </c>
      <c r="T2811" s="12">
        <f>(((I2811/60)/60)/24)+DATE(1970,1,1)</f>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(E2812/D2812)</f>
        <v>1.0820000000000001</v>
      </c>
      <c r="P2812" s="8">
        <f>IF(E2812=0, 0, E2812/L2812)</f>
        <v>47.456140350877192</v>
      </c>
      <c r="Q2812" t="str">
        <f>LEFT($N2812,SEARCH("/",$N2812)-1)</f>
        <v>theater</v>
      </c>
      <c r="R2812" t="str">
        <f>RIGHT($N2812, LEN($N2812)-SEARCH("/",$N2812))</f>
        <v>plays</v>
      </c>
      <c r="S2812" s="12">
        <f>(((J2812/60)/60)/24)+DATE(1970,1,1)</f>
        <v>41759.13962962963</v>
      </c>
      <c r="T2812" s="12">
        <f>(((I2812/60)/60)/24)+DATE(1970,1,1)</f>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(E2813/D2813)</f>
        <v>1.0026999999999999</v>
      </c>
      <c r="P2813" s="8">
        <f>IF(E2813=0, 0, E2813/L2813)</f>
        <v>92.842592592592595</v>
      </c>
      <c r="Q2813" t="str">
        <f>LEFT($N2813,SEARCH("/",$N2813)-1)</f>
        <v>theater</v>
      </c>
      <c r="R2813" t="str">
        <f>RIGHT($N2813, LEN($N2813)-SEARCH("/",$N2813))</f>
        <v>plays</v>
      </c>
      <c r="S2813" s="12">
        <f>(((J2813/60)/60)/24)+DATE(1970,1,1)</f>
        <v>42028.496562500004</v>
      </c>
      <c r="T2813" s="12">
        <f>(((I2813/60)/60)/24)+DATE(1970,1,1)</f>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(E2814/D2814)</f>
        <v>1.133</v>
      </c>
      <c r="P2814" s="8">
        <f>IF(E2814=0, 0, E2814/L2814)</f>
        <v>68.253012048192772</v>
      </c>
      <c r="Q2814" t="str">
        <f>LEFT($N2814,SEARCH("/",$N2814)-1)</f>
        <v>theater</v>
      </c>
      <c r="R2814" t="str">
        <f>RIGHT($N2814, LEN($N2814)-SEARCH("/",$N2814))</f>
        <v>plays</v>
      </c>
      <c r="S2814" s="12">
        <f>(((J2814/60)/60)/24)+DATE(1970,1,1)</f>
        <v>42054.74418981481</v>
      </c>
      <c r="T2814" s="12">
        <f>(((I2814/60)/60)/24)+DATE(1970,1,1)</f>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(E2815/D2815)</f>
        <v>1.2757571428571428</v>
      </c>
      <c r="P2815" s="8">
        <f>IF(E2815=0, 0, E2815/L2815)</f>
        <v>37.209583333333335</v>
      </c>
      <c r="Q2815" t="str">
        <f>LEFT($N2815,SEARCH("/",$N2815)-1)</f>
        <v>theater</v>
      </c>
      <c r="R2815" t="str">
        <f>RIGHT($N2815, LEN($N2815)-SEARCH("/",$N2815))</f>
        <v>plays</v>
      </c>
      <c r="S2815" s="12">
        <f>(((J2815/60)/60)/24)+DATE(1970,1,1)</f>
        <v>42693.742604166662</v>
      </c>
      <c r="T2815" s="12">
        <f>(((I2815/60)/60)/24)+DATE(1970,1,1)</f>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(E2816/D2816)</f>
        <v>1.0773333333333333</v>
      </c>
      <c r="P2816" s="8">
        <f>IF(E2816=0, 0, E2816/L2816)</f>
        <v>25.25</v>
      </c>
      <c r="Q2816" t="str">
        <f>LEFT($N2816,SEARCH("/",$N2816)-1)</f>
        <v>theater</v>
      </c>
      <c r="R2816" t="str">
        <f>RIGHT($N2816, LEN($N2816)-SEARCH("/",$N2816))</f>
        <v>plays</v>
      </c>
      <c r="S2816" s="12">
        <f>(((J2816/60)/60)/24)+DATE(1970,1,1)</f>
        <v>42103.399479166663</v>
      </c>
      <c r="T2816" s="12">
        <f>(((I2816/60)/60)/24)+DATE(1970,1,1)</f>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(E2817/D2817)</f>
        <v>2.42</v>
      </c>
      <c r="P2817" s="8">
        <f>IF(E2817=0, 0, E2817/L2817)</f>
        <v>43.214285714285715</v>
      </c>
      <c r="Q2817" t="str">
        <f>LEFT($N2817,SEARCH("/",$N2817)-1)</f>
        <v>theater</v>
      </c>
      <c r="R2817" t="str">
        <f>RIGHT($N2817, LEN($N2817)-SEARCH("/",$N2817))</f>
        <v>plays</v>
      </c>
      <c r="S2817" s="12">
        <f>(((J2817/60)/60)/24)+DATE(1970,1,1)</f>
        <v>42559.776724537034</v>
      </c>
      <c r="T2817" s="12">
        <f>(((I2817/60)/60)/24)+DATE(1970,1,1)</f>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(E2818/D2818)</f>
        <v>1.4156666666666666</v>
      </c>
      <c r="P2818" s="8">
        <f>IF(E2818=0, 0, E2818/L2818)</f>
        <v>25.130177514792898</v>
      </c>
      <c r="Q2818" t="str">
        <f>LEFT($N2818,SEARCH("/",$N2818)-1)</f>
        <v>theater</v>
      </c>
      <c r="R2818" t="str">
        <f>RIGHT($N2818, LEN($N2818)-SEARCH("/",$N2818))</f>
        <v>plays</v>
      </c>
      <c r="S2818" s="12">
        <f>(((J2818/60)/60)/24)+DATE(1970,1,1)</f>
        <v>42188.467499999999</v>
      </c>
      <c r="T2818" s="12">
        <f>(((I2818/60)/60)/24)+DATE(1970,1,1)</f>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(E2819/D2819)</f>
        <v>1.3</v>
      </c>
      <c r="P2819" s="8">
        <f>IF(E2819=0, 0, E2819/L2819)</f>
        <v>23.636363636363637</v>
      </c>
      <c r="Q2819" t="str">
        <f>LEFT($N2819,SEARCH("/",$N2819)-1)</f>
        <v>theater</v>
      </c>
      <c r="R2819" t="str">
        <f>RIGHT($N2819, LEN($N2819)-SEARCH("/",$N2819))</f>
        <v>plays</v>
      </c>
      <c r="S2819" s="12">
        <f>(((J2819/60)/60)/24)+DATE(1970,1,1)</f>
        <v>42023.634976851856</v>
      </c>
      <c r="T2819" s="12">
        <f>(((I2819/60)/60)/24)+DATE(1970,1,1)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(E2820/D2820)</f>
        <v>1.0603</v>
      </c>
      <c r="P2820" s="8">
        <f>IF(E2820=0, 0, E2820/L2820)</f>
        <v>103.95098039215686</v>
      </c>
      <c r="Q2820" t="str">
        <f>LEFT($N2820,SEARCH("/",$N2820)-1)</f>
        <v>theater</v>
      </c>
      <c r="R2820" t="str">
        <f>RIGHT($N2820, LEN($N2820)-SEARCH("/",$N2820))</f>
        <v>plays</v>
      </c>
      <c r="S2820" s="12">
        <f>(((J2820/60)/60)/24)+DATE(1970,1,1)</f>
        <v>42250.598217592589</v>
      </c>
      <c r="T2820" s="12">
        <f>(((I2820/60)/60)/24)+DATE(1970,1,1)</f>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(E2821/D2821)</f>
        <v>1.048</v>
      </c>
      <c r="P2821" s="8">
        <f>IF(E2821=0, 0, E2821/L2821)</f>
        <v>50.384615384615387</v>
      </c>
      <c r="Q2821" t="str">
        <f>LEFT($N2821,SEARCH("/",$N2821)-1)</f>
        <v>theater</v>
      </c>
      <c r="R2821" t="str">
        <f>RIGHT($N2821, LEN($N2821)-SEARCH("/",$N2821))</f>
        <v>plays</v>
      </c>
      <c r="S2821" s="12">
        <f>(((J2821/60)/60)/24)+DATE(1970,1,1)</f>
        <v>42139.525567129633</v>
      </c>
      <c r="T2821" s="12">
        <f>(((I2821/60)/60)/24)+DATE(1970,1,1)</f>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(E2822/D2822)</f>
        <v>1.36</v>
      </c>
      <c r="P2822" s="8">
        <f>IF(E2822=0, 0, E2822/L2822)</f>
        <v>13.6</v>
      </c>
      <c r="Q2822" t="str">
        <f>LEFT($N2822,SEARCH("/",$N2822)-1)</f>
        <v>theater</v>
      </c>
      <c r="R2822" t="str">
        <f>RIGHT($N2822, LEN($N2822)-SEARCH("/",$N2822))</f>
        <v>plays</v>
      </c>
      <c r="S2822" s="12">
        <f>(((J2822/60)/60)/24)+DATE(1970,1,1)</f>
        <v>42401.610983796301</v>
      </c>
      <c r="T2822" s="12">
        <f>(((I2822/60)/60)/24)+DATE(1970,1,1)</f>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(E2823/D2823)</f>
        <v>1</v>
      </c>
      <c r="P2823" s="8">
        <f>IF(E2823=0, 0, E2823/L2823)</f>
        <v>28.571428571428573</v>
      </c>
      <c r="Q2823" t="str">
        <f>LEFT($N2823,SEARCH("/",$N2823)-1)</f>
        <v>theater</v>
      </c>
      <c r="R2823" t="str">
        <f>RIGHT($N2823, LEN($N2823)-SEARCH("/",$N2823))</f>
        <v>plays</v>
      </c>
      <c r="S2823" s="12">
        <f>(((J2823/60)/60)/24)+DATE(1970,1,1)</f>
        <v>41875.922858796301</v>
      </c>
      <c r="T2823" s="12">
        <f>(((I2823/60)/60)/24)+DATE(1970,1,1)</f>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(E2824/D2824)</f>
        <v>1</v>
      </c>
      <c r="P2824" s="8">
        <f>IF(E2824=0, 0, E2824/L2824)</f>
        <v>63.829787234042556</v>
      </c>
      <c r="Q2824" t="str">
        <f>LEFT($N2824,SEARCH("/",$N2824)-1)</f>
        <v>theater</v>
      </c>
      <c r="R2824" t="str">
        <f>RIGHT($N2824, LEN($N2824)-SEARCH("/",$N2824))</f>
        <v>plays</v>
      </c>
      <c r="S2824" s="12">
        <f>(((J2824/60)/60)/24)+DATE(1970,1,1)</f>
        <v>42060.683935185181</v>
      </c>
      <c r="T2824" s="12">
        <f>(((I2824/60)/60)/24)+DATE(1970,1,1)</f>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(E2825/D2825)</f>
        <v>1.24</v>
      </c>
      <c r="P2825" s="8">
        <f>IF(E2825=0, 0, E2825/L2825)</f>
        <v>8.8571428571428577</v>
      </c>
      <c r="Q2825" t="str">
        <f>LEFT($N2825,SEARCH("/",$N2825)-1)</f>
        <v>theater</v>
      </c>
      <c r="R2825" t="str">
        <f>RIGHT($N2825, LEN($N2825)-SEARCH("/",$N2825))</f>
        <v>plays</v>
      </c>
      <c r="S2825" s="12">
        <f>(((J2825/60)/60)/24)+DATE(1970,1,1)</f>
        <v>42067.011643518519</v>
      </c>
      <c r="T2825" s="12">
        <f>(((I2825/60)/60)/24)+DATE(1970,1,1)</f>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(E2826/D2826)</f>
        <v>1.1692307692307693</v>
      </c>
      <c r="P2826" s="8">
        <f>IF(E2826=0, 0, E2826/L2826)</f>
        <v>50.666666666666664</v>
      </c>
      <c r="Q2826" t="str">
        <f>LEFT($N2826,SEARCH("/",$N2826)-1)</f>
        <v>theater</v>
      </c>
      <c r="R2826" t="str">
        <f>RIGHT($N2826, LEN($N2826)-SEARCH("/",$N2826))</f>
        <v>plays</v>
      </c>
      <c r="S2826" s="12">
        <f>(((J2826/60)/60)/24)+DATE(1970,1,1)</f>
        <v>42136.270787037036</v>
      </c>
      <c r="T2826" s="12">
        <f>(((I2826/60)/60)/24)+DATE(1970,1,1)</f>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(E2827/D2827)</f>
        <v>1.0333333333333334</v>
      </c>
      <c r="P2827" s="8">
        <f>IF(E2827=0, 0, E2827/L2827)</f>
        <v>60.784313725490193</v>
      </c>
      <c r="Q2827" t="str">
        <f>LEFT($N2827,SEARCH("/",$N2827)-1)</f>
        <v>theater</v>
      </c>
      <c r="R2827" t="str">
        <f>RIGHT($N2827, LEN($N2827)-SEARCH("/",$N2827))</f>
        <v>plays</v>
      </c>
      <c r="S2827" s="12">
        <f>(((J2827/60)/60)/24)+DATE(1970,1,1)</f>
        <v>42312.792662037042</v>
      </c>
      <c r="T2827" s="12">
        <f>(((I2827/60)/60)/24)+DATE(1970,1,1)</f>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(E2828/D2828)</f>
        <v>1.0774999999999999</v>
      </c>
      <c r="P2828" s="8">
        <f>IF(E2828=0, 0, E2828/L2828)</f>
        <v>113.42105263157895</v>
      </c>
      <c r="Q2828" t="str">
        <f>LEFT($N2828,SEARCH("/",$N2828)-1)</f>
        <v>theater</v>
      </c>
      <c r="R2828" t="str">
        <f>RIGHT($N2828, LEN($N2828)-SEARCH("/",$N2828))</f>
        <v>plays</v>
      </c>
      <c r="S2828" s="12">
        <f>(((J2828/60)/60)/24)+DATE(1970,1,1)</f>
        <v>42171.034861111111</v>
      </c>
      <c r="T2828" s="12">
        <f>(((I2828/60)/60)/24)+DATE(1970,1,1)</f>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(E2829/D2829)</f>
        <v>1.2024999999999999</v>
      </c>
      <c r="P2829" s="8">
        <f>IF(E2829=0, 0, E2829/L2829)</f>
        <v>104.56521739130434</v>
      </c>
      <c r="Q2829" t="str">
        <f>LEFT($N2829,SEARCH("/",$N2829)-1)</f>
        <v>theater</v>
      </c>
      <c r="R2829" t="str">
        <f>RIGHT($N2829, LEN($N2829)-SEARCH("/",$N2829))</f>
        <v>plays</v>
      </c>
      <c r="S2829" s="12">
        <f>(((J2829/60)/60)/24)+DATE(1970,1,1)</f>
        <v>42494.683634259258</v>
      </c>
      <c r="T2829" s="12">
        <f>(((I2829/60)/60)/24)+DATE(1970,1,1)</f>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(E2830/D2830)</f>
        <v>1.0037894736842106</v>
      </c>
      <c r="P2830" s="8">
        <f>IF(E2830=0, 0, E2830/L2830)</f>
        <v>98.30927835051547</v>
      </c>
      <c r="Q2830" t="str">
        <f>LEFT($N2830,SEARCH("/",$N2830)-1)</f>
        <v>theater</v>
      </c>
      <c r="R2830" t="str">
        <f>RIGHT($N2830, LEN($N2830)-SEARCH("/",$N2830))</f>
        <v>plays</v>
      </c>
      <c r="S2830" s="12">
        <f>(((J2830/60)/60)/24)+DATE(1970,1,1)</f>
        <v>42254.264687499999</v>
      </c>
      <c r="T2830" s="12">
        <f>(((I2830/60)/60)/24)+DATE(1970,1,1)</f>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(E2831/D2831)</f>
        <v>1.0651999999999999</v>
      </c>
      <c r="P2831" s="8">
        <f>IF(E2831=0, 0, E2831/L2831)</f>
        <v>35.039473684210527</v>
      </c>
      <c r="Q2831" t="str">
        <f>LEFT($N2831,SEARCH("/",$N2831)-1)</f>
        <v>theater</v>
      </c>
      <c r="R2831" t="str">
        <f>RIGHT($N2831, LEN($N2831)-SEARCH("/",$N2831))</f>
        <v>plays</v>
      </c>
      <c r="S2831" s="12">
        <f>(((J2831/60)/60)/24)+DATE(1970,1,1)</f>
        <v>42495.434236111112</v>
      </c>
      <c r="T2831" s="12">
        <f>(((I2831/60)/60)/24)+DATE(1970,1,1)</f>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(E2832/D2832)</f>
        <v>1</v>
      </c>
      <c r="P2832" s="8">
        <f>IF(E2832=0, 0, E2832/L2832)</f>
        <v>272.72727272727275</v>
      </c>
      <c r="Q2832" t="str">
        <f>LEFT($N2832,SEARCH("/",$N2832)-1)</f>
        <v>theater</v>
      </c>
      <c r="R2832" t="str">
        <f>RIGHT($N2832, LEN($N2832)-SEARCH("/",$N2832))</f>
        <v>plays</v>
      </c>
      <c r="S2832" s="12">
        <f>(((J2832/60)/60)/24)+DATE(1970,1,1)</f>
        <v>41758.839675925927</v>
      </c>
      <c r="T2832" s="12">
        <f>(((I2832/60)/60)/24)+DATE(1970,1,1)</f>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(E2833/D2833)</f>
        <v>1.1066666666666667</v>
      </c>
      <c r="P2833" s="8">
        <f>IF(E2833=0, 0, E2833/L2833)</f>
        <v>63.846153846153847</v>
      </c>
      <c r="Q2833" t="str">
        <f>LEFT($N2833,SEARCH("/",$N2833)-1)</f>
        <v>theater</v>
      </c>
      <c r="R2833" t="str">
        <f>RIGHT($N2833, LEN($N2833)-SEARCH("/",$N2833))</f>
        <v>plays</v>
      </c>
      <c r="S2833" s="12">
        <f>(((J2833/60)/60)/24)+DATE(1970,1,1)</f>
        <v>42171.824884259258</v>
      </c>
      <c r="T2833" s="12">
        <f>(((I2833/60)/60)/24)+DATE(1970,1,1)</f>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(E2834/D2834)</f>
        <v>1.1471959999999999</v>
      </c>
      <c r="P2834" s="8">
        <f>IF(E2834=0, 0, E2834/L2834)</f>
        <v>30.189368421052631</v>
      </c>
      <c r="Q2834" t="str">
        <f>LEFT($N2834,SEARCH("/",$N2834)-1)</f>
        <v>theater</v>
      </c>
      <c r="R2834" t="str">
        <f>RIGHT($N2834, LEN($N2834)-SEARCH("/",$N2834))</f>
        <v>plays</v>
      </c>
      <c r="S2834" s="12">
        <f>(((J2834/60)/60)/24)+DATE(1970,1,1)</f>
        <v>41938.709421296298</v>
      </c>
      <c r="T2834" s="12">
        <f>(((I2834/60)/60)/24)+DATE(1970,1,1)</f>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(E2835/D2835)</f>
        <v>1.0825925925925926</v>
      </c>
      <c r="P2835" s="8">
        <f>IF(E2835=0, 0, E2835/L2835)</f>
        <v>83.51428571428572</v>
      </c>
      <c r="Q2835" t="str">
        <f>LEFT($N2835,SEARCH("/",$N2835)-1)</f>
        <v>theater</v>
      </c>
      <c r="R2835" t="str">
        <f>RIGHT($N2835, LEN($N2835)-SEARCH("/",$N2835))</f>
        <v>plays</v>
      </c>
      <c r="S2835" s="12">
        <f>(((J2835/60)/60)/24)+DATE(1970,1,1)</f>
        <v>42268.127696759257</v>
      </c>
      <c r="T2835" s="12">
        <f>(((I2835/60)/60)/24)+DATE(1970,1,1)</f>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(E2836/D2836)</f>
        <v>1.7</v>
      </c>
      <c r="P2836" s="8">
        <f>IF(E2836=0, 0, E2836/L2836)</f>
        <v>64.761904761904759</v>
      </c>
      <c r="Q2836" t="str">
        <f>LEFT($N2836,SEARCH("/",$N2836)-1)</f>
        <v>theater</v>
      </c>
      <c r="R2836" t="str">
        <f>RIGHT($N2836, LEN($N2836)-SEARCH("/",$N2836))</f>
        <v>plays</v>
      </c>
      <c r="S2836" s="12">
        <f>(((J2836/60)/60)/24)+DATE(1970,1,1)</f>
        <v>42019.959837962961</v>
      </c>
      <c r="T2836" s="12">
        <f>(((I2836/60)/60)/24)+DATE(1970,1,1)</f>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(E2837/D2837)</f>
        <v>1.8709899999999999</v>
      </c>
      <c r="P2837" s="8">
        <f>IF(E2837=0, 0, E2837/L2837)</f>
        <v>20.118172043010752</v>
      </c>
      <c r="Q2837" t="str">
        <f>LEFT($N2837,SEARCH("/",$N2837)-1)</f>
        <v>theater</v>
      </c>
      <c r="R2837" t="str">
        <f>RIGHT($N2837, LEN($N2837)-SEARCH("/",$N2837))</f>
        <v>plays</v>
      </c>
      <c r="S2837" s="12">
        <f>(((J2837/60)/60)/24)+DATE(1970,1,1)</f>
        <v>42313.703900462962</v>
      </c>
      <c r="T2837" s="12">
        <f>(((I2837/60)/60)/24)+DATE(1970,1,1)</f>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(E2838/D2838)</f>
        <v>1.0777777777777777</v>
      </c>
      <c r="P2838" s="8">
        <f>IF(E2838=0, 0, E2838/L2838)</f>
        <v>44.090909090909093</v>
      </c>
      <c r="Q2838" t="str">
        <f>LEFT($N2838,SEARCH("/",$N2838)-1)</f>
        <v>theater</v>
      </c>
      <c r="R2838" t="str">
        <f>RIGHT($N2838, LEN($N2838)-SEARCH("/",$N2838))</f>
        <v>plays</v>
      </c>
      <c r="S2838" s="12">
        <f>(((J2838/60)/60)/24)+DATE(1970,1,1)</f>
        <v>42746.261782407411</v>
      </c>
      <c r="T2838" s="12">
        <f>(((I2838/60)/60)/24)+DATE(1970,1,1)</f>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(E2839/D2839)</f>
        <v>1</v>
      </c>
      <c r="P2839" s="8">
        <f>IF(E2839=0, 0, E2839/L2839)</f>
        <v>40.476190476190474</v>
      </c>
      <c r="Q2839" t="str">
        <f>LEFT($N2839,SEARCH("/",$N2839)-1)</f>
        <v>theater</v>
      </c>
      <c r="R2839" t="str">
        <f>RIGHT($N2839, LEN($N2839)-SEARCH("/",$N2839))</f>
        <v>plays</v>
      </c>
      <c r="S2839" s="12">
        <f>(((J2839/60)/60)/24)+DATE(1970,1,1)</f>
        <v>42307.908379629633</v>
      </c>
      <c r="T2839" s="12">
        <f>(((I2839/60)/60)/24)+DATE(1970,1,1)</f>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(E2840/D2840)</f>
        <v>1.2024999999999999</v>
      </c>
      <c r="P2840" s="8">
        <f>IF(E2840=0, 0, E2840/L2840)</f>
        <v>44.537037037037038</v>
      </c>
      <c r="Q2840" t="str">
        <f>LEFT($N2840,SEARCH("/",$N2840)-1)</f>
        <v>theater</v>
      </c>
      <c r="R2840" t="str">
        <f>RIGHT($N2840, LEN($N2840)-SEARCH("/",$N2840))</f>
        <v>plays</v>
      </c>
      <c r="S2840" s="12">
        <f>(((J2840/60)/60)/24)+DATE(1970,1,1)</f>
        <v>41842.607592592591</v>
      </c>
      <c r="T2840" s="12">
        <f>(((I2840/60)/60)/24)+DATE(1970,1,1)</f>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(E2841/D2841)</f>
        <v>1.1142857142857143</v>
      </c>
      <c r="P2841" s="8">
        <f>IF(E2841=0, 0, E2841/L2841)</f>
        <v>125.80645161290323</v>
      </c>
      <c r="Q2841" t="str">
        <f>LEFT($N2841,SEARCH("/",$N2841)-1)</f>
        <v>theater</v>
      </c>
      <c r="R2841" t="str">
        <f>RIGHT($N2841, LEN($N2841)-SEARCH("/",$N2841))</f>
        <v>plays</v>
      </c>
      <c r="S2841" s="12">
        <f>(((J2841/60)/60)/24)+DATE(1970,1,1)</f>
        <v>41853.240208333329</v>
      </c>
      <c r="T2841" s="12">
        <f>(((I2841/60)/60)/24)+DATE(1970,1,1)</f>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(E2842/D2842)</f>
        <v>1.04</v>
      </c>
      <c r="P2842" s="8">
        <f>IF(E2842=0, 0, E2842/L2842)</f>
        <v>19.696969696969695</v>
      </c>
      <c r="Q2842" t="str">
        <f>LEFT($N2842,SEARCH("/",$N2842)-1)</f>
        <v>theater</v>
      </c>
      <c r="R2842" t="str">
        <f>RIGHT($N2842, LEN($N2842)-SEARCH("/",$N2842))</f>
        <v>plays</v>
      </c>
      <c r="S2842" s="12">
        <f>(((J2842/60)/60)/24)+DATE(1970,1,1)</f>
        <v>42060.035636574074</v>
      </c>
      <c r="T2842" s="12">
        <f>(((I2842/60)/60)/24)+DATE(1970,1,1)</f>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(E2843/D2843)</f>
        <v>0.01</v>
      </c>
      <c r="P2843" s="8">
        <f>IF(E2843=0, 0, E2843/L2843)</f>
        <v>10</v>
      </c>
      <c r="Q2843" t="str">
        <f>LEFT($N2843,SEARCH("/",$N2843)-1)</f>
        <v>theater</v>
      </c>
      <c r="R2843" t="str">
        <f>RIGHT($N2843, LEN($N2843)-SEARCH("/",$N2843))</f>
        <v>plays</v>
      </c>
      <c r="S2843" s="12">
        <f>(((J2843/60)/60)/24)+DATE(1970,1,1)</f>
        <v>42291.739548611105</v>
      </c>
      <c r="T2843" s="12">
        <f>(((I2843/60)/60)/24)+DATE(1970,1,1)</f>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(E2844/D2844)</f>
        <v>0</v>
      </c>
      <c r="P2844" s="8">
        <f>IF(E2844=0, 0, E2844/L2844)</f>
        <v>0</v>
      </c>
      <c r="Q2844" t="str">
        <f>LEFT($N2844,SEARCH("/",$N2844)-1)</f>
        <v>theater</v>
      </c>
      <c r="R2844" t="str">
        <f>RIGHT($N2844, LEN($N2844)-SEARCH("/",$N2844))</f>
        <v>plays</v>
      </c>
      <c r="S2844" s="12">
        <f>(((J2844/60)/60)/24)+DATE(1970,1,1)</f>
        <v>41784.952488425923</v>
      </c>
      <c r="T2844" s="12">
        <f>(((I2844/60)/60)/24)+DATE(1970,1,1)</f>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(E2845/D2845)</f>
        <v>0</v>
      </c>
      <c r="P2845" s="8">
        <f>IF(E2845=0, 0, E2845/L2845)</f>
        <v>0</v>
      </c>
      <c r="Q2845" t="str">
        <f>LEFT($N2845,SEARCH("/",$N2845)-1)</f>
        <v>theater</v>
      </c>
      <c r="R2845" t="str">
        <f>RIGHT($N2845, LEN($N2845)-SEARCH("/",$N2845))</f>
        <v>plays</v>
      </c>
      <c r="S2845" s="12">
        <f>(((J2845/60)/60)/24)+DATE(1970,1,1)</f>
        <v>42492.737847222219</v>
      </c>
      <c r="T2845" s="12">
        <f>(((I2845/60)/60)/24)+DATE(1970,1,1)</f>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(E2846/D2846)</f>
        <v>5.4545454545454543E-2</v>
      </c>
      <c r="P2846" s="8">
        <f>IF(E2846=0, 0, E2846/L2846)</f>
        <v>30</v>
      </c>
      <c r="Q2846" t="str">
        <f>LEFT($N2846,SEARCH("/",$N2846)-1)</f>
        <v>theater</v>
      </c>
      <c r="R2846" t="str">
        <f>RIGHT($N2846, LEN($N2846)-SEARCH("/",$N2846))</f>
        <v>plays</v>
      </c>
      <c r="S2846" s="12">
        <f>(((J2846/60)/60)/24)+DATE(1970,1,1)</f>
        <v>42709.546064814815</v>
      </c>
      <c r="T2846" s="12">
        <f>(((I2846/60)/60)/24)+DATE(1970,1,1)</f>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(E2847/D2847)</f>
        <v>0.31546666666666667</v>
      </c>
      <c r="P2847" s="8">
        <f>IF(E2847=0, 0, E2847/L2847)</f>
        <v>60.666666666666664</v>
      </c>
      <c r="Q2847" t="str">
        <f>LEFT($N2847,SEARCH("/",$N2847)-1)</f>
        <v>theater</v>
      </c>
      <c r="R2847" t="str">
        <f>RIGHT($N2847, LEN($N2847)-SEARCH("/",$N2847))</f>
        <v>plays</v>
      </c>
      <c r="S2847" s="12">
        <f>(((J2847/60)/60)/24)+DATE(1970,1,1)</f>
        <v>42103.016585648147</v>
      </c>
      <c r="T2847" s="12">
        <f>(((I2847/60)/60)/24)+DATE(1970,1,1)</f>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(E2848/D2848)</f>
        <v>0</v>
      </c>
      <c r="P2848" s="8">
        <f>IF(E2848=0, 0, E2848/L2848)</f>
        <v>0</v>
      </c>
      <c r="Q2848" t="str">
        <f>LEFT($N2848,SEARCH("/",$N2848)-1)</f>
        <v>theater</v>
      </c>
      <c r="R2848" t="str">
        <f>RIGHT($N2848, LEN($N2848)-SEARCH("/",$N2848))</f>
        <v>plays</v>
      </c>
      <c r="S2848" s="12">
        <f>(((J2848/60)/60)/24)+DATE(1970,1,1)</f>
        <v>42108.692060185189</v>
      </c>
      <c r="T2848" s="12">
        <f>(((I2848/60)/60)/24)+DATE(1970,1,1)</f>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(E2849/D2849)</f>
        <v>0</v>
      </c>
      <c r="P2849" s="8">
        <f>IF(E2849=0, 0, E2849/L2849)</f>
        <v>0</v>
      </c>
      <c r="Q2849" t="str">
        <f>LEFT($N2849,SEARCH("/",$N2849)-1)</f>
        <v>theater</v>
      </c>
      <c r="R2849" t="str">
        <f>RIGHT($N2849, LEN($N2849)-SEARCH("/",$N2849))</f>
        <v>plays</v>
      </c>
      <c r="S2849" s="12">
        <f>(((J2849/60)/60)/24)+DATE(1970,1,1)</f>
        <v>42453.806307870371</v>
      </c>
      <c r="T2849" s="12">
        <f>(((I2849/60)/60)/24)+DATE(1970,1,1)</f>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(E2850/D2850)</f>
        <v>2E-3</v>
      </c>
      <c r="P2850" s="8">
        <f>IF(E2850=0, 0, E2850/L2850)</f>
        <v>23.333333333333332</v>
      </c>
      <c r="Q2850" t="str">
        <f>LEFT($N2850,SEARCH("/",$N2850)-1)</f>
        <v>theater</v>
      </c>
      <c r="R2850" t="str">
        <f>RIGHT($N2850, LEN($N2850)-SEARCH("/",$N2850))</f>
        <v>plays</v>
      </c>
      <c r="S2850" s="12">
        <f>(((J2850/60)/60)/24)+DATE(1970,1,1)</f>
        <v>42123.648831018523</v>
      </c>
      <c r="T2850" s="12">
        <f>(((I2850/60)/60)/24)+DATE(1970,1,1)</f>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(E2851/D2851)</f>
        <v>0.01</v>
      </c>
      <c r="P2851" s="8">
        <f>IF(E2851=0, 0, E2851/L2851)</f>
        <v>5</v>
      </c>
      <c r="Q2851" t="str">
        <f>LEFT($N2851,SEARCH("/",$N2851)-1)</f>
        <v>theater</v>
      </c>
      <c r="R2851" t="str">
        <f>RIGHT($N2851, LEN($N2851)-SEARCH("/",$N2851))</f>
        <v>plays</v>
      </c>
      <c r="S2851" s="12">
        <f>(((J2851/60)/60)/24)+DATE(1970,1,1)</f>
        <v>42453.428240740745</v>
      </c>
      <c r="T2851" s="12">
        <f>(((I2851/60)/60)/24)+DATE(1970,1,1)</f>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(E2852/D2852)</f>
        <v>3.8875E-2</v>
      </c>
      <c r="P2852" s="8">
        <f>IF(E2852=0, 0, E2852/L2852)</f>
        <v>23.923076923076923</v>
      </c>
      <c r="Q2852" t="str">
        <f>LEFT($N2852,SEARCH("/",$N2852)-1)</f>
        <v>theater</v>
      </c>
      <c r="R2852" t="str">
        <f>RIGHT($N2852, LEN($N2852)-SEARCH("/",$N2852))</f>
        <v>plays</v>
      </c>
      <c r="S2852" s="12">
        <f>(((J2852/60)/60)/24)+DATE(1970,1,1)</f>
        <v>41858.007071759261</v>
      </c>
      <c r="T2852" s="12">
        <f>(((I2852/60)/60)/24)+DATE(1970,1,1)</f>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(E2853/D2853)</f>
        <v>0</v>
      </c>
      <c r="P2853" s="8">
        <f>IF(E2853=0, 0, E2853/L2853)</f>
        <v>0</v>
      </c>
      <c r="Q2853" t="str">
        <f>LEFT($N2853,SEARCH("/",$N2853)-1)</f>
        <v>theater</v>
      </c>
      <c r="R2853" t="str">
        <f>RIGHT($N2853, LEN($N2853)-SEARCH("/",$N2853))</f>
        <v>plays</v>
      </c>
      <c r="S2853" s="12">
        <f>(((J2853/60)/60)/24)+DATE(1970,1,1)</f>
        <v>42390.002650462964</v>
      </c>
      <c r="T2853" s="12">
        <f>(((I2853/60)/60)/24)+DATE(1970,1,1)</f>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(E2854/D2854)</f>
        <v>1.9E-2</v>
      </c>
      <c r="P2854" s="8">
        <f>IF(E2854=0, 0, E2854/L2854)</f>
        <v>15.833333333333334</v>
      </c>
      <c r="Q2854" t="str">
        <f>LEFT($N2854,SEARCH("/",$N2854)-1)</f>
        <v>theater</v>
      </c>
      <c r="R2854" t="str">
        <f>RIGHT($N2854, LEN($N2854)-SEARCH("/",$N2854))</f>
        <v>plays</v>
      </c>
      <c r="S2854" s="12">
        <f>(((J2854/60)/60)/24)+DATE(1970,1,1)</f>
        <v>41781.045173611114</v>
      </c>
      <c r="T2854" s="12">
        <f>(((I2854/60)/60)/24)+DATE(1970,1,1)</f>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(E2855/D2855)</f>
        <v>0</v>
      </c>
      <c r="P2855" s="8">
        <f>IF(E2855=0, 0, E2855/L2855)</f>
        <v>0</v>
      </c>
      <c r="Q2855" t="str">
        <f>LEFT($N2855,SEARCH("/",$N2855)-1)</f>
        <v>theater</v>
      </c>
      <c r="R2855" t="str">
        <f>RIGHT($N2855, LEN($N2855)-SEARCH("/",$N2855))</f>
        <v>plays</v>
      </c>
      <c r="S2855" s="12">
        <f>(((J2855/60)/60)/24)+DATE(1970,1,1)</f>
        <v>41836.190937499996</v>
      </c>
      <c r="T2855" s="12">
        <f>(((I2855/60)/60)/24)+DATE(1970,1,1)</f>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(E2856/D2856)</f>
        <v>0.41699999999999998</v>
      </c>
      <c r="P2856" s="8">
        <f>IF(E2856=0, 0, E2856/L2856)</f>
        <v>29.785714285714285</v>
      </c>
      <c r="Q2856" t="str">
        <f>LEFT($N2856,SEARCH("/",$N2856)-1)</f>
        <v>theater</v>
      </c>
      <c r="R2856" t="str">
        <f>RIGHT($N2856, LEN($N2856)-SEARCH("/",$N2856))</f>
        <v>plays</v>
      </c>
      <c r="S2856" s="12">
        <f>(((J2856/60)/60)/24)+DATE(1970,1,1)</f>
        <v>42111.71665509259</v>
      </c>
      <c r="T2856" s="12">
        <f>(((I2856/60)/60)/24)+DATE(1970,1,1)</f>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(E2857/D2857)</f>
        <v>0.5</v>
      </c>
      <c r="P2857" s="8">
        <f>IF(E2857=0, 0, E2857/L2857)</f>
        <v>60</v>
      </c>
      <c r="Q2857" t="str">
        <f>LEFT($N2857,SEARCH("/",$N2857)-1)</f>
        <v>theater</v>
      </c>
      <c r="R2857" t="str">
        <f>RIGHT($N2857, LEN($N2857)-SEARCH("/",$N2857))</f>
        <v>plays</v>
      </c>
      <c r="S2857" s="12">
        <f>(((J2857/60)/60)/24)+DATE(1970,1,1)</f>
        <v>42370.007766203707</v>
      </c>
      <c r="T2857" s="12">
        <f>(((I2857/60)/60)/24)+DATE(1970,1,1)</f>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(E2858/D2858)</f>
        <v>4.8666666666666664E-2</v>
      </c>
      <c r="P2858" s="8">
        <f>IF(E2858=0, 0, E2858/L2858)</f>
        <v>24.333333333333332</v>
      </c>
      <c r="Q2858" t="str">
        <f>LEFT($N2858,SEARCH("/",$N2858)-1)</f>
        <v>theater</v>
      </c>
      <c r="R2858" t="str">
        <f>RIGHT($N2858, LEN($N2858)-SEARCH("/",$N2858))</f>
        <v>plays</v>
      </c>
      <c r="S2858" s="12">
        <f>(((J2858/60)/60)/24)+DATE(1970,1,1)</f>
        <v>42165.037581018521</v>
      </c>
      <c r="T2858" s="12">
        <f>(((I2858/60)/60)/24)+DATE(1970,1,1)</f>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(E2859/D2859)</f>
        <v>0.19736842105263158</v>
      </c>
      <c r="P2859" s="8">
        <f>IF(E2859=0, 0, E2859/L2859)</f>
        <v>500</v>
      </c>
      <c r="Q2859" t="str">
        <f>LEFT($N2859,SEARCH("/",$N2859)-1)</f>
        <v>theater</v>
      </c>
      <c r="R2859" t="str">
        <f>RIGHT($N2859, LEN($N2859)-SEARCH("/",$N2859))</f>
        <v>plays</v>
      </c>
      <c r="S2859" s="12">
        <f>(((J2859/60)/60)/24)+DATE(1970,1,1)</f>
        <v>42726.920081018514</v>
      </c>
      <c r="T2859" s="12">
        <f>(((I2859/60)/60)/24)+DATE(1970,1,1)</f>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(E2860/D2860)</f>
        <v>0</v>
      </c>
      <c r="P2860" s="8">
        <f>IF(E2860=0, 0, E2860/L2860)</f>
        <v>0</v>
      </c>
      <c r="Q2860" t="str">
        <f>LEFT($N2860,SEARCH("/",$N2860)-1)</f>
        <v>theater</v>
      </c>
      <c r="R2860" t="str">
        <f>RIGHT($N2860, LEN($N2860)-SEARCH("/",$N2860))</f>
        <v>plays</v>
      </c>
      <c r="S2860" s="12">
        <f>(((J2860/60)/60)/24)+DATE(1970,1,1)</f>
        <v>41954.545081018514</v>
      </c>
      <c r="T2860" s="12">
        <f>(((I2860/60)/60)/24)+DATE(1970,1,1)</f>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(E2861/D2861)</f>
        <v>1.7500000000000002E-2</v>
      </c>
      <c r="P2861" s="8">
        <f>IF(E2861=0, 0, E2861/L2861)</f>
        <v>35</v>
      </c>
      <c r="Q2861" t="str">
        <f>LEFT($N2861,SEARCH("/",$N2861)-1)</f>
        <v>theater</v>
      </c>
      <c r="R2861" t="str">
        <f>RIGHT($N2861, LEN($N2861)-SEARCH("/",$N2861))</f>
        <v>plays</v>
      </c>
      <c r="S2861" s="12">
        <f>(((J2861/60)/60)/24)+DATE(1970,1,1)</f>
        <v>42233.362314814818</v>
      </c>
      <c r="T2861" s="12">
        <f>(((I2861/60)/60)/24)+DATE(1970,1,1)</f>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(E2862/D2862)</f>
        <v>6.6500000000000004E-2</v>
      </c>
      <c r="P2862" s="8">
        <f>IF(E2862=0, 0, E2862/L2862)</f>
        <v>29.555555555555557</v>
      </c>
      <c r="Q2862" t="str">
        <f>LEFT($N2862,SEARCH("/",$N2862)-1)</f>
        <v>theater</v>
      </c>
      <c r="R2862" t="str">
        <f>RIGHT($N2862, LEN($N2862)-SEARCH("/",$N2862))</f>
        <v>plays</v>
      </c>
      <c r="S2862" s="12">
        <f>(((J2862/60)/60)/24)+DATE(1970,1,1)</f>
        <v>42480.800648148142</v>
      </c>
      <c r="T2862" s="12">
        <f>(((I2862/60)/60)/24)+DATE(1970,1,1)</f>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(E2863/D2863)</f>
        <v>0.32</v>
      </c>
      <c r="P2863" s="8">
        <f>IF(E2863=0, 0, E2863/L2863)</f>
        <v>26.666666666666668</v>
      </c>
      <c r="Q2863" t="str">
        <f>LEFT($N2863,SEARCH("/",$N2863)-1)</f>
        <v>theater</v>
      </c>
      <c r="R2863" t="str">
        <f>RIGHT($N2863, LEN($N2863)-SEARCH("/",$N2863))</f>
        <v>plays</v>
      </c>
      <c r="S2863" s="12">
        <f>(((J2863/60)/60)/24)+DATE(1970,1,1)</f>
        <v>42257.590833333335</v>
      </c>
      <c r="T2863" s="12">
        <f>(((I2863/60)/60)/24)+DATE(1970,1,1)</f>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(E2864/D2864)</f>
        <v>4.3307086614173228E-3</v>
      </c>
      <c r="P2864" s="8">
        <f>IF(E2864=0, 0, E2864/L2864)</f>
        <v>18.333333333333332</v>
      </c>
      <c r="Q2864" t="str">
        <f>LEFT($N2864,SEARCH("/",$N2864)-1)</f>
        <v>theater</v>
      </c>
      <c r="R2864" t="str">
        <f>RIGHT($N2864, LEN($N2864)-SEARCH("/",$N2864))</f>
        <v>plays</v>
      </c>
      <c r="S2864" s="12">
        <f>(((J2864/60)/60)/24)+DATE(1970,1,1)</f>
        <v>41784.789687500001</v>
      </c>
      <c r="T2864" s="12">
        <f>(((I2864/60)/60)/24)+DATE(1970,1,1)</f>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(E2865/D2865)</f>
        <v>4.0000000000000002E-4</v>
      </c>
      <c r="P2865" s="8">
        <f>IF(E2865=0, 0, E2865/L2865)</f>
        <v>20</v>
      </c>
      <c r="Q2865" t="str">
        <f>LEFT($N2865,SEARCH("/",$N2865)-1)</f>
        <v>theater</v>
      </c>
      <c r="R2865" t="str">
        <f>RIGHT($N2865, LEN($N2865)-SEARCH("/",$N2865))</f>
        <v>plays</v>
      </c>
      <c r="S2865" s="12">
        <f>(((J2865/60)/60)/24)+DATE(1970,1,1)</f>
        <v>41831.675034722226</v>
      </c>
      <c r="T2865" s="12">
        <f>(((I2865/60)/60)/24)+DATE(1970,1,1)</f>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(E2866/D2866)</f>
        <v>1.6E-2</v>
      </c>
      <c r="P2866" s="8">
        <f>IF(E2866=0, 0, E2866/L2866)</f>
        <v>13.333333333333334</v>
      </c>
      <c r="Q2866" t="str">
        <f>LEFT($N2866,SEARCH("/",$N2866)-1)</f>
        <v>theater</v>
      </c>
      <c r="R2866" t="str">
        <f>RIGHT($N2866, LEN($N2866)-SEARCH("/",$N2866))</f>
        <v>plays</v>
      </c>
      <c r="S2866" s="12">
        <f>(((J2866/60)/60)/24)+DATE(1970,1,1)</f>
        <v>42172.613506944443</v>
      </c>
      <c r="T2866" s="12">
        <f>(((I2866/60)/60)/24)+DATE(1970,1,1)</f>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(E2867/D2867)</f>
        <v>0</v>
      </c>
      <c r="P2867" s="8">
        <f>IF(E2867=0, 0, E2867/L2867)</f>
        <v>0</v>
      </c>
      <c r="Q2867" t="str">
        <f>LEFT($N2867,SEARCH("/",$N2867)-1)</f>
        <v>theater</v>
      </c>
      <c r="R2867" t="str">
        <f>RIGHT($N2867, LEN($N2867)-SEARCH("/",$N2867))</f>
        <v>plays</v>
      </c>
      <c r="S2867" s="12">
        <f>(((J2867/60)/60)/24)+DATE(1970,1,1)</f>
        <v>41950.114108796297</v>
      </c>
      <c r="T2867" s="12">
        <f>(((I2867/60)/60)/24)+DATE(1970,1,1)</f>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(E2868/D2868)</f>
        <v>8.9999999999999993E-3</v>
      </c>
      <c r="P2868" s="8">
        <f>IF(E2868=0, 0, E2868/L2868)</f>
        <v>22.5</v>
      </c>
      <c r="Q2868" t="str">
        <f>LEFT($N2868,SEARCH("/",$N2868)-1)</f>
        <v>theater</v>
      </c>
      <c r="R2868" t="str">
        <f>RIGHT($N2868, LEN($N2868)-SEARCH("/",$N2868))</f>
        <v>plays</v>
      </c>
      <c r="S2868" s="12">
        <f>(((J2868/60)/60)/24)+DATE(1970,1,1)</f>
        <v>42627.955104166671</v>
      </c>
      <c r="T2868" s="12">
        <f>(((I2868/60)/60)/24)+DATE(1970,1,1)</f>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(E2869/D2869)</f>
        <v>0.2016</v>
      </c>
      <c r="P2869" s="8">
        <f>IF(E2869=0, 0, E2869/L2869)</f>
        <v>50.4</v>
      </c>
      <c r="Q2869" t="str">
        <f>LEFT($N2869,SEARCH("/",$N2869)-1)</f>
        <v>theater</v>
      </c>
      <c r="R2869" t="str">
        <f>RIGHT($N2869, LEN($N2869)-SEARCH("/",$N2869))</f>
        <v>plays</v>
      </c>
      <c r="S2869" s="12">
        <f>(((J2869/60)/60)/24)+DATE(1970,1,1)</f>
        <v>42531.195277777777</v>
      </c>
      <c r="T2869" s="12">
        <f>(((I2869/60)/60)/24)+DATE(1970,1,1)</f>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(E2870/D2870)</f>
        <v>0.42011733333333334</v>
      </c>
      <c r="P2870" s="8">
        <f>IF(E2870=0, 0, E2870/L2870)</f>
        <v>105.02933333333334</v>
      </c>
      <c r="Q2870" t="str">
        <f>LEFT($N2870,SEARCH("/",$N2870)-1)</f>
        <v>theater</v>
      </c>
      <c r="R2870" t="str">
        <f>RIGHT($N2870, LEN($N2870)-SEARCH("/",$N2870))</f>
        <v>plays</v>
      </c>
      <c r="S2870" s="12">
        <f>(((J2870/60)/60)/24)+DATE(1970,1,1)</f>
        <v>42618.827013888891</v>
      </c>
      <c r="T2870" s="12">
        <f>(((I2870/60)/60)/24)+DATE(1970,1,1)</f>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(E2871/D2871)</f>
        <v>8.8500000000000002E-3</v>
      </c>
      <c r="P2871" s="8">
        <f>IF(E2871=0, 0, E2871/L2871)</f>
        <v>35.4</v>
      </c>
      <c r="Q2871" t="str">
        <f>LEFT($N2871,SEARCH("/",$N2871)-1)</f>
        <v>theater</v>
      </c>
      <c r="R2871" t="str">
        <f>RIGHT($N2871, LEN($N2871)-SEARCH("/",$N2871))</f>
        <v>plays</v>
      </c>
      <c r="S2871" s="12">
        <f>(((J2871/60)/60)/24)+DATE(1970,1,1)</f>
        <v>42540.593530092592</v>
      </c>
      <c r="T2871" s="12">
        <f>(((I2871/60)/60)/24)+DATE(1970,1,1)</f>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(E2872/D2872)</f>
        <v>0.15</v>
      </c>
      <c r="P2872" s="8">
        <f>IF(E2872=0, 0, E2872/L2872)</f>
        <v>83.333333333333329</v>
      </c>
      <c r="Q2872" t="str">
        <f>LEFT($N2872,SEARCH("/",$N2872)-1)</f>
        <v>theater</v>
      </c>
      <c r="R2872" t="str">
        <f>RIGHT($N2872, LEN($N2872)-SEARCH("/",$N2872))</f>
        <v>plays</v>
      </c>
      <c r="S2872" s="12">
        <f>(((J2872/60)/60)/24)+DATE(1970,1,1)</f>
        <v>41746.189409722225</v>
      </c>
      <c r="T2872" s="12">
        <f>(((I2872/60)/60)/24)+DATE(1970,1,1)</f>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(E2873/D2873)</f>
        <v>4.6699999999999998E-2</v>
      </c>
      <c r="P2873" s="8">
        <f>IF(E2873=0, 0, E2873/L2873)</f>
        <v>35.92307692307692</v>
      </c>
      <c r="Q2873" t="str">
        <f>LEFT($N2873,SEARCH("/",$N2873)-1)</f>
        <v>theater</v>
      </c>
      <c r="R2873" t="str">
        <f>RIGHT($N2873, LEN($N2873)-SEARCH("/",$N2873))</f>
        <v>plays</v>
      </c>
      <c r="S2873" s="12">
        <f>(((J2873/60)/60)/24)+DATE(1970,1,1)</f>
        <v>41974.738576388889</v>
      </c>
      <c r="T2873" s="12">
        <f>(((I2873/60)/60)/24)+DATE(1970,1,1)</f>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(E2874/D2874)</f>
        <v>0</v>
      </c>
      <c r="P2874" s="8">
        <f>IF(E2874=0, 0, E2874/L2874)</f>
        <v>0</v>
      </c>
      <c r="Q2874" t="str">
        <f>LEFT($N2874,SEARCH("/",$N2874)-1)</f>
        <v>theater</v>
      </c>
      <c r="R2874" t="str">
        <f>RIGHT($N2874, LEN($N2874)-SEARCH("/",$N2874))</f>
        <v>plays</v>
      </c>
      <c r="S2874" s="12">
        <f>(((J2874/60)/60)/24)+DATE(1970,1,1)</f>
        <v>42115.11618055556</v>
      </c>
      <c r="T2874" s="12">
        <f>(((I2874/60)/60)/24)+DATE(1970,1,1)</f>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(E2875/D2875)</f>
        <v>0.38119999999999998</v>
      </c>
      <c r="P2875" s="8">
        <f>IF(E2875=0, 0, E2875/L2875)</f>
        <v>119.125</v>
      </c>
      <c r="Q2875" t="str">
        <f>LEFT($N2875,SEARCH("/",$N2875)-1)</f>
        <v>theater</v>
      </c>
      <c r="R2875" t="str">
        <f>RIGHT($N2875, LEN($N2875)-SEARCH("/",$N2875))</f>
        <v>plays</v>
      </c>
      <c r="S2875" s="12">
        <f>(((J2875/60)/60)/24)+DATE(1970,1,1)</f>
        <v>42002.817488425921</v>
      </c>
      <c r="T2875" s="12">
        <f>(((I2875/60)/60)/24)+DATE(1970,1,1)</f>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(E2876/D2876)</f>
        <v>5.4199999999999998E-2</v>
      </c>
      <c r="P2876" s="8">
        <f>IF(E2876=0, 0, E2876/L2876)</f>
        <v>90.333333333333329</v>
      </c>
      <c r="Q2876" t="str">
        <f>LEFT($N2876,SEARCH("/",$N2876)-1)</f>
        <v>theater</v>
      </c>
      <c r="R2876" t="str">
        <f>RIGHT($N2876, LEN($N2876)-SEARCH("/",$N2876))</f>
        <v>plays</v>
      </c>
      <c r="S2876" s="12">
        <f>(((J2876/60)/60)/24)+DATE(1970,1,1)</f>
        <v>42722.84474537037</v>
      </c>
      <c r="T2876" s="12">
        <f>(((I2876/60)/60)/24)+DATE(1970,1,1)</f>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(E2877/D2877)</f>
        <v>3.5E-4</v>
      </c>
      <c r="P2877" s="8">
        <f>IF(E2877=0, 0, E2877/L2877)</f>
        <v>2.3333333333333335</v>
      </c>
      <c r="Q2877" t="str">
        <f>LEFT($N2877,SEARCH("/",$N2877)-1)</f>
        <v>theater</v>
      </c>
      <c r="R2877" t="str">
        <f>RIGHT($N2877, LEN($N2877)-SEARCH("/",$N2877))</f>
        <v>plays</v>
      </c>
      <c r="S2877" s="12">
        <f>(((J2877/60)/60)/24)+DATE(1970,1,1)</f>
        <v>42465.128391203703</v>
      </c>
      <c r="T2877" s="12">
        <f>(((I2877/60)/60)/24)+DATE(1970,1,1)</f>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(E2878/D2878)</f>
        <v>0</v>
      </c>
      <c r="P2878" s="8">
        <f>IF(E2878=0, 0, E2878/L2878)</f>
        <v>0</v>
      </c>
      <c r="Q2878" t="str">
        <f>LEFT($N2878,SEARCH("/",$N2878)-1)</f>
        <v>theater</v>
      </c>
      <c r="R2878" t="str">
        <f>RIGHT($N2878, LEN($N2878)-SEARCH("/",$N2878))</f>
        <v>plays</v>
      </c>
      <c r="S2878" s="12">
        <f>(((J2878/60)/60)/24)+DATE(1970,1,1)</f>
        <v>42171.743969907402</v>
      </c>
      <c r="T2878" s="12">
        <f>(((I2878/60)/60)/24)+DATE(1970,1,1)</f>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(E2879/D2879)</f>
        <v>0.10833333333333334</v>
      </c>
      <c r="P2879" s="8">
        <f>IF(E2879=0, 0, E2879/L2879)</f>
        <v>108.33333333333333</v>
      </c>
      <c r="Q2879" t="str">
        <f>LEFT($N2879,SEARCH("/",$N2879)-1)</f>
        <v>theater</v>
      </c>
      <c r="R2879" t="str">
        <f>RIGHT($N2879, LEN($N2879)-SEARCH("/",$N2879))</f>
        <v>plays</v>
      </c>
      <c r="S2879" s="12">
        <f>(((J2879/60)/60)/24)+DATE(1970,1,1)</f>
        <v>42672.955138888887</v>
      </c>
      <c r="T2879" s="12">
        <f>(((I2879/60)/60)/24)+DATE(1970,1,1)</f>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(E2880/D2880)</f>
        <v>2.1000000000000001E-2</v>
      </c>
      <c r="P2880" s="8">
        <f>IF(E2880=0, 0, E2880/L2880)</f>
        <v>15.75</v>
      </c>
      <c r="Q2880" t="str">
        <f>LEFT($N2880,SEARCH("/",$N2880)-1)</f>
        <v>theater</v>
      </c>
      <c r="R2880" t="str">
        <f>RIGHT($N2880, LEN($N2880)-SEARCH("/",$N2880))</f>
        <v>plays</v>
      </c>
      <c r="S2880" s="12">
        <f>(((J2880/60)/60)/24)+DATE(1970,1,1)</f>
        <v>42128.615682870368</v>
      </c>
      <c r="T2880" s="12">
        <f>(((I2880/60)/60)/24)+DATE(1970,1,1)</f>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(E2881/D2881)</f>
        <v>2.5892857142857141E-3</v>
      </c>
      <c r="P2881" s="8">
        <f>IF(E2881=0, 0, E2881/L2881)</f>
        <v>29</v>
      </c>
      <c r="Q2881" t="str">
        <f>LEFT($N2881,SEARCH("/",$N2881)-1)</f>
        <v>theater</v>
      </c>
      <c r="R2881" t="str">
        <f>RIGHT($N2881, LEN($N2881)-SEARCH("/",$N2881))</f>
        <v>plays</v>
      </c>
      <c r="S2881" s="12">
        <f>(((J2881/60)/60)/24)+DATE(1970,1,1)</f>
        <v>42359.725243055553</v>
      </c>
      <c r="T2881" s="12">
        <f>(((I2881/60)/60)/24)+DATE(1970,1,1)</f>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(E2882/D2882)</f>
        <v>0.23333333333333334</v>
      </c>
      <c r="P2882" s="8">
        <f>IF(E2882=0, 0, E2882/L2882)</f>
        <v>96.551724137931032</v>
      </c>
      <c r="Q2882" t="str">
        <f>LEFT($N2882,SEARCH("/",$N2882)-1)</f>
        <v>theater</v>
      </c>
      <c r="R2882" t="str">
        <f>RIGHT($N2882, LEN($N2882)-SEARCH("/",$N2882))</f>
        <v>plays</v>
      </c>
      <c r="S2882" s="12">
        <f>(((J2882/60)/60)/24)+DATE(1970,1,1)</f>
        <v>42192.905694444446</v>
      </c>
      <c r="T2882" s="12">
        <f>(((I2882/60)/60)/24)+DATE(1970,1,1)</f>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(E2883/D2883)</f>
        <v>0</v>
      </c>
      <c r="P2883" s="8">
        <f>IF(E2883=0, 0, E2883/L2883)</f>
        <v>0</v>
      </c>
      <c r="Q2883" t="str">
        <f>LEFT($N2883,SEARCH("/",$N2883)-1)</f>
        <v>theater</v>
      </c>
      <c r="R2883" t="str">
        <f>RIGHT($N2883, LEN($N2883)-SEARCH("/",$N2883))</f>
        <v>plays</v>
      </c>
      <c r="S2883" s="12">
        <f>(((J2883/60)/60)/24)+DATE(1970,1,1)</f>
        <v>41916.597638888888</v>
      </c>
      <c r="T2883" s="12">
        <f>(((I2883/60)/60)/24)+DATE(1970,1,1)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(E2884/D2884)</f>
        <v>0.33600000000000002</v>
      </c>
      <c r="P2884" s="8">
        <f>IF(E2884=0, 0, E2884/L2884)</f>
        <v>63</v>
      </c>
      <c r="Q2884" t="str">
        <f>LEFT($N2884,SEARCH("/",$N2884)-1)</f>
        <v>theater</v>
      </c>
      <c r="R2884" t="str">
        <f>RIGHT($N2884, LEN($N2884)-SEARCH("/",$N2884))</f>
        <v>plays</v>
      </c>
      <c r="S2884" s="12">
        <f>(((J2884/60)/60)/24)+DATE(1970,1,1)</f>
        <v>42461.596273148149</v>
      </c>
      <c r="T2884" s="12">
        <f>(((I2884/60)/60)/24)+DATE(1970,1,1)</f>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(E2885/D2885)</f>
        <v>0.1908</v>
      </c>
      <c r="P2885" s="8">
        <f>IF(E2885=0, 0, E2885/L2885)</f>
        <v>381.6</v>
      </c>
      <c r="Q2885" t="str">
        <f>LEFT($N2885,SEARCH("/",$N2885)-1)</f>
        <v>theater</v>
      </c>
      <c r="R2885" t="str">
        <f>RIGHT($N2885, LEN($N2885)-SEARCH("/",$N2885))</f>
        <v>plays</v>
      </c>
      <c r="S2885" s="12">
        <f>(((J2885/60)/60)/24)+DATE(1970,1,1)</f>
        <v>42370.90320601852</v>
      </c>
      <c r="T2885" s="12">
        <f>(((I2885/60)/60)/24)+DATE(1970,1,1)</f>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(E2886/D2886)</f>
        <v>4.1111111111111114E-3</v>
      </c>
      <c r="P2886" s="8">
        <f>IF(E2886=0, 0, E2886/L2886)</f>
        <v>46.25</v>
      </c>
      <c r="Q2886" t="str">
        <f>LEFT($N2886,SEARCH("/",$N2886)-1)</f>
        <v>theater</v>
      </c>
      <c r="R2886" t="str">
        <f>RIGHT($N2886, LEN($N2886)-SEARCH("/",$N2886))</f>
        <v>plays</v>
      </c>
      <c r="S2886" s="12">
        <f>(((J2886/60)/60)/24)+DATE(1970,1,1)</f>
        <v>41948.727256944447</v>
      </c>
      <c r="T2886" s="12">
        <f>(((I2886/60)/60)/24)+DATE(1970,1,1)</f>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(E2887/D2887)</f>
        <v>0.32500000000000001</v>
      </c>
      <c r="P2887" s="8">
        <f>IF(E2887=0, 0, E2887/L2887)</f>
        <v>26</v>
      </c>
      <c r="Q2887" t="str">
        <f>LEFT($N2887,SEARCH("/",$N2887)-1)</f>
        <v>theater</v>
      </c>
      <c r="R2887" t="str">
        <f>RIGHT($N2887, LEN($N2887)-SEARCH("/",$N2887))</f>
        <v>plays</v>
      </c>
      <c r="S2887" s="12">
        <f>(((J2887/60)/60)/24)+DATE(1970,1,1)</f>
        <v>42047.07640046296</v>
      </c>
      <c r="T2887" s="12">
        <f>(((I2887/60)/60)/24)+DATE(1970,1,1)</f>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(E2888/D2888)</f>
        <v>0.05</v>
      </c>
      <c r="P2888" s="8">
        <f>IF(E2888=0, 0, E2888/L2888)</f>
        <v>10</v>
      </c>
      <c r="Q2888" t="str">
        <f>LEFT($N2888,SEARCH("/",$N2888)-1)</f>
        <v>theater</v>
      </c>
      <c r="R2888" t="str">
        <f>RIGHT($N2888, LEN($N2888)-SEARCH("/",$N2888))</f>
        <v>plays</v>
      </c>
      <c r="S2888" s="12">
        <f>(((J2888/60)/60)/24)+DATE(1970,1,1)</f>
        <v>42261.632916666669</v>
      </c>
      <c r="T2888" s="12">
        <f>(((I2888/60)/60)/24)+DATE(1970,1,1)</f>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(E2889/D2889)</f>
        <v>1.6666666666666668E-3</v>
      </c>
      <c r="P2889" s="8">
        <f>IF(E2889=0, 0, E2889/L2889)</f>
        <v>5</v>
      </c>
      <c r="Q2889" t="str">
        <f>LEFT($N2889,SEARCH("/",$N2889)-1)</f>
        <v>theater</v>
      </c>
      <c r="R2889" t="str">
        <f>RIGHT($N2889, LEN($N2889)-SEARCH("/",$N2889))</f>
        <v>plays</v>
      </c>
      <c r="S2889" s="12">
        <f>(((J2889/60)/60)/24)+DATE(1970,1,1)</f>
        <v>41985.427361111113</v>
      </c>
      <c r="T2889" s="12">
        <f>(((I2889/60)/60)/24)+DATE(1970,1,1)</f>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(E2890/D2890)</f>
        <v>0</v>
      </c>
      <c r="P2890" s="8">
        <f>IF(E2890=0, 0, E2890/L2890)</f>
        <v>0</v>
      </c>
      <c r="Q2890" t="str">
        <f>LEFT($N2890,SEARCH("/",$N2890)-1)</f>
        <v>theater</v>
      </c>
      <c r="R2890" t="str">
        <f>RIGHT($N2890, LEN($N2890)-SEARCH("/",$N2890))</f>
        <v>plays</v>
      </c>
      <c r="S2890" s="12">
        <f>(((J2890/60)/60)/24)+DATE(1970,1,1)</f>
        <v>41922.535185185188</v>
      </c>
      <c r="T2890" s="12">
        <f>(((I2890/60)/60)/24)+DATE(1970,1,1)</f>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(E2891/D2891)</f>
        <v>0.38066666666666665</v>
      </c>
      <c r="P2891" s="8">
        <f>IF(E2891=0, 0, E2891/L2891)</f>
        <v>81.571428571428569</v>
      </c>
      <c r="Q2891" t="str">
        <f>LEFT($N2891,SEARCH("/",$N2891)-1)</f>
        <v>theater</v>
      </c>
      <c r="R2891" t="str">
        <f>RIGHT($N2891, LEN($N2891)-SEARCH("/",$N2891))</f>
        <v>plays</v>
      </c>
      <c r="S2891" s="12">
        <f>(((J2891/60)/60)/24)+DATE(1970,1,1)</f>
        <v>41850.863252314812</v>
      </c>
      <c r="T2891" s="12">
        <f>(((I2891/60)/60)/24)+DATE(1970,1,1)</f>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(E2892/D2892)</f>
        <v>1.0500000000000001E-2</v>
      </c>
      <c r="P2892" s="8">
        <f>IF(E2892=0, 0, E2892/L2892)</f>
        <v>7</v>
      </c>
      <c r="Q2892" t="str">
        <f>LEFT($N2892,SEARCH("/",$N2892)-1)</f>
        <v>theater</v>
      </c>
      <c r="R2892" t="str">
        <f>RIGHT($N2892, LEN($N2892)-SEARCH("/",$N2892))</f>
        <v>plays</v>
      </c>
      <c r="S2892" s="12">
        <f>(((J2892/60)/60)/24)+DATE(1970,1,1)</f>
        <v>41831.742962962962</v>
      </c>
      <c r="T2892" s="12">
        <f>(((I2892/60)/60)/24)+DATE(1970,1,1)</f>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(E2893/D2893)</f>
        <v>2.7300000000000001E-2</v>
      </c>
      <c r="P2893" s="8">
        <f>IF(E2893=0, 0, E2893/L2893)</f>
        <v>27.3</v>
      </c>
      <c r="Q2893" t="str">
        <f>LEFT($N2893,SEARCH("/",$N2893)-1)</f>
        <v>theater</v>
      </c>
      <c r="R2893" t="str">
        <f>RIGHT($N2893, LEN($N2893)-SEARCH("/",$N2893))</f>
        <v>plays</v>
      </c>
      <c r="S2893" s="12">
        <f>(((J2893/60)/60)/24)+DATE(1970,1,1)</f>
        <v>42415.883425925931</v>
      </c>
      <c r="T2893" s="12">
        <f>(((I2893/60)/60)/24)+DATE(1970,1,1)</f>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(E2894/D2894)</f>
        <v>9.0909090909090912E-2</v>
      </c>
      <c r="P2894" s="8">
        <f>IF(E2894=0, 0, E2894/L2894)</f>
        <v>29.411764705882351</v>
      </c>
      <c r="Q2894" t="str">
        <f>LEFT($N2894,SEARCH("/",$N2894)-1)</f>
        <v>theater</v>
      </c>
      <c r="R2894" t="str">
        <f>RIGHT($N2894, LEN($N2894)-SEARCH("/",$N2894))</f>
        <v>plays</v>
      </c>
      <c r="S2894" s="12">
        <f>(((J2894/60)/60)/24)+DATE(1970,1,1)</f>
        <v>41869.714166666665</v>
      </c>
      <c r="T2894" s="12">
        <f>(((I2894/60)/60)/24)+DATE(1970,1,1)</f>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(E2895/D2895)</f>
        <v>5.0000000000000001E-3</v>
      </c>
      <c r="P2895" s="8">
        <f>IF(E2895=0, 0, E2895/L2895)</f>
        <v>12.5</v>
      </c>
      <c r="Q2895" t="str">
        <f>LEFT($N2895,SEARCH("/",$N2895)-1)</f>
        <v>theater</v>
      </c>
      <c r="R2895" t="str">
        <f>RIGHT($N2895, LEN($N2895)-SEARCH("/",$N2895))</f>
        <v>plays</v>
      </c>
      <c r="S2895" s="12">
        <f>(((J2895/60)/60)/24)+DATE(1970,1,1)</f>
        <v>41953.773090277777</v>
      </c>
      <c r="T2895" s="12">
        <f>(((I2895/60)/60)/24)+DATE(1970,1,1)</f>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(E2896/D2896)</f>
        <v>0</v>
      </c>
      <c r="P2896" s="8">
        <f>IF(E2896=0, 0, E2896/L2896)</f>
        <v>0</v>
      </c>
      <c r="Q2896" t="str">
        <f>LEFT($N2896,SEARCH("/",$N2896)-1)</f>
        <v>theater</v>
      </c>
      <c r="R2896" t="str">
        <f>RIGHT($N2896, LEN($N2896)-SEARCH("/",$N2896))</f>
        <v>plays</v>
      </c>
      <c r="S2896" s="12">
        <f>(((J2896/60)/60)/24)+DATE(1970,1,1)</f>
        <v>42037.986284722225</v>
      </c>
      <c r="T2896" s="12">
        <f>(((I2896/60)/60)/24)+DATE(1970,1,1)</f>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(E2897/D2897)</f>
        <v>4.5999999999999999E-2</v>
      </c>
      <c r="P2897" s="8">
        <f>IF(E2897=0, 0, E2897/L2897)</f>
        <v>5.75</v>
      </c>
      <c r="Q2897" t="str">
        <f>LEFT($N2897,SEARCH("/",$N2897)-1)</f>
        <v>theater</v>
      </c>
      <c r="R2897" t="str">
        <f>RIGHT($N2897, LEN($N2897)-SEARCH("/",$N2897))</f>
        <v>plays</v>
      </c>
      <c r="S2897" s="12">
        <f>(((J2897/60)/60)/24)+DATE(1970,1,1)</f>
        <v>41811.555462962962</v>
      </c>
      <c r="T2897" s="12">
        <f>(((I2897/60)/60)/24)+DATE(1970,1,1)</f>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(E2898/D2898)</f>
        <v>0.20833333333333334</v>
      </c>
      <c r="P2898" s="8">
        <f>IF(E2898=0, 0, E2898/L2898)</f>
        <v>52.083333333333336</v>
      </c>
      <c r="Q2898" t="str">
        <f>LEFT($N2898,SEARCH("/",$N2898)-1)</f>
        <v>theater</v>
      </c>
      <c r="R2898" t="str">
        <f>RIGHT($N2898, LEN($N2898)-SEARCH("/",$N2898))</f>
        <v>plays</v>
      </c>
      <c r="S2898" s="12">
        <f>(((J2898/60)/60)/24)+DATE(1970,1,1)</f>
        <v>42701.908807870372</v>
      </c>
      <c r="T2898" s="12">
        <f>(((I2898/60)/60)/24)+DATE(1970,1,1)</f>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(E2899/D2899)</f>
        <v>4.583333333333333E-2</v>
      </c>
      <c r="P2899" s="8">
        <f>IF(E2899=0, 0, E2899/L2899)</f>
        <v>183.33333333333334</v>
      </c>
      <c r="Q2899" t="str">
        <f>LEFT($N2899,SEARCH("/",$N2899)-1)</f>
        <v>theater</v>
      </c>
      <c r="R2899" t="str">
        <f>RIGHT($N2899, LEN($N2899)-SEARCH("/",$N2899))</f>
        <v>plays</v>
      </c>
      <c r="S2899" s="12">
        <f>(((J2899/60)/60)/24)+DATE(1970,1,1)</f>
        <v>42258.646504629629</v>
      </c>
      <c r="T2899" s="12">
        <f>(((I2899/60)/60)/24)+DATE(1970,1,1)</f>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(E2900/D2900)</f>
        <v>4.2133333333333335E-2</v>
      </c>
      <c r="P2900" s="8">
        <f>IF(E2900=0, 0, E2900/L2900)</f>
        <v>26.333333333333332</v>
      </c>
      <c r="Q2900" t="str">
        <f>LEFT($N2900,SEARCH("/",$N2900)-1)</f>
        <v>theater</v>
      </c>
      <c r="R2900" t="str">
        <f>RIGHT($N2900, LEN($N2900)-SEARCH("/",$N2900))</f>
        <v>plays</v>
      </c>
      <c r="S2900" s="12">
        <f>(((J2900/60)/60)/24)+DATE(1970,1,1)</f>
        <v>42278.664965277778</v>
      </c>
      <c r="T2900" s="12">
        <f>(((I2900/60)/60)/24)+DATE(1970,1,1)</f>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(E2901/D2901)</f>
        <v>0</v>
      </c>
      <c r="P2901" s="8">
        <f>IF(E2901=0, 0, E2901/L2901)</f>
        <v>0</v>
      </c>
      <c r="Q2901" t="str">
        <f>LEFT($N2901,SEARCH("/",$N2901)-1)</f>
        <v>theater</v>
      </c>
      <c r="R2901" t="str">
        <f>RIGHT($N2901, LEN($N2901)-SEARCH("/",$N2901))</f>
        <v>plays</v>
      </c>
      <c r="S2901" s="12">
        <f>(((J2901/60)/60)/24)+DATE(1970,1,1)</f>
        <v>42515.078217592592</v>
      </c>
      <c r="T2901" s="12">
        <f>(((I2901/60)/60)/24)+DATE(1970,1,1)</f>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(E2902/D2902)</f>
        <v>0.61909090909090914</v>
      </c>
      <c r="P2902" s="8">
        <f>IF(E2902=0, 0, E2902/L2902)</f>
        <v>486.42857142857144</v>
      </c>
      <c r="Q2902" t="str">
        <f>LEFT($N2902,SEARCH("/",$N2902)-1)</f>
        <v>theater</v>
      </c>
      <c r="R2902" t="str">
        <f>RIGHT($N2902, LEN($N2902)-SEARCH("/",$N2902))</f>
        <v>plays</v>
      </c>
      <c r="S2902" s="12">
        <f>(((J2902/60)/60)/24)+DATE(1970,1,1)</f>
        <v>41830.234166666669</v>
      </c>
      <c r="T2902" s="12">
        <f>(((I2902/60)/60)/24)+DATE(1970,1,1)</f>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(E2903/D2903)</f>
        <v>8.0000000000000002E-3</v>
      </c>
      <c r="P2903" s="8">
        <f>IF(E2903=0, 0, E2903/L2903)</f>
        <v>3</v>
      </c>
      <c r="Q2903" t="str">
        <f>LEFT($N2903,SEARCH("/",$N2903)-1)</f>
        <v>theater</v>
      </c>
      <c r="R2903" t="str">
        <f>RIGHT($N2903, LEN($N2903)-SEARCH("/",$N2903))</f>
        <v>plays</v>
      </c>
      <c r="S2903" s="12">
        <f>(((J2903/60)/60)/24)+DATE(1970,1,1)</f>
        <v>41982.904386574075</v>
      </c>
      <c r="T2903" s="12">
        <f>(((I2903/60)/60)/24)+DATE(1970,1,1)</f>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(E2904/D2904)</f>
        <v>1.6666666666666666E-4</v>
      </c>
      <c r="P2904" s="8">
        <f>IF(E2904=0, 0, E2904/L2904)</f>
        <v>25</v>
      </c>
      <c r="Q2904" t="str">
        <f>LEFT($N2904,SEARCH("/",$N2904)-1)</f>
        <v>theater</v>
      </c>
      <c r="R2904" t="str">
        <f>RIGHT($N2904, LEN($N2904)-SEARCH("/",$N2904))</f>
        <v>plays</v>
      </c>
      <c r="S2904" s="12">
        <f>(((J2904/60)/60)/24)+DATE(1970,1,1)</f>
        <v>42210.439768518518</v>
      </c>
      <c r="T2904" s="12">
        <f>(((I2904/60)/60)/24)+DATE(1970,1,1)</f>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(E2905/D2905)</f>
        <v>7.7999999999999996E-3</v>
      </c>
      <c r="P2905" s="8">
        <f>IF(E2905=0, 0, E2905/L2905)</f>
        <v>9.75</v>
      </c>
      <c r="Q2905" t="str">
        <f>LEFT($N2905,SEARCH("/",$N2905)-1)</f>
        <v>theater</v>
      </c>
      <c r="R2905" t="str">
        <f>RIGHT($N2905, LEN($N2905)-SEARCH("/",$N2905))</f>
        <v>plays</v>
      </c>
      <c r="S2905" s="12">
        <f>(((J2905/60)/60)/24)+DATE(1970,1,1)</f>
        <v>42196.166874999995</v>
      </c>
      <c r="T2905" s="12">
        <f>(((I2905/60)/60)/24)+DATE(1970,1,1)</f>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(E2906/D2906)</f>
        <v>0.05</v>
      </c>
      <c r="P2906" s="8">
        <f>IF(E2906=0, 0, E2906/L2906)</f>
        <v>18.75</v>
      </c>
      <c r="Q2906" t="str">
        <f>LEFT($N2906,SEARCH("/",$N2906)-1)</f>
        <v>theater</v>
      </c>
      <c r="R2906" t="str">
        <f>RIGHT($N2906, LEN($N2906)-SEARCH("/",$N2906))</f>
        <v>plays</v>
      </c>
      <c r="S2906" s="12">
        <f>(((J2906/60)/60)/24)+DATE(1970,1,1)</f>
        <v>41940.967951388891</v>
      </c>
      <c r="T2906" s="12">
        <f>(((I2906/60)/60)/24)+DATE(1970,1,1)</f>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(E2907/D2907)</f>
        <v>0.17771428571428571</v>
      </c>
      <c r="P2907" s="8">
        <f>IF(E2907=0, 0, E2907/L2907)</f>
        <v>36.588235294117645</v>
      </c>
      <c r="Q2907" t="str">
        <f>LEFT($N2907,SEARCH("/",$N2907)-1)</f>
        <v>theater</v>
      </c>
      <c r="R2907" t="str">
        <f>RIGHT($N2907, LEN($N2907)-SEARCH("/",$N2907))</f>
        <v>plays</v>
      </c>
      <c r="S2907" s="12">
        <f>(((J2907/60)/60)/24)+DATE(1970,1,1)</f>
        <v>42606.056863425925</v>
      </c>
      <c r="T2907" s="12">
        <f>(((I2907/60)/60)/24)+DATE(1970,1,1)</f>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(E2908/D2908)</f>
        <v>9.4166666666666662E-2</v>
      </c>
      <c r="P2908" s="8">
        <f>IF(E2908=0, 0, E2908/L2908)</f>
        <v>80.714285714285708</v>
      </c>
      <c r="Q2908" t="str">
        <f>LEFT($N2908,SEARCH("/",$N2908)-1)</f>
        <v>theater</v>
      </c>
      <c r="R2908" t="str">
        <f>RIGHT($N2908, LEN($N2908)-SEARCH("/",$N2908))</f>
        <v>plays</v>
      </c>
      <c r="S2908" s="12">
        <f>(((J2908/60)/60)/24)+DATE(1970,1,1)</f>
        <v>42199.648912037039</v>
      </c>
      <c r="T2908" s="12">
        <f>(((I2908/60)/60)/24)+DATE(1970,1,1)</f>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(E2909/D2909)</f>
        <v>8.0000000000000004E-4</v>
      </c>
      <c r="P2909" s="8">
        <f>IF(E2909=0, 0, E2909/L2909)</f>
        <v>1</v>
      </c>
      <c r="Q2909" t="str">
        <f>LEFT($N2909,SEARCH("/",$N2909)-1)</f>
        <v>theater</v>
      </c>
      <c r="R2909" t="str">
        <f>RIGHT($N2909, LEN($N2909)-SEARCH("/",$N2909))</f>
        <v>plays</v>
      </c>
      <c r="S2909" s="12">
        <f>(((J2909/60)/60)/24)+DATE(1970,1,1)</f>
        <v>42444.877743055549</v>
      </c>
      <c r="T2909" s="12">
        <f>(((I2909/60)/60)/24)+DATE(1970,1,1)</f>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(E2910/D2910)</f>
        <v>2.75E-2</v>
      </c>
      <c r="P2910" s="8">
        <f>IF(E2910=0, 0, E2910/L2910)</f>
        <v>52.8</v>
      </c>
      <c r="Q2910" t="str">
        <f>LEFT($N2910,SEARCH("/",$N2910)-1)</f>
        <v>theater</v>
      </c>
      <c r="R2910" t="str">
        <f>RIGHT($N2910, LEN($N2910)-SEARCH("/",$N2910))</f>
        <v>plays</v>
      </c>
      <c r="S2910" s="12">
        <f>(((J2910/60)/60)/24)+DATE(1970,1,1)</f>
        <v>42499.731701388882</v>
      </c>
      <c r="T2910" s="12">
        <f>(((I2910/60)/60)/24)+DATE(1970,1,1)</f>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(E2911/D2911)</f>
        <v>1.1111111111111112E-4</v>
      </c>
      <c r="P2911" s="8">
        <f>IF(E2911=0, 0, E2911/L2911)</f>
        <v>20</v>
      </c>
      <c r="Q2911" t="str">
        <f>LEFT($N2911,SEARCH("/",$N2911)-1)</f>
        <v>theater</v>
      </c>
      <c r="R2911" t="str">
        <f>RIGHT($N2911, LEN($N2911)-SEARCH("/",$N2911))</f>
        <v>plays</v>
      </c>
      <c r="S2911" s="12">
        <f>(((J2911/60)/60)/24)+DATE(1970,1,1)</f>
        <v>41929.266215277778</v>
      </c>
      <c r="T2911" s="12">
        <f>(((I2911/60)/60)/24)+DATE(1970,1,1)</f>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(E2912/D2912)</f>
        <v>3.3333333333333335E-5</v>
      </c>
      <c r="P2912" s="8">
        <f>IF(E2912=0, 0, E2912/L2912)</f>
        <v>1</v>
      </c>
      <c r="Q2912" t="str">
        <f>LEFT($N2912,SEARCH("/",$N2912)-1)</f>
        <v>theater</v>
      </c>
      <c r="R2912" t="str">
        <f>RIGHT($N2912, LEN($N2912)-SEARCH("/",$N2912))</f>
        <v>plays</v>
      </c>
      <c r="S2912" s="12">
        <f>(((J2912/60)/60)/24)+DATE(1970,1,1)</f>
        <v>42107.841284722221</v>
      </c>
      <c r="T2912" s="12">
        <f>(((I2912/60)/60)/24)+DATE(1970,1,1)</f>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(E2913/D2913)</f>
        <v>0.36499999999999999</v>
      </c>
      <c r="P2913" s="8">
        <f>IF(E2913=0, 0, E2913/L2913)</f>
        <v>46.928571428571431</v>
      </c>
      <c r="Q2913" t="str">
        <f>LEFT($N2913,SEARCH("/",$N2913)-1)</f>
        <v>theater</v>
      </c>
      <c r="R2913" t="str">
        <f>RIGHT($N2913, LEN($N2913)-SEARCH("/",$N2913))</f>
        <v>plays</v>
      </c>
      <c r="S2913" s="12">
        <f>(((J2913/60)/60)/24)+DATE(1970,1,1)</f>
        <v>42142.768819444449</v>
      </c>
      <c r="T2913" s="12">
        <f>(((I2913/60)/60)/24)+DATE(1970,1,1)</f>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(E2914/D2914)</f>
        <v>0.14058171745152354</v>
      </c>
      <c r="P2914" s="8">
        <f>IF(E2914=0, 0, E2914/L2914)</f>
        <v>78.07692307692308</v>
      </c>
      <c r="Q2914" t="str">
        <f>LEFT($N2914,SEARCH("/",$N2914)-1)</f>
        <v>theater</v>
      </c>
      <c r="R2914" t="str">
        <f>RIGHT($N2914, LEN($N2914)-SEARCH("/",$N2914))</f>
        <v>plays</v>
      </c>
      <c r="S2914" s="12">
        <f>(((J2914/60)/60)/24)+DATE(1970,1,1)</f>
        <v>42354.131643518514</v>
      </c>
      <c r="T2914" s="12">
        <f>(((I2914/60)/60)/24)+DATE(1970,1,1)</f>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(E2915/D2915)</f>
        <v>2.0000000000000001E-4</v>
      </c>
      <c r="P2915" s="8">
        <f>IF(E2915=0, 0, E2915/L2915)</f>
        <v>1</v>
      </c>
      <c r="Q2915" t="str">
        <f>LEFT($N2915,SEARCH("/",$N2915)-1)</f>
        <v>theater</v>
      </c>
      <c r="R2915" t="str">
        <f>RIGHT($N2915, LEN($N2915)-SEARCH("/",$N2915))</f>
        <v>plays</v>
      </c>
      <c r="S2915" s="12">
        <f>(((J2915/60)/60)/24)+DATE(1970,1,1)</f>
        <v>41828.922905092593</v>
      </c>
      <c r="T2915" s="12">
        <f>(((I2915/60)/60)/24)+DATE(1970,1,1)</f>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(E2916/D2916)</f>
        <v>4.0000000000000003E-5</v>
      </c>
      <c r="P2916" s="8">
        <f>IF(E2916=0, 0, E2916/L2916)</f>
        <v>1</v>
      </c>
      <c r="Q2916" t="str">
        <f>LEFT($N2916,SEARCH("/",$N2916)-1)</f>
        <v>theater</v>
      </c>
      <c r="R2916" t="str">
        <f>RIGHT($N2916, LEN($N2916)-SEARCH("/",$N2916))</f>
        <v>plays</v>
      </c>
      <c r="S2916" s="12">
        <f>(((J2916/60)/60)/24)+DATE(1970,1,1)</f>
        <v>42017.907337962963</v>
      </c>
      <c r="T2916" s="12">
        <f>(((I2916/60)/60)/24)+DATE(1970,1,1)</f>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(E2917/D2917)</f>
        <v>0.61099999999999999</v>
      </c>
      <c r="P2917" s="8">
        <f>IF(E2917=0, 0, E2917/L2917)</f>
        <v>203.66666666666666</v>
      </c>
      <c r="Q2917" t="str">
        <f>LEFT($N2917,SEARCH("/",$N2917)-1)</f>
        <v>theater</v>
      </c>
      <c r="R2917" t="str">
        <f>RIGHT($N2917, LEN($N2917)-SEARCH("/",$N2917))</f>
        <v>plays</v>
      </c>
      <c r="S2917" s="12">
        <f>(((J2917/60)/60)/24)+DATE(1970,1,1)</f>
        <v>42415.398032407407</v>
      </c>
      <c r="T2917" s="12">
        <f>(((I2917/60)/60)/24)+DATE(1970,1,1)</f>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(E2918/D2918)</f>
        <v>7.8378378378378383E-2</v>
      </c>
      <c r="P2918" s="8">
        <f>IF(E2918=0, 0, E2918/L2918)</f>
        <v>20.714285714285715</v>
      </c>
      <c r="Q2918" t="str">
        <f>LEFT($N2918,SEARCH("/",$N2918)-1)</f>
        <v>theater</v>
      </c>
      <c r="R2918" t="str">
        <f>RIGHT($N2918, LEN($N2918)-SEARCH("/",$N2918))</f>
        <v>plays</v>
      </c>
      <c r="S2918" s="12">
        <f>(((J2918/60)/60)/24)+DATE(1970,1,1)</f>
        <v>41755.476724537039</v>
      </c>
      <c r="T2918" s="12">
        <f>(((I2918/60)/60)/24)+DATE(1970,1,1)</f>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(E2919/D2919)</f>
        <v>0.2185</v>
      </c>
      <c r="P2919" s="8">
        <f>IF(E2919=0, 0, E2919/L2919)</f>
        <v>48.555555555555557</v>
      </c>
      <c r="Q2919" t="str">
        <f>LEFT($N2919,SEARCH("/",$N2919)-1)</f>
        <v>theater</v>
      </c>
      <c r="R2919" t="str">
        <f>RIGHT($N2919, LEN($N2919)-SEARCH("/",$N2919))</f>
        <v>plays</v>
      </c>
      <c r="S2919" s="12">
        <f>(((J2919/60)/60)/24)+DATE(1970,1,1)</f>
        <v>42245.234340277777</v>
      </c>
      <c r="T2919" s="12">
        <f>(((I2919/60)/60)/24)+DATE(1970,1,1)</f>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(E2920/D2920)</f>
        <v>0.27239999999999998</v>
      </c>
      <c r="P2920" s="8">
        <f>IF(E2920=0, 0, E2920/L2920)</f>
        <v>68.099999999999994</v>
      </c>
      <c r="Q2920" t="str">
        <f>LEFT($N2920,SEARCH("/",$N2920)-1)</f>
        <v>theater</v>
      </c>
      <c r="R2920" t="str">
        <f>RIGHT($N2920, LEN($N2920)-SEARCH("/",$N2920))</f>
        <v>plays</v>
      </c>
      <c r="S2920" s="12">
        <f>(((J2920/60)/60)/24)+DATE(1970,1,1)</f>
        <v>42278.629710648151</v>
      </c>
      <c r="T2920" s="12">
        <f>(((I2920/60)/60)/24)+DATE(1970,1,1)</f>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(E2921/D2921)</f>
        <v>8.5000000000000006E-2</v>
      </c>
      <c r="P2921" s="8">
        <f>IF(E2921=0, 0, E2921/L2921)</f>
        <v>8.5</v>
      </c>
      <c r="Q2921" t="str">
        <f>LEFT($N2921,SEARCH("/",$N2921)-1)</f>
        <v>theater</v>
      </c>
      <c r="R2921" t="str">
        <f>RIGHT($N2921, LEN($N2921)-SEARCH("/",$N2921))</f>
        <v>plays</v>
      </c>
      <c r="S2921" s="12">
        <f>(((J2921/60)/60)/24)+DATE(1970,1,1)</f>
        <v>41826.61954861111</v>
      </c>
      <c r="T2921" s="12">
        <f>(((I2921/60)/60)/24)+DATE(1970,1,1)</f>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(E2922/D2922)</f>
        <v>0.26840000000000003</v>
      </c>
      <c r="P2922" s="8">
        <f>IF(E2922=0, 0, E2922/L2922)</f>
        <v>51.615384615384613</v>
      </c>
      <c r="Q2922" t="str">
        <f>LEFT($N2922,SEARCH("/",$N2922)-1)</f>
        <v>theater</v>
      </c>
      <c r="R2922" t="str">
        <f>RIGHT($N2922, LEN($N2922)-SEARCH("/",$N2922))</f>
        <v>plays</v>
      </c>
      <c r="S2922" s="12">
        <f>(((J2922/60)/60)/24)+DATE(1970,1,1)</f>
        <v>42058.792476851857</v>
      </c>
      <c r="T2922" s="12">
        <f>(((I2922/60)/60)/24)+DATE(1970,1,1)</f>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(E2923/D2923)</f>
        <v>1.29</v>
      </c>
      <c r="P2923" s="8">
        <f>IF(E2923=0, 0, E2923/L2923)</f>
        <v>43</v>
      </c>
      <c r="Q2923" t="str">
        <f>LEFT($N2923,SEARCH("/",$N2923)-1)</f>
        <v>theater</v>
      </c>
      <c r="R2923" t="str">
        <f>RIGHT($N2923, LEN($N2923)-SEARCH("/",$N2923))</f>
        <v>musical</v>
      </c>
      <c r="S2923" s="12">
        <f>(((J2923/60)/60)/24)+DATE(1970,1,1)</f>
        <v>41877.886620370373</v>
      </c>
      <c r="T2923" s="12">
        <f>(((I2923/60)/60)/24)+DATE(1970,1,1)</f>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(E2924/D2924)</f>
        <v>1</v>
      </c>
      <c r="P2924" s="8">
        <f>IF(E2924=0, 0, E2924/L2924)</f>
        <v>83.333333333333329</v>
      </c>
      <c r="Q2924" t="str">
        <f>LEFT($N2924,SEARCH("/",$N2924)-1)</f>
        <v>theater</v>
      </c>
      <c r="R2924" t="str">
        <f>RIGHT($N2924, LEN($N2924)-SEARCH("/",$N2924))</f>
        <v>musical</v>
      </c>
      <c r="S2924" s="12">
        <f>(((J2924/60)/60)/24)+DATE(1970,1,1)</f>
        <v>42097.874155092592</v>
      </c>
      <c r="T2924" s="12">
        <f>(((I2924/60)/60)/24)+DATE(1970,1,1)</f>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(E2925/D2925)</f>
        <v>1</v>
      </c>
      <c r="P2925" s="8">
        <f>IF(E2925=0, 0, E2925/L2925)</f>
        <v>30</v>
      </c>
      <c r="Q2925" t="str">
        <f>LEFT($N2925,SEARCH("/",$N2925)-1)</f>
        <v>theater</v>
      </c>
      <c r="R2925" t="str">
        <f>RIGHT($N2925, LEN($N2925)-SEARCH("/",$N2925))</f>
        <v>musical</v>
      </c>
      <c r="S2925" s="12">
        <f>(((J2925/60)/60)/24)+DATE(1970,1,1)</f>
        <v>42013.15253472222</v>
      </c>
      <c r="T2925" s="12">
        <f>(((I2925/60)/60)/24)+DATE(1970,1,1)</f>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(E2926/D2926)</f>
        <v>1.032</v>
      </c>
      <c r="P2926" s="8">
        <f>IF(E2926=0, 0, E2926/L2926)</f>
        <v>175.51020408163265</v>
      </c>
      <c r="Q2926" t="str">
        <f>LEFT($N2926,SEARCH("/",$N2926)-1)</f>
        <v>theater</v>
      </c>
      <c r="R2926" t="str">
        <f>RIGHT($N2926, LEN($N2926)-SEARCH("/",$N2926))</f>
        <v>musical</v>
      </c>
      <c r="S2926" s="12">
        <f>(((J2926/60)/60)/24)+DATE(1970,1,1)</f>
        <v>42103.556828703702</v>
      </c>
      <c r="T2926" s="12">
        <f>(((I2926/60)/60)/24)+DATE(1970,1,1)</f>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(E2927/D2927)</f>
        <v>1.0244597777777777</v>
      </c>
      <c r="P2927" s="8">
        <f>IF(E2927=0, 0, E2927/L2927)</f>
        <v>231.66175879396985</v>
      </c>
      <c r="Q2927" t="str">
        <f>LEFT($N2927,SEARCH("/",$N2927)-1)</f>
        <v>theater</v>
      </c>
      <c r="R2927" t="str">
        <f>RIGHT($N2927, LEN($N2927)-SEARCH("/",$N2927))</f>
        <v>musical</v>
      </c>
      <c r="S2927" s="12">
        <f>(((J2927/60)/60)/24)+DATE(1970,1,1)</f>
        <v>41863.584120370368</v>
      </c>
      <c r="T2927" s="12">
        <f>(((I2927/60)/60)/24)+DATE(1970,1,1)</f>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(E2928/D2928)</f>
        <v>1.25</v>
      </c>
      <c r="P2928" s="8">
        <f>IF(E2928=0, 0, E2928/L2928)</f>
        <v>75</v>
      </c>
      <c r="Q2928" t="str">
        <f>LEFT($N2928,SEARCH("/",$N2928)-1)</f>
        <v>theater</v>
      </c>
      <c r="R2928" t="str">
        <f>RIGHT($N2928, LEN($N2928)-SEARCH("/",$N2928))</f>
        <v>musical</v>
      </c>
      <c r="S2928" s="12">
        <f>(((J2928/60)/60)/24)+DATE(1970,1,1)</f>
        <v>42044.765960648147</v>
      </c>
      <c r="T2928" s="12">
        <f>(((I2928/60)/60)/24)+DATE(1970,1,1)</f>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(E2929/D2929)</f>
        <v>1.3083333333333333</v>
      </c>
      <c r="P2929" s="8">
        <f>IF(E2929=0, 0, E2929/L2929)</f>
        <v>112.14285714285714</v>
      </c>
      <c r="Q2929" t="str">
        <f>LEFT($N2929,SEARCH("/",$N2929)-1)</f>
        <v>theater</v>
      </c>
      <c r="R2929" t="str">
        <f>RIGHT($N2929, LEN($N2929)-SEARCH("/",$N2929))</f>
        <v>musical</v>
      </c>
      <c r="S2929" s="12">
        <f>(((J2929/60)/60)/24)+DATE(1970,1,1)</f>
        <v>41806.669317129628</v>
      </c>
      <c r="T2929" s="12">
        <f>(((I2929/60)/60)/24)+DATE(1970,1,1)</f>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(E2930/D2930)</f>
        <v>1</v>
      </c>
      <c r="P2930" s="8">
        <f>IF(E2930=0, 0, E2930/L2930)</f>
        <v>41.666666666666664</v>
      </c>
      <c r="Q2930" t="str">
        <f>LEFT($N2930,SEARCH("/",$N2930)-1)</f>
        <v>theater</v>
      </c>
      <c r="R2930" t="str">
        <f>RIGHT($N2930, LEN($N2930)-SEARCH("/",$N2930))</f>
        <v>musical</v>
      </c>
      <c r="S2930" s="12">
        <f>(((J2930/60)/60)/24)+DATE(1970,1,1)</f>
        <v>42403.998217592598</v>
      </c>
      <c r="T2930" s="12">
        <f>(((I2930/60)/60)/24)+DATE(1970,1,1)</f>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(E2931/D2931)</f>
        <v>1.02069375</v>
      </c>
      <c r="P2931" s="8">
        <f>IF(E2931=0, 0, E2931/L2931)</f>
        <v>255.17343750000001</v>
      </c>
      <c r="Q2931" t="str">
        <f>LEFT($N2931,SEARCH("/",$N2931)-1)</f>
        <v>theater</v>
      </c>
      <c r="R2931" t="str">
        <f>RIGHT($N2931, LEN($N2931)-SEARCH("/",$N2931))</f>
        <v>musical</v>
      </c>
      <c r="S2931" s="12">
        <f>(((J2931/60)/60)/24)+DATE(1970,1,1)</f>
        <v>41754.564328703702</v>
      </c>
      <c r="T2931" s="12">
        <f>(((I2931/60)/60)/24)+DATE(1970,1,1)</f>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(E2932/D2932)</f>
        <v>1.0092000000000001</v>
      </c>
      <c r="P2932" s="8">
        <f>IF(E2932=0, 0, E2932/L2932)</f>
        <v>162.7741935483871</v>
      </c>
      <c r="Q2932" t="str">
        <f>LEFT($N2932,SEARCH("/",$N2932)-1)</f>
        <v>theater</v>
      </c>
      <c r="R2932" t="str">
        <f>RIGHT($N2932, LEN($N2932)-SEARCH("/",$N2932))</f>
        <v>musical</v>
      </c>
      <c r="S2932" s="12">
        <f>(((J2932/60)/60)/24)+DATE(1970,1,1)</f>
        <v>42101.584074074075</v>
      </c>
      <c r="T2932" s="12">
        <f>(((I2932/60)/60)/24)+DATE(1970,1,1)</f>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(E2933/D2933)</f>
        <v>1.06</v>
      </c>
      <c r="P2933" s="8">
        <f>IF(E2933=0, 0, E2933/L2933)</f>
        <v>88.333333333333329</v>
      </c>
      <c r="Q2933" t="str">
        <f>LEFT($N2933,SEARCH("/",$N2933)-1)</f>
        <v>theater</v>
      </c>
      <c r="R2933" t="str">
        <f>RIGHT($N2933, LEN($N2933)-SEARCH("/",$N2933))</f>
        <v>musical</v>
      </c>
      <c r="S2933" s="12">
        <f>(((J2933/60)/60)/24)+DATE(1970,1,1)</f>
        <v>41872.291238425925</v>
      </c>
      <c r="T2933" s="12">
        <f>(((I2933/60)/60)/24)+DATE(1970,1,1)</f>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(E2934/D2934)</f>
        <v>1.0509677419354839</v>
      </c>
      <c r="P2934" s="8">
        <f>IF(E2934=0, 0, E2934/L2934)</f>
        <v>85.736842105263165</v>
      </c>
      <c r="Q2934" t="str">
        <f>LEFT($N2934,SEARCH("/",$N2934)-1)</f>
        <v>theater</v>
      </c>
      <c r="R2934" t="str">
        <f>RIGHT($N2934, LEN($N2934)-SEARCH("/",$N2934))</f>
        <v>musical</v>
      </c>
      <c r="S2934" s="12">
        <f>(((J2934/60)/60)/24)+DATE(1970,1,1)</f>
        <v>42025.164780092593</v>
      </c>
      <c r="T2934" s="12">
        <f>(((I2934/60)/60)/24)+DATE(1970,1,1)</f>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(E2935/D2935)</f>
        <v>1.0276000000000001</v>
      </c>
      <c r="P2935" s="8">
        <f>IF(E2935=0, 0, E2935/L2935)</f>
        <v>47.574074074074076</v>
      </c>
      <c r="Q2935" t="str">
        <f>LEFT($N2935,SEARCH("/",$N2935)-1)</f>
        <v>theater</v>
      </c>
      <c r="R2935" t="str">
        <f>RIGHT($N2935, LEN($N2935)-SEARCH("/",$N2935))</f>
        <v>musical</v>
      </c>
      <c r="S2935" s="12">
        <f>(((J2935/60)/60)/24)+DATE(1970,1,1)</f>
        <v>42495.956631944442</v>
      </c>
      <c r="T2935" s="12">
        <f>(((I2935/60)/60)/24)+DATE(1970,1,1)</f>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(E2936/D2936)</f>
        <v>1.08</v>
      </c>
      <c r="P2936" s="8">
        <f>IF(E2936=0, 0, E2936/L2936)</f>
        <v>72.972972972972968</v>
      </c>
      <c r="Q2936" t="str">
        <f>LEFT($N2936,SEARCH("/",$N2936)-1)</f>
        <v>theater</v>
      </c>
      <c r="R2936" t="str">
        <f>RIGHT($N2936, LEN($N2936)-SEARCH("/",$N2936))</f>
        <v>musical</v>
      </c>
      <c r="S2936" s="12">
        <f>(((J2936/60)/60)/24)+DATE(1970,1,1)</f>
        <v>41775.636157407411</v>
      </c>
      <c r="T2936" s="12">
        <f>(((I2936/60)/60)/24)+DATE(1970,1,1)</f>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(E2937/D2937)</f>
        <v>1.0088571428571429</v>
      </c>
      <c r="P2937" s="8">
        <f>IF(E2937=0, 0, E2937/L2937)</f>
        <v>90.538461538461533</v>
      </c>
      <c r="Q2937" t="str">
        <f>LEFT($N2937,SEARCH("/",$N2937)-1)</f>
        <v>theater</v>
      </c>
      <c r="R2937" t="str">
        <f>RIGHT($N2937, LEN($N2937)-SEARCH("/",$N2937))</f>
        <v>musical</v>
      </c>
      <c r="S2937" s="12">
        <f>(((J2937/60)/60)/24)+DATE(1970,1,1)</f>
        <v>42553.583425925928</v>
      </c>
      <c r="T2937" s="12">
        <f>(((I2937/60)/60)/24)+DATE(1970,1,1)</f>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(E2938/D2938)</f>
        <v>1.28</v>
      </c>
      <c r="P2938" s="8">
        <f>IF(E2938=0, 0, E2938/L2938)</f>
        <v>37.647058823529413</v>
      </c>
      <c r="Q2938" t="str">
        <f>LEFT($N2938,SEARCH("/",$N2938)-1)</f>
        <v>theater</v>
      </c>
      <c r="R2938" t="str">
        <f>RIGHT($N2938, LEN($N2938)-SEARCH("/",$N2938))</f>
        <v>musical</v>
      </c>
      <c r="S2938" s="12">
        <f>(((J2938/60)/60)/24)+DATE(1970,1,1)</f>
        <v>41912.650729166664</v>
      </c>
      <c r="T2938" s="12">
        <f>(((I2938/60)/60)/24)+DATE(1970,1,1)</f>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(E2939/D2939)</f>
        <v>1.3333333333333333</v>
      </c>
      <c r="P2939" s="8">
        <f>IF(E2939=0, 0, E2939/L2939)</f>
        <v>36.363636363636367</v>
      </c>
      <c r="Q2939" t="str">
        <f>LEFT($N2939,SEARCH("/",$N2939)-1)</f>
        <v>theater</v>
      </c>
      <c r="R2939" t="str">
        <f>RIGHT($N2939, LEN($N2939)-SEARCH("/",$N2939))</f>
        <v>musical</v>
      </c>
      <c r="S2939" s="12">
        <f>(((J2939/60)/60)/24)+DATE(1970,1,1)</f>
        <v>41803.457326388889</v>
      </c>
      <c r="T2939" s="12">
        <f>(((I2939/60)/60)/24)+DATE(1970,1,1)</f>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(E2940/D2940)</f>
        <v>1.0137499999999999</v>
      </c>
      <c r="P2940" s="8">
        <f>IF(E2940=0, 0, E2940/L2940)</f>
        <v>126.71875</v>
      </c>
      <c r="Q2940" t="str">
        <f>LEFT($N2940,SEARCH("/",$N2940)-1)</f>
        <v>theater</v>
      </c>
      <c r="R2940" t="str">
        <f>RIGHT($N2940, LEN($N2940)-SEARCH("/",$N2940))</f>
        <v>musical</v>
      </c>
      <c r="S2940" s="12">
        <f>(((J2940/60)/60)/24)+DATE(1970,1,1)</f>
        <v>42004.703865740739</v>
      </c>
      <c r="T2940" s="12">
        <f>(((I2940/60)/60)/24)+DATE(1970,1,1)</f>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(E2941/D2941)</f>
        <v>1.0287500000000001</v>
      </c>
      <c r="P2941" s="8">
        <f>IF(E2941=0, 0, E2941/L2941)</f>
        <v>329.2</v>
      </c>
      <c r="Q2941" t="str">
        <f>LEFT($N2941,SEARCH("/",$N2941)-1)</f>
        <v>theater</v>
      </c>
      <c r="R2941" t="str">
        <f>RIGHT($N2941, LEN($N2941)-SEARCH("/",$N2941))</f>
        <v>musical</v>
      </c>
      <c r="S2941" s="12">
        <f>(((J2941/60)/60)/24)+DATE(1970,1,1)</f>
        <v>41845.809166666666</v>
      </c>
      <c r="T2941" s="12">
        <f>(((I2941/60)/60)/24)+DATE(1970,1,1)</f>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(E2942/D2942)</f>
        <v>1.0724</v>
      </c>
      <c r="P2942" s="8">
        <f>IF(E2942=0, 0, E2942/L2942)</f>
        <v>81.242424242424249</v>
      </c>
      <c r="Q2942" t="str">
        <f>LEFT($N2942,SEARCH("/",$N2942)-1)</f>
        <v>theater</v>
      </c>
      <c r="R2942" t="str">
        <f>RIGHT($N2942, LEN($N2942)-SEARCH("/",$N2942))</f>
        <v>musical</v>
      </c>
      <c r="S2942" s="12">
        <f>(((J2942/60)/60)/24)+DATE(1970,1,1)</f>
        <v>41982.773356481484</v>
      </c>
      <c r="T2942" s="12">
        <f>(((I2942/60)/60)/24)+DATE(1970,1,1)</f>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(E2943/D2943)</f>
        <v>4.0000000000000003E-5</v>
      </c>
      <c r="P2943" s="8">
        <f>IF(E2943=0, 0, E2943/L2943)</f>
        <v>1</v>
      </c>
      <c r="Q2943" t="str">
        <f>LEFT($N2943,SEARCH("/",$N2943)-1)</f>
        <v>theater</v>
      </c>
      <c r="R2943" t="str">
        <f>RIGHT($N2943, LEN($N2943)-SEARCH("/",$N2943))</f>
        <v>spaces</v>
      </c>
      <c r="S2943" s="12">
        <f>(((J2943/60)/60)/24)+DATE(1970,1,1)</f>
        <v>42034.960127314815</v>
      </c>
      <c r="T2943" s="12">
        <f>(((I2943/60)/60)/24)+DATE(1970,1,1)</f>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(E2944/D2944)</f>
        <v>0.20424999999999999</v>
      </c>
      <c r="P2944" s="8">
        <f>IF(E2944=0, 0, E2944/L2944)</f>
        <v>202.22772277227722</v>
      </c>
      <c r="Q2944" t="str">
        <f>LEFT($N2944,SEARCH("/",$N2944)-1)</f>
        <v>theater</v>
      </c>
      <c r="R2944" t="str">
        <f>RIGHT($N2944, LEN($N2944)-SEARCH("/",$N2944))</f>
        <v>spaces</v>
      </c>
      <c r="S2944" s="12">
        <f>(((J2944/60)/60)/24)+DATE(1970,1,1)</f>
        <v>42334.803923611107</v>
      </c>
      <c r="T2944" s="12">
        <f>(((I2944/60)/60)/24)+DATE(1970,1,1)</f>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(E2945/D2945)</f>
        <v>0</v>
      </c>
      <c r="P2945" s="8">
        <f>IF(E2945=0, 0, E2945/L2945)</f>
        <v>0</v>
      </c>
      <c r="Q2945" t="str">
        <f>LEFT($N2945,SEARCH("/",$N2945)-1)</f>
        <v>theater</v>
      </c>
      <c r="R2945" t="str">
        <f>RIGHT($N2945, LEN($N2945)-SEARCH("/",$N2945))</f>
        <v>spaces</v>
      </c>
      <c r="S2945" s="12">
        <f>(((J2945/60)/60)/24)+DATE(1970,1,1)</f>
        <v>42077.129398148143</v>
      </c>
      <c r="T2945" s="12">
        <f>(((I2945/60)/60)/24)+DATE(1970,1,1)</f>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(E2946/D2946)</f>
        <v>0.01</v>
      </c>
      <c r="P2946" s="8">
        <f>IF(E2946=0, 0, E2946/L2946)</f>
        <v>100</v>
      </c>
      <c r="Q2946" t="str">
        <f>LEFT($N2946,SEARCH("/",$N2946)-1)</f>
        <v>theater</v>
      </c>
      <c r="R2946" t="str">
        <f>RIGHT($N2946, LEN($N2946)-SEARCH("/",$N2946))</f>
        <v>spaces</v>
      </c>
      <c r="S2946" s="12">
        <f>(((J2946/60)/60)/24)+DATE(1970,1,1)</f>
        <v>42132.9143287037</v>
      </c>
      <c r="T2946" s="12">
        <f>(((I2946/60)/60)/24)+DATE(1970,1,1)</f>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(E2947/D2947)</f>
        <v>0</v>
      </c>
      <c r="P2947" s="8">
        <f>IF(E2947=0, 0, E2947/L2947)</f>
        <v>0</v>
      </c>
      <c r="Q2947" t="str">
        <f>LEFT($N2947,SEARCH("/",$N2947)-1)</f>
        <v>theater</v>
      </c>
      <c r="R2947" t="str">
        <f>RIGHT($N2947, LEN($N2947)-SEARCH("/",$N2947))</f>
        <v>spaces</v>
      </c>
      <c r="S2947" s="12">
        <f>(((J2947/60)/60)/24)+DATE(1970,1,1)</f>
        <v>42118.139583333337</v>
      </c>
      <c r="T2947" s="12">
        <f>(((I2947/60)/60)/24)+DATE(1970,1,1)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(E2948/D2948)</f>
        <v>1E-3</v>
      </c>
      <c r="P2948" s="8">
        <f>IF(E2948=0, 0, E2948/L2948)</f>
        <v>1</v>
      </c>
      <c r="Q2948" t="str">
        <f>LEFT($N2948,SEARCH("/",$N2948)-1)</f>
        <v>theater</v>
      </c>
      <c r="R2948" t="str">
        <f>RIGHT($N2948, LEN($N2948)-SEARCH("/",$N2948))</f>
        <v>spaces</v>
      </c>
      <c r="S2948" s="12">
        <f>(((J2948/60)/60)/24)+DATE(1970,1,1)</f>
        <v>42567.531157407408</v>
      </c>
      <c r="T2948" s="12">
        <f>(((I2948/60)/60)/24)+DATE(1970,1,1)</f>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(E2949/D2949)</f>
        <v>4.2880000000000001E-2</v>
      </c>
      <c r="P2949" s="8">
        <f>IF(E2949=0, 0, E2949/L2949)</f>
        <v>82.461538461538467</v>
      </c>
      <c r="Q2949" t="str">
        <f>LEFT($N2949,SEARCH("/",$N2949)-1)</f>
        <v>theater</v>
      </c>
      <c r="R2949" t="str">
        <f>RIGHT($N2949, LEN($N2949)-SEARCH("/",$N2949))</f>
        <v>spaces</v>
      </c>
      <c r="S2949" s="12">
        <f>(((J2949/60)/60)/24)+DATE(1970,1,1)</f>
        <v>42649.562118055561</v>
      </c>
      <c r="T2949" s="12">
        <f>(((I2949/60)/60)/24)+DATE(1970,1,1)</f>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(E2950/D2950)</f>
        <v>4.8000000000000001E-5</v>
      </c>
      <c r="P2950" s="8">
        <f>IF(E2950=0, 0, E2950/L2950)</f>
        <v>2.6666666666666665</v>
      </c>
      <c r="Q2950" t="str">
        <f>LEFT($N2950,SEARCH("/",$N2950)-1)</f>
        <v>theater</v>
      </c>
      <c r="R2950" t="str">
        <f>RIGHT($N2950, LEN($N2950)-SEARCH("/",$N2950))</f>
        <v>spaces</v>
      </c>
      <c r="S2950" s="12">
        <f>(((J2950/60)/60)/24)+DATE(1970,1,1)</f>
        <v>42097.649224537032</v>
      </c>
      <c r="T2950" s="12">
        <f>(((I2950/60)/60)/24)+DATE(1970,1,1)</f>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(E2951/D2951)</f>
        <v>2.5000000000000001E-2</v>
      </c>
      <c r="P2951" s="8">
        <f>IF(E2951=0, 0, E2951/L2951)</f>
        <v>12.5</v>
      </c>
      <c r="Q2951" t="str">
        <f>LEFT($N2951,SEARCH("/",$N2951)-1)</f>
        <v>theater</v>
      </c>
      <c r="R2951" t="str">
        <f>RIGHT($N2951, LEN($N2951)-SEARCH("/",$N2951))</f>
        <v>spaces</v>
      </c>
      <c r="S2951" s="12">
        <f>(((J2951/60)/60)/24)+DATE(1970,1,1)</f>
        <v>42297.823113425926</v>
      </c>
      <c r="T2951" s="12">
        <f>(((I2951/60)/60)/24)+DATE(1970,1,1)</f>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(E2952/D2952)</f>
        <v>0</v>
      </c>
      <c r="P2952" s="8">
        <f>IF(E2952=0, 0, E2952/L2952)</f>
        <v>0</v>
      </c>
      <c r="Q2952" t="str">
        <f>LEFT($N2952,SEARCH("/",$N2952)-1)</f>
        <v>theater</v>
      </c>
      <c r="R2952" t="str">
        <f>RIGHT($N2952, LEN($N2952)-SEARCH("/",$N2952))</f>
        <v>spaces</v>
      </c>
      <c r="S2952" s="12">
        <f>(((J2952/60)/60)/24)+DATE(1970,1,1)</f>
        <v>42362.36518518519</v>
      </c>
      <c r="T2952" s="12">
        <f>(((I2952/60)/60)/24)+DATE(1970,1,1)</f>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(E2953/D2953)</f>
        <v>2.1919999999999999E-2</v>
      </c>
      <c r="P2953" s="8">
        <f>IF(E2953=0, 0, E2953/L2953)</f>
        <v>18.896551724137932</v>
      </c>
      <c r="Q2953" t="str">
        <f>LEFT($N2953,SEARCH("/",$N2953)-1)</f>
        <v>theater</v>
      </c>
      <c r="R2953" t="str">
        <f>RIGHT($N2953, LEN($N2953)-SEARCH("/",$N2953))</f>
        <v>spaces</v>
      </c>
      <c r="S2953" s="12">
        <f>(((J2953/60)/60)/24)+DATE(1970,1,1)</f>
        <v>41872.802928240737</v>
      </c>
      <c r="T2953" s="12">
        <f>(((I2953/60)/60)/24)+DATE(1970,1,1)</f>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(E2954/D2954)</f>
        <v>8.0250000000000002E-2</v>
      </c>
      <c r="P2954" s="8">
        <f>IF(E2954=0, 0, E2954/L2954)</f>
        <v>200.625</v>
      </c>
      <c r="Q2954" t="str">
        <f>LEFT($N2954,SEARCH("/",$N2954)-1)</f>
        <v>theater</v>
      </c>
      <c r="R2954" t="str">
        <f>RIGHT($N2954, LEN($N2954)-SEARCH("/",$N2954))</f>
        <v>spaces</v>
      </c>
      <c r="S2954" s="12">
        <f>(((J2954/60)/60)/24)+DATE(1970,1,1)</f>
        <v>42628.690266203703</v>
      </c>
      <c r="T2954" s="12">
        <f>(((I2954/60)/60)/24)+DATE(1970,1,1)</f>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(E2955/D2955)</f>
        <v>1.5125E-3</v>
      </c>
      <c r="P2955" s="8">
        <f>IF(E2955=0, 0, E2955/L2955)</f>
        <v>201.66666666666666</v>
      </c>
      <c r="Q2955" t="str">
        <f>LEFT($N2955,SEARCH("/",$N2955)-1)</f>
        <v>theater</v>
      </c>
      <c r="R2955" t="str">
        <f>RIGHT($N2955, LEN($N2955)-SEARCH("/",$N2955))</f>
        <v>spaces</v>
      </c>
      <c r="S2955" s="12">
        <f>(((J2955/60)/60)/24)+DATE(1970,1,1)</f>
        <v>42255.791909722218</v>
      </c>
      <c r="T2955" s="12">
        <f>(((I2955/60)/60)/24)+DATE(1970,1,1)</f>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(E2956/D2956)</f>
        <v>0</v>
      </c>
      <c r="P2956" s="8">
        <f>IF(E2956=0, 0, E2956/L2956)</f>
        <v>0</v>
      </c>
      <c r="Q2956" t="str">
        <f>LEFT($N2956,SEARCH("/",$N2956)-1)</f>
        <v>theater</v>
      </c>
      <c r="R2956" t="str">
        <f>RIGHT($N2956, LEN($N2956)-SEARCH("/",$N2956))</f>
        <v>spaces</v>
      </c>
      <c r="S2956" s="12">
        <f>(((J2956/60)/60)/24)+DATE(1970,1,1)</f>
        <v>42790.583368055552</v>
      </c>
      <c r="T2956" s="12">
        <f>(((I2956/60)/60)/24)+DATE(1970,1,1)</f>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(E2957/D2957)</f>
        <v>0.59583333333333333</v>
      </c>
      <c r="P2957" s="8">
        <f>IF(E2957=0, 0, E2957/L2957)</f>
        <v>65</v>
      </c>
      <c r="Q2957" t="str">
        <f>LEFT($N2957,SEARCH("/",$N2957)-1)</f>
        <v>theater</v>
      </c>
      <c r="R2957" t="str">
        <f>RIGHT($N2957, LEN($N2957)-SEARCH("/",$N2957))</f>
        <v>spaces</v>
      </c>
      <c r="S2957" s="12">
        <f>(((J2957/60)/60)/24)+DATE(1970,1,1)</f>
        <v>42141.741307870368</v>
      </c>
      <c r="T2957" s="12">
        <f>(((I2957/60)/60)/24)+DATE(1970,1,1)</f>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(E2958/D2958)</f>
        <v>0.16734177215189874</v>
      </c>
      <c r="P2958" s="8">
        <f>IF(E2958=0, 0, E2958/L2958)</f>
        <v>66.099999999999994</v>
      </c>
      <c r="Q2958" t="str">
        <f>LEFT($N2958,SEARCH("/",$N2958)-1)</f>
        <v>theater</v>
      </c>
      <c r="R2958" t="str">
        <f>RIGHT($N2958, LEN($N2958)-SEARCH("/",$N2958))</f>
        <v>spaces</v>
      </c>
      <c r="S2958" s="12">
        <f>(((J2958/60)/60)/24)+DATE(1970,1,1)</f>
        <v>42464.958912037036</v>
      </c>
      <c r="T2958" s="12">
        <f>(((I2958/60)/60)/24)+DATE(1970,1,1)</f>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(E2959/D2959)</f>
        <v>1.8666666666666668E-2</v>
      </c>
      <c r="P2959" s="8">
        <f>IF(E2959=0, 0, E2959/L2959)</f>
        <v>93.333333333333329</v>
      </c>
      <c r="Q2959" t="str">
        <f>LEFT($N2959,SEARCH("/",$N2959)-1)</f>
        <v>theater</v>
      </c>
      <c r="R2959" t="str">
        <f>RIGHT($N2959, LEN($N2959)-SEARCH("/",$N2959))</f>
        <v>spaces</v>
      </c>
      <c r="S2959" s="12">
        <f>(((J2959/60)/60)/24)+DATE(1970,1,1)</f>
        <v>42031.011249999996</v>
      </c>
      <c r="T2959" s="12">
        <f>(((I2959/60)/60)/24)+DATE(1970,1,1)</f>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(E2960/D2960)</f>
        <v>0</v>
      </c>
      <c r="P2960" s="8">
        <f>IF(E2960=0, 0, E2960/L2960)</f>
        <v>0</v>
      </c>
      <c r="Q2960" t="str">
        <f>LEFT($N2960,SEARCH("/",$N2960)-1)</f>
        <v>theater</v>
      </c>
      <c r="R2960" t="str">
        <f>RIGHT($N2960, LEN($N2960)-SEARCH("/",$N2960))</f>
        <v>spaces</v>
      </c>
      <c r="S2960" s="12">
        <f>(((J2960/60)/60)/24)+DATE(1970,1,1)</f>
        <v>42438.779131944444</v>
      </c>
      <c r="T2960" s="12">
        <f>(((I2960/60)/60)/24)+DATE(1970,1,1)</f>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(E2961/D2961)</f>
        <v>0</v>
      </c>
      <c r="P2961" s="8">
        <f>IF(E2961=0, 0, E2961/L2961)</f>
        <v>0</v>
      </c>
      <c r="Q2961" t="str">
        <f>LEFT($N2961,SEARCH("/",$N2961)-1)</f>
        <v>theater</v>
      </c>
      <c r="R2961" t="str">
        <f>RIGHT($N2961, LEN($N2961)-SEARCH("/",$N2961))</f>
        <v>spaces</v>
      </c>
      <c r="S2961" s="12">
        <f>(((J2961/60)/60)/24)+DATE(1970,1,1)</f>
        <v>42498.008391203708</v>
      </c>
      <c r="T2961" s="12">
        <f>(((I2961/60)/60)/24)+DATE(1970,1,1)</f>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(E2962/D2962)</f>
        <v>0</v>
      </c>
      <c r="P2962" s="8">
        <f>IF(E2962=0, 0, E2962/L2962)</f>
        <v>0</v>
      </c>
      <c r="Q2962" t="str">
        <f>LEFT($N2962,SEARCH("/",$N2962)-1)</f>
        <v>theater</v>
      </c>
      <c r="R2962" t="str">
        <f>RIGHT($N2962, LEN($N2962)-SEARCH("/",$N2962))</f>
        <v>spaces</v>
      </c>
      <c r="S2962" s="12">
        <f>(((J2962/60)/60)/24)+DATE(1970,1,1)</f>
        <v>41863.757210648146</v>
      </c>
      <c r="T2962" s="12">
        <f>(((I2962/60)/60)/24)+DATE(1970,1,1)</f>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(E2963/D2963)</f>
        <v>1.0962000000000001</v>
      </c>
      <c r="P2963" s="8">
        <f>IF(E2963=0, 0, E2963/L2963)</f>
        <v>50.75</v>
      </c>
      <c r="Q2963" t="str">
        <f>LEFT($N2963,SEARCH("/",$N2963)-1)</f>
        <v>theater</v>
      </c>
      <c r="R2963" t="str">
        <f>RIGHT($N2963, LEN($N2963)-SEARCH("/",$N2963))</f>
        <v>plays</v>
      </c>
      <c r="S2963" s="12">
        <f>(((J2963/60)/60)/24)+DATE(1970,1,1)</f>
        <v>42061.212488425925</v>
      </c>
      <c r="T2963" s="12">
        <f>(((I2963/60)/60)/24)+DATE(1970,1,1)</f>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(E2964/D2964)</f>
        <v>1.218</v>
      </c>
      <c r="P2964" s="8">
        <f>IF(E2964=0, 0, E2964/L2964)</f>
        <v>60.9</v>
      </c>
      <c r="Q2964" t="str">
        <f>LEFT($N2964,SEARCH("/",$N2964)-1)</f>
        <v>theater</v>
      </c>
      <c r="R2964" t="str">
        <f>RIGHT($N2964, LEN($N2964)-SEARCH("/",$N2964))</f>
        <v>plays</v>
      </c>
      <c r="S2964" s="12">
        <f>(((J2964/60)/60)/24)+DATE(1970,1,1)</f>
        <v>42036.24428240741</v>
      </c>
      <c r="T2964" s="12">
        <f>(((I2964/60)/60)/24)+DATE(1970,1,1)</f>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(E2965/D2965)</f>
        <v>1.0685</v>
      </c>
      <c r="P2965" s="8">
        <f>IF(E2965=0, 0, E2965/L2965)</f>
        <v>109.03061224489795</v>
      </c>
      <c r="Q2965" t="str">
        <f>LEFT($N2965,SEARCH("/",$N2965)-1)</f>
        <v>theater</v>
      </c>
      <c r="R2965" t="str">
        <f>RIGHT($N2965, LEN($N2965)-SEARCH("/",$N2965))</f>
        <v>plays</v>
      </c>
      <c r="S2965" s="12">
        <f>(((J2965/60)/60)/24)+DATE(1970,1,1)</f>
        <v>42157.470185185186</v>
      </c>
      <c r="T2965" s="12">
        <f>(((I2965/60)/60)/24)+DATE(1970,1,1)</f>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(E2966/D2966)</f>
        <v>1.0071379999999999</v>
      </c>
      <c r="P2966" s="8">
        <f>IF(E2966=0, 0, E2966/L2966)</f>
        <v>25.692295918367346</v>
      </c>
      <c r="Q2966" t="str">
        <f>LEFT($N2966,SEARCH("/",$N2966)-1)</f>
        <v>theater</v>
      </c>
      <c r="R2966" t="str">
        <f>RIGHT($N2966, LEN($N2966)-SEARCH("/",$N2966))</f>
        <v>plays</v>
      </c>
      <c r="S2966" s="12">
        <f>(((J2966/60)/60)/24)+DATE(1970,1,1)</f>
        <v>41827.909942129627</v>
      </c>
      <c r="T2966" s="12">
        <f>(((I2966/60)/60)/24)+DATE(1970,1,1)</f>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(E2967/D2967)</f>
        <v>1.0900000000000001</v>
      </c>
      <c r="P2967" s="8">
        <f>IF(E2967=0, 0, E2967/L2967)</f>
        <v>41.92307692307692</v>
      </c>
      <c r="Q2967" t="str">
        <f>LEFT($N2967,SEARCH("/",$N2967)-1)</f>
        <v>theater</v>
      </c>
      <c r="R2967" t="str">
        <f>RIGHT($N2967, LEN($N2967)-SEARCH("/",$N2967))</f>
        <v>plays</v>
      </c>
      <c r="S2967" s="12">
        <f>(((J2967/60)/60)/24)+DATE(1970,1,1)</f>
        <v>42162.729548611111</v>
      </c>
      <c r="T2967" s="12">
        <f>(((I2967/60)/60)/24)+DATE(1970,1,1)</f>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(E2968/D2968)</f>
        <v>1.1363000000000001</v>
      </c>
      <c r="P2968" s="8">
        <f>IF(E2968=0, 0, E2968/L2968)</f>
        <v>88.7734375</v>
      </c>
      <c r="Q2968" t="str">
        <f>LEFT($N2968,SEARCH("/",$N2968)-1)</f>
        <v>theater</v>
      </c>
      <c r="R2968" t="str">
        <f>RIGHT($N2968, LEN($N2968)-SEARCH("/",$N2968))</f>
        <v>plays</v>
      </c>
      <c r="S2968" s="12">
        <f>(((J2968/60)/60)/24)+DATE(1970,1,1)</f>
        <v>42233.738564814819</v>
      </c>
      <c r="T2968" s="12">
        <f>(((I2968/60)/60)/24)+DATE(1970,1,1)</f>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(E2969/D2969)</f>
        <v>1.1392</v>
      </c>
      <c r="P2969" s="8">
        <f>IF(E2969=0, 0, E2969/L2969)</f>
        <v>80.225352112676063</v>
      </c>
      <c r="Q2969" t="str">
        <f>LEFT($N2969,SEARCH("/",$N2969)-1)</f>
        <v>theater</v>
      </c>
      <c r="R2969" t="str">
        <f>RIGHT($N2969, LEN($N2969)-SEARCH("/",$N2969))</f>
        <v>plays</v>
      </c>
      <c r="S2969" s="12">
        <f>(((J2969/60)/60)/24)+DATE(1970,1,1)</f>
        <v>42042.197824074072</v>
      </c>
      <c r="T2969" s="12">
        <f>(((I2969/60)/60)/24)+DATE(1970,1,1)</f>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(E2970/D2970)</f>
        <v>1.06</v>
      </c>
      <c r="P2970" s="8">
        <f>IF(E2970=0, 0, E2970/L2970)</f>
        <v>78.936170212765958</v>
      </c>
      <c r="Q2970" t="str">
        <f>LEFT($N2970,SEARCH("/",$N2970)-1)</f>
        <v>theater</v>
      </c>
      <c r="R2970" t="str">
        <f>RIGHT($N2970, LEN($N2970)-SEARCH("/",$N2970))</f>
        <v>plays</v>
      </c>
      <c r="S2970" s="12">
        <f>(((J2970/60)/60)/24)+DATE(1970,1,1)</f>
        <v>42585.523842592593</v>
      </c>
      <c r="T2970" s="12">
        <f>(((I2970/60)/60)/24)+DATE(1970,1,1)</f>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(E2971/D2971)</f>
        <v>1.625</v>
      </c>
      <c r="P2971" s="8">
        <f>IF(E2971=0, 0, E2971/L2971)</f>
        <v>95.588235294117652</v>
      </c>
      <c r="Q2971" t="str">
        <f>LEFT($N2971,SEARCH("/",$N2971)-1)</f>
        <v>theater</v>
      </c>
      <c r="R2971" t="str">
        <f>RIGHT($N2971, LEN($N2971)-SEARCH("/",$N2971))</f>
        <v>plays</v>
      </c>
      <c r="S2971" s="12">
        <f>(((J2971/60)/60)/24)+DATE(1970,1,1)</f>
        <v>42097.786493055552</v>
      </c>
      <c r="T2971" s="12">
        <f>(((I2971/60)/60)/24)+DATE(1970,1,1)</f>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(E2972/D2972)</f>
        <v>1.06</v>
      </c>
      <c r="P2972" s="8">
        <f>IF(E2972=0, 0, E2972/L2972)</f>
        <v>69.890109890109883</v>
      </c>
      <c r="Q2972" t="str">
        <f>LEFT($N2972,SEARCH("/",$N2972)-1)</f>
        <v>theater</v>
      </c>
      <c r="R2972" t="str">
        <f>RIGHT($N2972, LEN($N2972)-SEARCH("/",$N2972))</f>
        <v>plays</v>
      </c>
      <c r="S2972" s="12">
        <f>(((J2972/60)/60)/24)+DATE(1970,1,1)</f>
        <v>41808.669571759259</v>
      </c>
      <c r="T2972" s="12">
        <f>(((I2972/60)/60)/24)+DATE(1970,1,1)</f>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(E2973/D2973)</f>
        <v>1.0015624999999999</v>
      </c>
      <c r="P2973" s="8">
        <f>IF(E2973=0, 0, E2973/L2973)</f>
        <v>74.534883720930239</v>
      </c>
      <c r="Q2973" t="str">
        <f>LEFT($N2973,SEARCH("/",$N2973)-1)</f>
        <v>theater</v>
      </c>
      <c r="R2973" t="str">
        <f>RIGHT($N2973, LEN($N2973)-SEARCH("/",$N2973))</f>
        <v>plays</v>
      </c>
      <c r="S2973" s="12">
        <f>(((J2973/60)/60)/24)+DATE(1970,1,1)</f>
        <v>41852.658310185187</v>
      </c>
      <c r="T2973" s="12">
        <f>(((I2973/60)/60)/24)+DATE(1970,1,1)</f>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(E2974/D2974)</f>
        <v>1.0535000000000001</v>
      </c>
      <c r="P2974" s="8">
        <f>IF(E2974=0, 0, E2974/L2974)</f>
        <v>123.94117647058823</v>
      </c>
      <c r="Q2974" t="str">
        <f>LEFT($N2974,SEARCH("/",$N2974)-1)</f>
        <v>theater</v>
      </c>
      <c r="R2974" t="str">
        <f>RIGHT($N2974, LEN($N2974)-SEARCH("/",$N2974))</f>
        <v>plays</v>
      </c>
      <c r="S2974" s="12">
        <f>(((J2974/60)/60)/24)+DATE(1970,1,1)</f>
        <v>42694.110185185185</v>
      </c>
      <c r="T2974" s="12">
        <f>(((I2974/60)/60)/24)+DATE(1970,1,1)</f>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(E2975/D2975)</f>
        <v>1.748</v>
      </c>
      <c r="P2975" s="8">
        <f>IF(E2975=0, 0, E2975/L2975)</f>
        <v>264.84848484848487</v>
      </c>
      <c r="Q2975" t="str">
        <f>LEFT($N2975,SEARCH("/",$N2975)-1)</f>
        <v>theater</v>
      </c>
      <c r="R2975" t="str">
        <f>RIGHT($N2975, LEN($N2975)-SEARCH("/",$N2975))</f>
        <v>plays</v>
      </c>
      <c r="S2975" s="12">
        <f>(((J2975/60)/60)/24)+DATE(1970,1,1)</f>
        <v>42341.818379629629</v>
      </c>
      <c r="T2975" s="12">
        <f>(((I2975/60)/60)/24)+DATE(1970,1,1)</f>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(E2976/D2976)</f>
        <v>1.02</v>
      </c>
      <c r="P2976" s="8">
        <f>IF(E2976=0, 0, E2976/L2976)</f>
        <v>58.620689655172413</v>
      </c>
      <c r="Q2976" t="str">
        <f>LEFT($N2976,SEARCH("/",$N2976)-1)</f>
        <v>theater</v>
      </c>
      <c r="R2976" t="str">
        <f>RIGHT($N2976, LEN($N2976)-SEARCH("/",$N2976))</f>
        <v>plays</v>
      </c>
      <c r="S2976" s="12">
        <f>(((J2976/60)/60)/24)+DATE(1970,1,1)</f>
        <v>41880.061006944445</v>
      </c>
      <c r="T2976" s="12">
        <f>(((I2976/60)/60)/24)+DATE(1970,1,1)</f>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(E2977/D2977)</f>
        <v>1.00125</v>
      </c>
      <c r="P2977" s="8">
        <f>IF(E2977=0, 0, E2977/L2977)</f>
        <v>70.884955752212392</v>
      </c>
      <c r="Q2977" t="str">
        <f>LEFT($N2977,SEARCH("/",$N2977)-1)</f>
        <v>theater</v>
      </c>
      <c r="R2977" t="str">
        <f>RIGHT($N2977, LEN($N2977)-SEARCH("/",$N2977))</f>
        <v>plays</v>
      </c>
      <c r="S2977" s="12">
        <f>(((J2977/60)/60)/24)+DATE(1970,1,1)</f>
        <v>41941.683865740742</v>
      </c>
      <c r="T2977" s="12">
        <f>(((I2977/60)/60)/24)+DATE(1970,1,1)</f>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(E2978/D2978)</f>
        <v>1.7142857142857142</v>
      </c>
      <c r="P2978" s="8">
        <f>IF(E2978=0, 0, E2978/L2978)</f>
        <v>8.5714285714285712</v>
      </c>
      <c r="Q2978" t="str">
        <f>LEFT($N2978,SEARCH("/",$N2978)-1)</f>
        <v>theater</v>
      </c>
      <c r="R2978" t="str">
        <f>RIGHT($N2978, LEN($N2978)-SEARCH("/",$N2978))</f>
        <v>plays</v>
      </c>
      <c r="S2978" s="12">
        <f>(((J2978/60)/60)/24)+DATE(1970,1,1)</f>
        <v>42425.730671296296</v>
      </c>
      <c r="T2978" s="12">
        <f>(((I2978/60)/60)/24)+DATE(1970,1,1)</f>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(E2979/D2979)</f>
        <v>1.1356666666666666</v>
      </c>
      <c r="P2979" s="8">
        <f>IF(E2979=0, 0, E2979/L2979)</f>
        <v>113.56666666666666</v>
      </c>
      <c r="Q2979" t="str">
        <f>LEFT($N2979,SEARCH("/",$N2979)-1)</f>
        <v>theater</v>
      </c>
      <c r="R2979" t="str">
        <f>RIGHT($N2979, LEN($N2979)-SEARCH("/",$N2979))</f>
        <v>plays</v>
      </c>
      <c r="S2979" s="12">
        <f>(((J2979/60)/60)/24)+DATE(1970,1,1)</f>
        <v>42026.88118055556</v>
      </c>
      <c r="T2979" s="12">
        <f>(((I2979/60)/60)/24)+DATE(1970,1,1)</f>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(E2980/D2980)</f>
        <v>1.2946666666666666</v>
      </c>
      <c r="P2980" s="8">
        <f>IF(E2980=0, 0, E2980/L2980)</f>
        <v>60.6875</v>
      </c>
      <c r="Q2980" t="str">
        <f>LEFT($N2980,SEARCH("/",$N2980)-1)</f>
        <v>theater</v>
      </c>
      <c r="R2980" t="str">
        <f>RIGHT($N2980, LEN($N2980)-SEARCH("/",$N2980))</f>
        <v>plays</v>
      </c>
      <c r="S2980" s="12">
        <f>(((J2980/60)/60)/24)+DATE(1970,1,1)</f>
        <v>41922.640590277777</v>
      </c>
      <c r="T2980" s="12">
        <f>(((I2980/60)/60)/24)+DATE(1970,1,1)</f>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(E2981/D2981)</f>
        <v>1.014</v>
      </c>
      <c r="P2981" s="8">
        <f>IF(E2981=0, 0, E2981/L2981)</f>
        <v>110.21739130434783</v>
      </c>
      <c r="Q2981" t="str">
        <f>LEFT($N2981,SEARCH("/",$N2981)-1)</f>
        <v>theater</v>
      </c>
      <c r="R2981" t="str">
        <f>RIGHT($N2981, LEN($N2981)-SEARCH("/",$N2981))</f>
        <v>plays</v>
      </c>
      <c r="S2981" s="12">
        <f>(((J2981/60)/60)/24)+DATE(1970,1,1)</f>
        <v>41993.824340277773</v>
      </c>
      <c r="T2981" s="12">
        <f>(((I2981/60)/60)/24)+DATE(1970,1,1)</f>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(E2982/D2982)</f>
        <v>1.0916666666666666</v>
      </c>
      <c r="P2982" s="8">
        <f>IF(E2982=0, 0, E2982/L2982)</f>
        <v>136.45833333333334</v>
      </c>
      <c r="Q2982" t="str">
        <f>LEFT($N2982,SEARCH("/",$N2982)-1)</f>
        <v>theater</v>
      </c>
      <c r="R2982" t="str">
        <f>RIGHT($N2982, LEN($N2982)-SEARCH("/",$N2982))</f>
        <v>plays</v>
      </c>
      <c r="S2982" s="12">
        <f>(((J2982/60)/60)/24)+DATE(1970,1,1)</f>
        <v>42219.915856481486</v>
      </c>
      <c r="T2982" s="12">
        <f>(((I2982/60)/60)/24)+DATE(1970,1,1)</f>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(E2983/D2983)</f>
        <v>1.28925</v>
      </c>
      <c r="P2983" s="8">
        <f>IF(E2983=0, 0, E2983/L2983)</f>
        <v>53.164948453608247</v>
      </c>
      <c r="Q2983" t="str">
        <f>LEFT($N2983,SEARCH("/",$N2983)-1)</f>
        <v>theater</v>
      </c>
      <c r="R2983" t="str">
        <f>RIGHT($N2983, LEN($N2983)-SEARCH("/",$N2983))</f>
        <v>spaces</v>
      </c>
      <c r="S2983" s="12">
        <f>(((J2983/60)/60)/24)+DATE(1970,1,1)</f>
        <v>42225.559675925921</v>
      </c>
      <c r="T2983" s="12">
        <f>(((I2983/60)/60)/24)+DATE(1970,1,1)</f>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(E2984/D2984)</f>
        <v>1.0206</v>
      </c>
      <c r="P2984" s="8">
        <f>IF(E2984=0, 0, E2984/L2984)</f>
        <v>86.491525423728817</v>
      </c>
      <c r="Q2984" t="str">
        <f>LEFT($N2984,SEARCH("/",$N2984)-1)</f>
        <v>theater</v>
      </c>
      <c r="R2984" t="str">
        <f>RIGHT($N2984, LEN($N2984)-SEARCH("/",$N2984))</f>
        <v>spaces</v>
      </c>
      <c r="S2984" s="12">
        <f>(((J2984/60)/60)/24)+DATE(1970,1,1)</f>
        <v>42381.686840277776</v>
      </c>
      <c r="T2984" s="12">
        <f>(((I2984/60)/60)/24)+DATE(1970,1,1)</f>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(E2985/D2985)</f>
        <v>1.465395775862069</v>
      </c>
      <c r="P2985" s="8">
        <f>IF(E2985=0, 0, E2985/L2985)</f>
        <v>155.23827397260274</v>
      </c>
      <c r="Q2985" t="str">
        <f>LEFT($N2985,SEARCH("/",$N2985)-1)</f>
        <v>theater</v>
      </c>
      <c r="R2985" t="str">
        <f>RIGHT($N2985, LEN($N2985)-SEARCH("/",$N2985))</f>
        <v>spaces</v>
      </c>
      <c r="S2985" s="12">
        <f>(((J2985/60)/60)/24)+DATE(1970,1,1)</f>
        <v>41894.632361111115</v>
      </c>
      <c r="T2985" s="12">
        <f>(((I2985/60)/60)/24)+DATE(1970,1,1)</f>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(E2986/D2986)</f>
        <v>1.00352</v>
      </c>
      <c r="P2986" s="8">
        <f>IF(E2986=0, 0, E2986/L2986)</f>
        <v>115.08256880733946</v>
      </c>
      <c r="Q2986" t="str">
        <f>LEFT($N2986,SEARCH("/",$N2986)-1)</f>
        <v>theater</v>
      </c>
      <c r="R2986" t="str">
        <f>RIGHT($N2986, LEN($N2986)-SEARCH("/",$N2986))</f>
        <v>spaces</v>
      </c>
      <c r="S2986" s="12">
        <f>(((J2986/60)/60)/24)+DATE(1970,1,1)</f>
        <v>42576.278715277775</v>
      </c>
      <c r="T2986" s="12">
        <f>(((I2986/60)/60)/24)+DATE(1970,1,1)</f>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(E2987/D2987)</f>
        <v>1.2164999999999999</v>
      </c>
      <c r="P2987" s="8">
        <f>IF(E2987=0, 0, E2987/L2987)</f>
        <v>109.5945945945946</v>
      </c>
      <c r="Q2987" t="str">
        <f>LEFT($N2987,SEARCH("/",$N2987)-1)</f>
        <v>theater</v>
      </c>
      <c r="R2987" t="str">
        <f>RIGHT($N2987, LEN($N2987)-SEARCH("/",$N2987))</f>
        <v>spaces</v>
      </c>
      <c r="S2987" s="12">
        <f>(((J2987/60)/60)/24)+DATE(1970,1,1)</f>
        <v>42654.973703703698</v>
      </c>
      <c r="T2987" s="12">
        <f>(((I2987/60)/60)/24)+DATE(1970,1,1)</f>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(E2988/D2988)</f>
        <v>1.0549999999999999</v>
      </c>
      <c r="P2988" s="8">
        <f>IF(E2988=0, 0, E2988/L2988)</f>
        <v>45.214285714285715</v>
      </c>
      <c r="Q2988" t="str">
        <f>LEFT($N2988,SEARCH("/",$N2988)-1)</f>
        <v>theater</v>
      </c>
      <c r="R2988" t="str">
        <f>RIGHT($N2988, LEN($N2988)-SEARCH("/",$N2988))</f>
        <v>spaces</v>
      </c>
      <c r="S2988" s="12">
        <f>(((J2988/60)/60)/24)+DATE(1970,1,1)</f>
        <v>42431.500069444446</v>
      </c>
      <c r="T2988" s="12">
        <f>(((I2988/60)/60)/24)+DATE(1970,1,1)</f>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(E2989/D2989)</f>
        <v>1.1040080000000001</v>
      </c>
      <c r="P2989" s="8">
        <f>IF(E2989=0, 0, E2989/L2989)</f>
        <v>104.15169811320754</v>
      </c>
      <c r="Q2989" t="str">
        <f>LEFT($N2989,SEARCH("/",$N2989)-1)</f>
        <v>theater</v>
      </c>
      <c r="R2989" t="str">
        <f>RIGHT($N2989, LEN($N2989)-SEARCH("/",$N2989))</f>
        <v>spaces</v>
      </c>
      <c r="S2989" s="12">
        <f>(((J2989/60)/60)/24)+DATE(1970,1,1)</f>
        <v>42627.307303240741</v>
      </c>
      <c r="T2989" s="12">
        <f>(((I2989/60)/60)/24)+DATE(1970,1,1)</f>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(E2990/D2990)</f>
        <v>1</v>
      </c>
      <c r="P2990" s="8">
        <f>IF(E2990=0, 0, E2990/L2990)</f>
        <v>35.714285714285715</v>
      </c>
      <c r="Q2990" t="str">
        <f>LEFT($N2990,SEARCH("/",$N2990)-1)</f>
        <v>theater</v>
      </c>
      <c r="R2990" t="str">
        <f>RIGHT($N2990, LEN($N2990)-SEARCH("/",$N2990))</f>
        <v>spaces</v>
      </c>
      <c r="S2990" s="12">
        <f>(((J2990/60)/60)/24)+DATE(1970,1,1)</f>
        <v>42511.362048611118</v>
      </c>
      <c r="T2990" s="12">
        <f>(((I2990/60)/60)/24)+DATE(1970,1,1)</f>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(E2991/D2991)</f>
        <v>1.76535</v>
      </c>
      <c r="P2991" s="8">
        <f>IF(E2991=0, 0, E2991/L2991)</f>
        <v>96.997252747252745</v>
      </c>
      <c r="Q2991" t="str">
        <f>LEFT($N2991,SEARCH("/",$N2991)-1)</f>
        <v>theater</v>
      </c>
      <c r="R2991" t="str">
        <f>RIGHT($N2991, LEN($N2991)-SEARCH("/",$N2991))</f>
        <v>spaces</v>
      </c>
      <c r="S2991" s="12">
        <f>(((J2991/60)/60)/24)+DATE(1970,1,1)</f>
        <v>42337.02039351852</v>
      </c>
      <c r="T2991" s="12">
        <f>(((I2991/60)/60)/24)+DATE(1970,1,1)</f>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(E2992/D2992)</f>
        <v>1</v>
      </c>
      <c r="P2992" s="8">
        <f>IF(E2992=0, 0, E2992/L2992)</f>
        <v>370.37037037037038</v>
      </c>
      <c r="Q2992" t="str">
        <f>LEFT($N2992,SEARCH("/",$N2992)-1)</f>
        <v>theater</v>
      </c>
      <c r="R2992" t="str">
        <f>RIGHT($N2992, LEN($N2992)-SEARCH("/",$N2992))</f>
        <v>spaces</v>
      </c>
      <c r="S2992" s="12">
        <f>(((J2992/60)/60)/24)+DATE(1970,1,1)</f>
        <v>42341.57430555555</v>
      </c>
      <c r="T2992" s="12">
        <f>(((I2992/60)/60)/24)+DATE(1970,1,1)</f>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(E2993/D2993)</f>
        <v>1.0329411764705883</v>
      </c>
      <c r="P2993" s="8">
        <f>IF(E2993=0, 0, E2993/L2993)</f>
        <v>94.408602150537632</v>
      </c>
      <c r="Q2993" t="str">
        <f>LEFT($N2993,SEARCH("/",$N2993)-1)</f>
        <v>theater</v>
      </c>
      <c r="R2993" t="str">
        <f>RIGHT($N2993, LEN($N2993)-SEARCH("/",$N2993))</f>
        <v>spaces</v>
      </c>
      <c r="S2993" s="12">
        <f>(((J2993/60)/60)/24)+DATE(1970,1,1)</f>
        <v>42740.837152777778</v>
      </c>
      <c r="T2993" s="12">
        <f>(((I2993/60)/60)/24)+DATE(1970,1,1)</f>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(E2994/D2994)</f>
        <v>1.0449999999999999</v>
      </c>
      <c r="P2994" s="8">
        <f>IF(E2994=0, 0, E2994/L2994)</f>
        <v>48.984375</v>
      </c>
      <c r="Q2994" t="str">
        <f>LEFT($N2994,SEARCH("/",$N2994)-1)</f>
        <v>theater</v>
      </c>
      <c r="R2994" t="str">
        <f>RIGHT($N2994, LEN($N2994)-SEARCH("/",$N2994))</f>
        <v>spaces</v>
      </c>
      <c r="S2994" s="12">
        <f>(((J2994/60)/60)/24)+DATE(1970,1,1)</f>
        <v>42622.767476851848</v>
      </c>
      <c r="T2994" s="12">
        <f>(((I2994/60)/60)/24)+DATE(1970,1,1)</f>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(E2995/D2995)</f>
        <v>1.0029999999999999</v>
      </c>
      <c r="P2995" s="8">
        <f>IF(E2995=0, 0, E2995/L2995)</f>
        <v>45.590909090909093</v>
      </c>
      <c r="Q2995" t="str">
        <f>LEFT($N2995,SEARCH("/",$N2995)-1)</f>
        <v>theater</v>
      </c>
      <c r="R2995" t="str">
        <f>RIGHT($N2995, LEN($N2995)-SEARCH("/",$N2995))</f>
        <v>spaces</v>
      </c>
      <c r="S2995" s="12">
        <f>(((J2995/60)/60)/24)+DATE(1970,1,1)</f>
        <v>42390.838738425926</v>
      </c>
      <c r="T2995" s="12">
        <f>(((I2995/60)/60)/24)+DATE(1970,1,1)</f>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(E2996/D2996)</f>
        <v>4.577466666666667</v>
      </c>
      <c r="P2996" s="8">
        <f>IF(E2996=0, 0, E2996/L2996)</f>
        <v>23.275254237288134</v>
      </c>
      <c r="Q2996" t="str">
        <f>LEFT($N2996,SEARCH("/",$N2996)-1)</f>
        <v>theater</v>
      </c>
      <c r="R2996" t="str">
        <f>RIGHT($N2996, LEN($N2996)-SEARCH("/",$N2996))</f>
        <v>spaces</v>
      </c>
      <c r="S2996" s="12">
        <f>(((J2996/60)/60)/24)+DATE(1970,1,1)</f>
        <v>41885.478842592594</v>
      </c>
      <c r="T2996" s="12">
        <f>(((I2996/60)/60)/24)+DATE(1970,1,1)</f>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(E2997/D2997)</f>
        <v>1.0496000000000001</v>
      </c>
      <c r="P2997" s="8">
        <f>IF(E2997=0, 0, E2997/L2997)</f>
        <v>63.2289156626506</v>
      </c>
      <c r="Q2997" t="str">
        <f>LEFT($N2997,SEARCH("/",$N2997)-1)</f>
        <v>theater</v>
      </c>
      <c r="R2997" t="str">
        <f>RIGHT($N2997, LEN($N2997)-SEARCH("/",$N2997))</f>
        <v>spaces</v>
      </c>
      <c r="S2997" s="12">
        <f>(((J2997/60)/60)/24)+DATE(1970,1,1)</f>
        <v>42724.665173611109</v>
      </c>
      <c r="T2997" s="12">
        <f>(((I2997/60)/60)/24)+DATE(1970,1,1)</f>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(E2998/D2998)</f>
        <v>1.7194285714285715</v>
      </c>
      <c r="P2998" s="8">
        <f>IF(E2998=0, 0, E2998/L2998)</f>
        <v>153.5204081632653</v>
      </c>
      <c r="Q2998" t="str">
        <f>LEFT($N2998,SEARCH("/",$N2998)-1)</f>
        <v>theater</v>
      </c>
      <c r="R2998" t="str">
        <f>RIGHT($N2998, LEN($N2998)-SEARCH("/",$N2998))</f>
        <v>spaces</v>
      </c>
      <c r="S2998" s="12">
        <f>(((J2998/60)/60)/24)+DATE(1970,1,1)</f>
        <v>42090.912500000006</v>
      </c>
      <c r="T2998" s="12">
        <f>(((I2998/60)/60)/24)+DATE(1970,1,1)</f>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(E2999/D2999)</f>
        <v>1.0373000000000001</v>
      </c>
      <c r="P2999" s="8">
        <f>IF(E2999=0, 0, E2999/L2999)</f>
        <v>90.2</v>
      </c>
      <c r="Q2999" t="str">
        <f>LEFT($N2999,SEARCH("/",$N2999)-1)</f>
        <v>theater</v>
      </c>
      <c r="R2999" t="str">
        <f>RIGHT($N2999, LEN($N2999)-SEARCH("/",$N2999))</f>
        <v>spaces</v>
      </c>
      <c r="S2999" s="12">
        <f>(((J2999/60)/60)/24)+DATE(1970,1,1)</f>
        <v>42775.733715277776</v>
      </c>
      <c r="T2999" s="12">
        <f>(((I2999/60)/60)/24)+DATE(1970,1,1)</f>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(E3000/D3000)</f>
        <v>1.0302899999999999</v>
      </c>
      <c r="P3000" s="8">
        <f>IF(E3000=0, 0, E3000/L3000)</f>
        <v>118.97113163972287</v>
      </c>
      <c r="Q3000" t="str">
        <f>LEFT($N3000,SEARCH("/",$N3000)-1)</f>
        <v>theater</v>
      </c>
      <c r="R3000" t="str">
        <f>RIGHT($N3000, LEN($N3000)-SEARCH("/",$N3000))</f>
        <v>spaces</v>
      </c>
      <c r="S3000" s="12">
        <f>(((J3000/60)/60)/24)+DATE(1970,1,1)</f>
        <v>41778.193622685183</v>
      </c>
      <c r="T3000" s="12">
        <f>(((I3000/60)/60)/24)+DATE(1970,1,1)</f>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(E3001/D3001)</f>
        <v>1.1888888888888889</v>
      </c>
      <c r="P3001" s="8">
        <f>IF(E3001=0, 0, E3001/L3001)</f>
        <v>80.25</v>
      </c>
      <c r="Q3001" t="str">
        <f>LEFT($N3001,SEARCH("/",$N3001)-1)</f>
        <v>theater</v>
      </c>
      <c r="R3001" t="str">
        <f>RIGHT($N3001, LEN($N3001)-SEARCH("/",$N3001))</f>
        <v>spaces</v>
      </c>
      <c r="S3001" s="12">
        <f>(((J3001/60)/60)/24)+DATE(1970,1,1)</f>
        <v>42780.740277777775</v>
      </c>
      <c r="T3001" s="12">
        <f>(((I3001/60)/60)/24)+DATE(1970,1,1)</f>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(E3002/D3002)</f>
        <v>1</v>
      </c>
      <c r="P3002" s="8">
        <f>IF(E3002=0, 0, E3002/L3002)</f>
        <v>62.5</v>
      </c>
      <c r="Q3002" t="str">
        <f>LEFT($N3002,SEARCH("/",$N3002)-1)</f>
        <v>theater</v>
      </c>
      <c r="R3002" t="str">
        <f>RIGHT($N3002, LEN($N3002)-SEARCH("/",$N3002))</f>
        <v>spaces</v>
      </c>
      <c r="S3002" s="12">
        <f>(((J3002/60)/60)/24)+DATE(1970,1,1)</f>
        <v>42752.827199074076</v>
      </c>
      <c r="T3002" s="12">
        <f>(((I3002/60)/60)/24)+DATE(1970,1,1)</f>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(E3003/D3003)</f>
        <v>3.1869988910451896</v>
      </c>
      <c r="P3003" s="8">
        <f>IF(E3003=0, 0, E3003/L3003)</f>
        <v>131.37719999999999</v>
      </c>
      <c r="Q3003" t="str">
        <f>LEFT($N3003,SEARCH("/",$N3003)-1)</f>
        <v>theater</v>
      </c>
      <c r="R3003" t="str">
        <f>RIGHT($N3003, LEN($N3003)-SEARCH("/",$N3003))</f>
        <v>spaces</v>
      </c>
      <c r="S3003" s="12">
        <f>(((J3003/60)/60)/24)+DATE(1970,1,1)</f>
        <v>42534.895625000005</v>
      </c>
      <c r="T3003" s="12">
        <f>(((I3003/60)/60)/24)+DATE(1970,1,1)</f>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(E3004/D3004)</f>
        <v>1.0850614285714286</v>
      </c>
      <c r="P3004" s="8">
        <f>IF(E3004=0, 0, E3004/L3004)</f>
        <v>73.032980769230775</v>
      </c>
      <c r="Q3004" t="str">
        <f>LEFT($N3004,SEARCH("/",$N3004)-1)</f>
        <v>theater</v>
      </c>
      <c r="R3004" t="str">
        <f>RIGHT($N3004, LEN($N3004)-SEARCH("/",$N3004))</f>
        <v>spaces</v>
      </c>
      <c r="S3004" s="12">
        <f>(((J3004/60)/60)/24)+DATE(1970,1,1)</f>
        <v>41239.83625</v>
      </c>
      <c r="T3004" s="12">
        <f>(((I3004/60)/60)/24)+DATE(1970,1,1)</f>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(E3005/D3005)</f>
        <v>1.0116666666666667</v>
      </c>
      <c r="P3005" s="8">
        <f>IF(E3005=0, 0, E3005/L3005)</f>
        <v>178.52941176470588</v>
      </c>
      <c r="Q3005" t="str">
        <f>LEFT($N3005,SEARCH("/",$N3005)-1)</f>
        <v>theater</v>
      </c>
      <c r="R3005" t="str">
        <f>RIGHT($N3005, LEN($N3005)-SEARCH("/",$N3005))</f>
        <v>spaces</v>
      </c>
      <c r="S3005" s="12">
        <f>(((J3005/60)/60)/24)+DATE(1970,1,1)</f>
        <v>42398.849259259259</v>
      </c>
      <c r="T3005" s="12">
        <f>(((I3005/60)/60)/24)+DATE(1970,1,1)</f>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(E3006/D3006)</f>
        <v>1.12815</v>
      </c>
      <c r="P3006" s="8">
        <f>IF(E3006=0, 0, E3006/L3006)</f>
        <v>162.90974729241879</v>
      </c>
      <c r="Q3006" t="str">
        <f>LEFT($N3006,SEARCH("/",$N3006)-1)</f>
        <v>theater</v>
      </c>
      <c r="R3006" t="str">
        <f>RIGHT($N3006, LEN($N3006)-SEARCH("/",$N3006))</f>
        <v>spaces</v>
      </c>
      <c r="S3006" s="12">
        <f>(((J3006/60)/60)/24)+DATE(1970,1,1)</f>
        <v>41928.881064814814</v>
      </c>
      <c r="T3006" s="12">
        <f>(((I3006/60)/60)/24)+DATE(1970,1,1)</f>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(E3007/D3007)</f>
        <v>1.2049622641509434</v>
      </c>
      <c r="P3007" s="8">
        <f>IF(E3007=0, 0, E3007/L3007)</f>
        <v>108.24237288135593</v>
      </c>
      <c r="Q3007" t="str">
        <f>LEFT($N3007,SEARCH("/",$N3007)-1)</f>
        <v>theater</v>
      </c>
      <c r="R3007" t="str">
        <f>RIGHT($N3007, LEN($N3007)-SEARCH("/",$N3007))</f>
        <v>spaces</v>
      </c>
      <c r="S3007" s="12">
        <f>(((J3007/60)/60)/24)+DATE(1970,1,1)</f>
        <v>41888.674826388888</v>
      </c>
      <c r="T3007" s="12">
        <f>(((I3007/60)/60)/24)+DATE(1970,1,1)</f>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(E3008/D3008)</f>
        <v>1.0774999999999999</v>
      </c>
      <c r="P3008" s="8">
        <f>IF(E3008=0, 0, E3008/L3008)</f>
        <v>88.865979381443296</v>
      </c>
      <c r="Q3008" t="str">
        <f>LEFT($N3008,SEARCH("/",$N3008)-1)</f>
        <v>theater</v>
      </c>
      <c r="R3008" t="str">
        <f>RIGHT($N3008, LEN($N3008)-SEARCH("/",$N3008))</f>
        <v>spaces</v>
      </c>
      <c r="S3008" s="12">
        <f>(((J3008/60)/60)/24)+DATE(1970,1,1)</f>
        <v>41957.756840277783</v>
      </c>
      <c r="T3008" s="12">
        <f>(((I3008/60)/60)/24)+DATE(1970,1,1)</f>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(E3009/D3009)</f>
        <v>1.8</v>
      </c>
      <c r="P3009" s="8">
        <f>IF(E3009=0, 0, E3009/L3009)</f>
        <v>54</v>
      </c>
      <c r="Q3009" t="str">
        <f>LEFT($N3009,SEARCH("/",$N3009)-1)</f>
        <v>theater</v>
      </c>
      <c r="R3009" t="str">
        <f>RIGHT($N3009, LEN($N3009)-SEARCH("/",$N3009))</f>
        <v>spaces</v>
      </c>
      <c r="S3009" s="12">
        <f>(((J3009/60)/60)/24)+DATE(1970,1,1)</f>
        <v>42098.216238425928</v>
      </c>
      <c r="T3009" s="12">
        <f>(((I3009/60)/60)/24)+DATE(1970,1,1)</f>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(E3010/D3010)</f>
        <v>1.0116666666666667</v>
      </c>
      <c r="P3010" s="8">
        <f>IF(E3010=0, 0, E3010/L3010)</f>
        <v>116.73076923076923</v>
      </c>
      <c r="Q3010" t="str">
        <f>LEFT($N3010,SEARCH("/",$N3010)-1)</f>
        <v>theater</v>
      </c>
      <c r="R3010" t="str">
        <f>RIGHT($N3010, LEN($N3010)-SEARCH("/",$N3010))</f>
        <v>spaces</v>
      </c>
      <c r="S3010" s="12">
        <f>(((J3010/60)/60)/24)+DATE(1970,1,1)</f>
        <v>42360.212025462963</v>
      </c>
      <c r="T3010" s="12">
        <f>(((I3010/60)/60)/24)+DATE(1970,1,1)</f>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(E3011/D3011)</f>
        <v>1.19756</v>
      </c>
      <c r="P3011" s="8">
        <f>IF(E3011=0, 0, E3011/L3011)</f>
        <v>233.8984375</v>
      </c>
      <c r="Q3011" t="str">
        <f>LEFT($N3011,SEARCH("/",$N3011)-1)</f>
        <v>theater</v>
      </c>
      <c r="R3011" t="str">
        <f>RIGHT($N3011, LEN($N3011)-SEARCH("/",$N3011))</f>
        <v>spaces</v>
      </c>
      <c r="S3011" s="12">
        <f>(((J3011/60)/60)/24)+DATE(1970,1,1)</f>
        <v>41939.569907407407</v>
      </c>
      <c r="T3011" s="12">
        <f>(((I3011/60)/60)/24)+DATE(1970,1,1)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(E3012/D3012)</f>
        <v>1.58</v>
      </c>
      <c r="P3012" s="8">
        <f>IF(E3012=0, 0, E3012/L3012)</f>
        <v>158</v>
      </c>
      <c r="Q3012" t="str">
        <f>LEFT($N3012,SEARCH("/",$N3012)-1)</f>
        <v>theater</v>
      </c>
      <c r="R3012" t="str">
        <f>RIGHT($N3012, LEN($N3012)-SEARCH("/",$N3012))</f>
        <v>spaces</v>
      </c>
      <c r="S3012" s="12">
        <f>(((J3012/60)/60)/24)+DATE(1970,1,1)</f>
        <v>41996.832395833335</v>
      </c>
      <c r="T3012" s="12">
        <f>(((I3012/60)/60)/24)+DATE(1970,1,1)</f>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(E3013/D3013)</f>
        <v>1.2366666666666666</v>
      </c>
      <c r="P3013" s="8">
        <f>IF(E3013=0, 0, E3013/L3013)</f>
        <v>14.84</v>
      </c>
      <c r="Q3013" t="str">
        <f>LEFT($N3013,SEARCH("/",$N3013)-1)</f>
        <v>theater</v>
      </c>
      <c r="R3013" t="str">
        <f>RIGHT($N3013, LEN($N3013)-SEARCH("/",$N3013))</f>
        <v>spaces</v>
      </c>
      <c r="S3013" s="12">
        <f>(((J3013/60)/60)/24)+DATE(1970,1,1)</f>
        <v>42334.468935185185</v>
      </c>
      <c r="T3013" s="12">
        <f>(((I3013/60)/60)/24)+DATE(1970,1,1)</f>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(E3014/D3014)</f>
        <v>1.1712499999999999</v>
      </c>
      <c r="P3014" s="8">
        <f>IF(E3014=0, 0, E3014/L3014)</f>
        <v>85.181818181818187</v>
      </c>
      <c r="Q3014" t="str">
        <f>LEFT($N3014,SEARCH("/",$N3014)-1)</f>
        <v>theater</v>
      </c>
      <c r="R3014" t="str">
        <f>RIGHT($N3014, LEN($N3014)-SEARCH("/",$N3014))</f>
        <v>spaces</v>
      </c>
      <c r="S3014" s="12">
        <f>(((J3014/60)/60)/24)+DATE(1970,1,1)</f>
        <v>42024.702893518523</v>
      </c>
      <c r="T3014" s="12">
        <f>(((I3014/60)/60)/24)+DATE(1970,1,1)</f>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(E3015/D3015)</f>
        <v>1.5696000000000001</v>
      </c>
      <c r="P3015" s="8">
        <f>IF(E3015=0, 0, E3015/L3015)</f>
        <v>146.69158878504672</v>
      </c>
      <c r="Q3015" t="str">
        <f>LEFT($N3015,SEARCH("/",$N3015)-1)</f>
        <v>theater</v>
      </c>
      <c r="R3015" t="str">
        <f>RIGHT($N3015, LEN($N3015)-SEARCH("/",$N3015))</f>
        <v>spaces</v>
      </c>
      <c r="S3015" s="12">
        <f>(((J3015/60)/60)/24)+DATE(1970,1,1)</f>
        <v>42146.836215277777</v>
      </c>
      <c r="T3015" s="12">
        <f>(((I3015/60)/60)/24)+DATE(1970,1,1)</f>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(E3016/D3016)</f>
        <v>1.13104</v>
      </c>
      <c r="P3016" s="8">
        <f>IF(E3016=0, 0, E3016/L3016)</f>
        <v>50.764811490125673</v>
      </c>
      <c r="Q3016" t="str">
        <f>LEFT($N3016,SEARCH("/",$N3016)-1)</f>
        <v>theater</v>
      </c>
      <c r="R3016" t="str">
        <f>RIGHT($N3016, LEN($N3016)-SEARCH("/",$N3016))</f>
        <v>spaces</v>
      </c>
      <c r="S3016" s="12">
        <f>(((J3016/60)/60)/24)+DATE(1970,1,1)</f>
        <v>41920.123611111114</v>
      </c>
      <c r="T3016" s="12">
        <f>(((I3016/60)/60)/24)+DATE(1970,1,1)</f>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(E3017/D3017)</f>
        <v>1.0317647058823529</v>
      </c>
      <c r="P3017" s="8">
        <f>IF(E3017=0, 0, E3017/L3017)</f>
        <v>87.7</v>
      </c>
      <c r="Q3017" t="str">
        <f>LEFT($N3017,SEARCH("/",$N3017)-1)</f>
        <v>theater</v>
      </c>
      <c r="R3017" t="str">
        <f>RIGHT($N3017, LEN($N3017)-SEARCH("/",$N3017))</f>
        <v>spaces</v>
      </c>
      <c r="S3017" s="12">
        <f>(((J3017/60)/60)/24)+DATE(1970,1,1)</f>
        <v>41785.72729166667</v>
      </c>
      <c r="T3017" s="12">
        <f>(((I3017/60)/60)/24)+DATE(1970,1,1)</f>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(E3018/D3018)</f>
        <v>1.0261176470588236</v>
      </c>
      <c r="P3018" s="8">
        <f>IF(E3018=0, 0, E3018/L3018)</f>
        <v>242.27777777777777</v>
      </c>
      <c r="Q3018" t="str">
        <f>LEFT($N3018,SEARCH("/",$N3018)-1)</f>
        <v>theater</v>
      </c>
      <c r="R3018" t="str">
        <f>RIGHT($N3018, LEN($N3018)-SEARCH("/",$N3018))</f>
        <v>spaces</v>
      </c>
      <c r="S3018" s="12">
        <f>(((J3018/60)/60)/24)+DATE(1970,1,1)</f>
        <v>41778.548055555555</v>
      </c>
      <c r="T3018" s="12">
        <f>(((I3018/60)/60)/24)+DATE(1970,1,1)</f>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(E3019/D3019)</f>
        <v>1.0584090909090909</v>
      </c>
      <c r="P3019" s="8">
        <f>IF(E3019=0, 0, E3019/L3019)</f>
        <v>146.44654088050314</v>
      </c>
      <c r="Q3019" t="str">
        <f>LEFT($N3019,SEARCH("/",$N3019)-1)</f>
        <v>theater</v>
      </c>
      <c r="R3019" t="str">
        <f>RIGHT($N3019, LEN($N3019)-SEARCH("/",$N3019))</f>
        <v>spaces</v>
      </c>
      <c r="S3019" s="12">
        <f>(((J3019/60)/60)/24)+DATE(1970,1,1)</f>
        <v>41841.850034722222</v>
      </c>
      <c r="T3019" s="12">
        <f>(((I3019/60)/60)/24)+DATE(1970,1,1)</f>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(E3020/D3020)</f>
        <v>1.0071428571428571</v>
      </c>
      <c r="P3020" s="8">
        <f>IF(E3020=0, 0, E3020/L3020)</f>
        <v>103.17073170731707</v>
      </c>
      <c r="Q3020" t="str">
        <f>LEFT($N3020,SEARCH("/",$N3020)-1)</f>
        <v>theater</v>
      </c>
      <c r="R3020" t="str">
        <f>RIGHT($N3020, LEN($N3020)-SEARCH("/",$N3020))</f>
        <v>spaces</v>
      </c>
      <c r="S3020" s="12">
        <f>(((J3020/60)/60)/24)+DATE(1970,1,1)</f>
        <v>42163.29833333334</v>
      </c>
      <c r="T3020" s="12">
        <f>(((I3020/60)/60)/24)+DATE(1970,1,1)</f>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(E3021/D3021)</f>
        <v>1.2123333333333333</v>
      </c>
      <c r="P3021" s="8">
        <f>IF(E3021=0, 0, E3021/L3021)</f>
        <v>80.464601769911511</v>
      </c>
      <c r="Q3021" t="str">
        <f>LEFT($N3021,SEARCH("/",$N3021)-1)</f>
        <v>theater</v>
      </c>
      <c r="R3021" t="str">
        <f>RIGHT($N3021, LEN($N3021)-SEARCH("/",$N3021))</f>
        <v>spaces</v>
      </c>
      <c r="S3021" s="12">
        <f>(((J3021/60)/60)/24)+DATE(1970,1,1)</f>
        <v>41758.833564814813</v>
      </c>
      <c r="T3021" s="12">
        <f>(((I3021/60)/60)/24)+DATE(1970,1,1)</f>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(E3022/D3022)</f>
        <v>1.0057142857142858</v>
      </c>
      <c r="P3022" s="8">
        <f>IF(E3022=0, 0, E3022/L3022)</f>
        <v>234.66666666666666</v>
      </c>
      <c r="Q3022" t="str">
        <f>LEFT($N3022,SEARCH("/",$N3022)-1)</f>
        <v>theater</v>
      </c>
      <c r="R3022" t="str">
        <f>RIGHT($N3022, LEN($N3022)-SEARCH("/",$N3022))</f>
        <v>spaces</v>
      </c>
      <c r="S3022" s="12">
        <f>(((J3022/60)/60)/24)+DATE(1970,1,1)</f>
        <v>42170.846446759257</v>
      </c>
      <c r="T3022" s="12">
        <f>(((I3022/60)/60)/24)+DATE(1970,1,1)</f>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(E3023/D3023)</f>
        <v>1.1602222222222223</v>
      </c>
      <c r="P3023" s="8">
        <f>IF(E3023=0, 0, E3023/L3023)</f>
        <v>50.689320388349515</v>
      </c>
      <c r="Q3023" t="str">
        <f>LEFT($N3023,SEARCH("/",$N3023)-1)</f>
        <v>theater</v>
      </c>
      <c r="R3023" t="str">
        <f>RIGHT($N3023, LEN($N3023)-SEARCH("/",$N3023))</f>
        <v>spaces</v>
      </c>
      <c r="S3023" s="12">
        <f>(((J3023/60)/60)/24)+DATE(1970,1,1)</f>
        <v>42660.618854166663</v>
      </c>
      <c r="T3023" s="12">
        <f>(((I3023/60)/60)/24)+DATE(1970,1,1)</f>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(E3024/D3024)</f>
        <v>1.0087999999999999</v>
      </c>
      <c r="P3024" s="8">
        <f>IF(E3024=0, 0, E3024/L3024)</f>
        <v>162.70967741935485</v>
      </c>
      <c r="Q3024" t="str">
        <f>LEFT($N3024,SEARCH("/",$N3024)-1)</f>
        <v>theater</v>
      </c>
      <c r="R3024" t="str">
        <f>RIGHT($N3024, LEN($N3024)-SEARCH("/",$N3024))</f>
        <v>spaces</v>
      </c>
      <c r="S3024" s="12">
        <f>(((J3024/60)/60)/24)+DATE(1970,1,1)</f>
        <v>42564.95380787037</v>
      </c>
      <c r="T3024" s="12">
        <f>(((I3024/60)/60)/24)+DATE(1970,1,1)</f>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(E3025/D3025)</f>
        <v>1.03</v>
      </c>
      <c r="P3025" s="8">
        <f>IF(E3025=0, 0, E3025/L3025)</f>
        <v>120.16666666666667</v>
      </c>
      <c r="Q3025" t="str">
        <f>LEFT($N3025,SEARCH("/",$N3025)-1)</f>
        <v>theater</v>
      </c>
      <c r="R3025" t="str">
        <f>RIGHT($N3025, LEN($N3025)-SEARCH("/",$N3025))</f>
        <v>spaces</v>
      </c>
      <c r="S3025" s="12">
        <f>(((J3025/60)/60)/24)+DATE(1970,1,1)</f>
        <v>42121.675763888896</v>
      </c>
      <c r="T3025" s="12">
        <f>(((I3025/60)/60)/24)+DATE(1970,1,1)</f>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(E3026/D3026)</f>
        <v>2.4641999999999999</v>
      </c>
      <c r="P3026" s="8">
        <f>IF(E3026=0, 0, E3026/L3026)</f>
        <v>67.697802197802204</v>
      </c>
      <c r="Q3026" t="str">
        <f>LEFT($N3026,SEARCH("/",$N3026)-1)</f>
        <v>theater</v>
      </c>
      <c r="R3026" t="str">
        <f>RIGHT($N3026, LEN($N3026)-SEARCH("/",$N3026))</f>
        <v>spaces</v>
      </c>
      <c r="S3026" s="12">
        <f>(((J3026/60)/60)/24)+DATE(1970,1,1)</f>
        <v>41158.993923611109</v>
      </c>
      <c r="T3026" s="12">
        <f>(((I3026/60)/60)/24)+DATE(1970,1,1)</f>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(E3027/D3027)</f>
        <v>3.0219999999999998</v>
      </c>
      <c r="P3027" s="8">
        <f>IF(E3027=0, 0, E3027/L3027)</f>
        <v>52.103448275862071</v>
      </c>
      <c r="Q3027" t="str">
        <f>LEFT($N3027,SEARCH("/",$N3027)-1)</f>
        <v>theater</v>
      </c>
      <c r="R3027" t="str">
        <f>RIGHT($N3027, LEN($N3027)-SEARCH("/",$N3027))</f>
        <v>spaces</v>
      </c>
      <c r="S3027" s="12">
        <f>(((J3027/60)/60)/24)+DATE(1970,1,1)</f>
        <v>41761.509409722225</v>
      </c>
      <c r="T3027" s="12">
        <f>(((I3027/60)/60)/24)+DATE(1970,1,1)</f>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(E3028/D3028)</f>
        <v>1.4333333333333333</v>
      </c>
      <c r="P3028" s="8">
        <f>IF(E3028=0, 0, E3028/L3028)</f>
        <v>51.6</v>
      </c>
      <c r="Q3028" t="str">
        <f>LEFT($N3028,SEARCH("/",$N3028)-1)</f>
        <v>theater</v>
      </c>
      <c r="R3028" t="str">
        <f>RIGHT($N3028, LEN($N3028)-SEARCH("/",$N3028))</f>
        <v>spaces</v>
      </c>
      <c r="S3028" s="12">
        <f>(((J3028/60)/60)/24)+DATE(1970,1,1)</f>
        <v>42783.459398148145</v>
      </c>
      <c r="T3028" s="12">
        <f>(((I3028/60)/60)/24)+DATE(1970,1,1)</f>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(E3029/D3029)</f>
        <v>1.3144</v>
      </c>
      <c r="P3029" s="8">
        <f>IF(E3029=0, 0, E3029/L3029)</f>
        <v>164.3</v>
      </c>
      <c r="Q3029" t="str">
        <f>LEFT($N3029,SEARCH("/",$N3029)-1)</f>
        <v>theater</v>
      </c>
      <c r="R3029" t="str">
        <f>RIGHT($N3029, LEN($N3029)-SEARCH("/",$N3029))</f>
        <v>spaces</v>
      </c>
      <c r="S3029" s="12">
        <f>(((J3029/60)/60)/24)+DATE(1970,1,1)</f>
        <v>42053.704293981486</v>
      </c>
      <c r="T3029" s="12">
        <f>(((I3029/60)/60)/24)+DATE(1970,1,1)</f>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(E3030/D3030)</f>
        <v>1.6801999999999999</v>
      </c>
      <c r="P3030" s="8">
        <f>IF(E3030=0, 0, E3030/L3030)</f>
        <v>84.858585858585855</v>
      </c>
      <c r="Q3030" t="str">
        <f>LEFT($N3030,SEARCH("/",$N3030)-1)</f>
        <v>theater</v>
      </c>
      <c r="R3030" t="str">
        <f>RIGHT($N3030, LEN($N3030)-SEARCH("/",$N3030))</f>
        <v>spaces</v>
      </c>
      <c r="S3030" s="12">
        <f>(((J3030/60)/60)/24)+DATE(1970,1,1)</f>
        <v>42567.264178240745</v>
      </c>
      <c r="T3030" s="12">
        <f>(((I3030/60)/60)/24)+DATE(1970,1,1)</f>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(E3031/D3031)</f>
        <v>1.0967666666666667</v>
      </c>
      <c r="P3031" s="8">
        <f>IF(E3031=0, 0, E3031/L3031)</f>
        <v>94.548850574712645</v>
      </c>
      <c r="Q3031" t="str">
        <f>LEFT($N3031,SEARCH("/",$N3031)-1)</f>
        <v>theater</v>
      </c>
      <c r="R3031" t="str">
        <f>RIGHT($N3031, LEN($N3031)-SEARCH("/",$N3031))</f>
        <v>spaces</v>
      </c>
      <c r="S3031" s="12">
        <f>(((J3031/60)/60)/24)+DATE(1970,1,1)</f>
        <v>41932.708877314813</v>
      </c>
      <c r="T3031" s="12">
        <f>(((I3031/60)/60)/24)+DATE(1970,1,1)</f>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(E3032/D3032)</f>
        <v>1.0668571428571429</v>
      </c>
      <c r="P3032" s="8">
        <f>IF(E3032=0, 0, E3032/L3032)</f>
        <v>45.536585365853661</v>
      </c>
      <c r="Q3032" t="str">
        <f>LEFT($N3032,SEARCH("/",$N3032)-1)</f>
        <v>theater</v>
      </c>
      <c r="R3032" t="str">
        <f>RIGHT($N3032, LEN($N3032)-SEARCH("/",$N3032))</f>
        <v>spaces</v>
      </c>
      <c r="S3032" s="12">
        <f>(((J3032/60)/60)/24)+DATE(1970,1,1)</f>
        <v>42233.747349537036</v>
      </c>
      <c r="T3032" s="12">
        <f>(((I3032/60)/60)/24)+DATE(1970,1,1)</f>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(E3033/D3033)</f>
        <v>1</v>
      </c>
      <c r="P3033" s="8">
        <f>IF(E3033=0, 0, E3033/L3033)</f>
        <v>51.724137931034484</v>
      </c>
      <c r="Q3033" t="str">
        <f>LEFT($N3033,SEARCH("/",$N3033)-1)</f>
        <v>theater</v>
      </c>
      <c r="R3033" t="str">
        <f>RIGHT($N3033, LEN($N3033)-SEARCH("/",$N3033))</f>
        <v>spaces</v>
      </c>
      <c r="S3033" s="12">
        <f>(((J3033/60)/60)/24)+DATE(1970,1,1)</f>
        <v>42597.882488425923</v>
      </c>
      <c r="T3033" s="12">
        <f>(((I3033/60)/60)/24)+DATE(1970,1,1)</f>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(E3034/D3034)</f>
        <v>1.272</v>
      </c>
      <c r="P3034" s="8">
        <f>IF(E3034=0, 0, E3034/L3034)</f>
        <v>50.88</v>
      </c>
      <c r="Q3034" t="str">
        <f>LEFT($N3034,SEARCH("/",$N3034)-1)</f>
        <v>theater</v>
      </c>
      <c r="R3034" t="str">
        <f>RIGHT($N3034, LEN($N3034)-SEARCH("/",$N3034))</f>
        <v>spaces</v>
      </c>
      <c r="S3034" s="12">
        <f>(((J3034/60)/60)/24)+DATE(1970,1,1)</f>
        <v>42228.044664351852</v>
      </c>
      <c r="T3034" s="12">
        <f>(((I3034/60)/60)/24)+DATE(1970,1,1)</f>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(E3035/D3035)</f>
        <v>1.4653333333333334</v>
      </c>
      <c r="P3035" s="8">
        <f>IF(E3035=0, 0, E3035/L3035)</f>
        <v>191.13043478260869</v>
      </c>
      <c r="Q3035" t="str">
        <f>LEFT($N3035,SEARCH("/",$N3035)-1)</f>
        <v>theater</v>
      </c>
      <c r="R3035" t="str">
        <f>RIGHT($N3035, LEN($N3035)-SEARCH("/",$N3035))</f>
        <v>spaces</v>
      </c>
      <c r="S3035" s="12">
        <f>(((J3035/60)/60)/24)+DATE(1970,1,1)</f>
        <v>42570.110243055555</v>
      </c>
      <c r="T3035" s="12">
        <f>(((I3035/60)/60)/24)+DATE(1970,1,1)</f>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(E3036/D3036)</f>
        <v>1.1253599999999999</v>
      </c>
      <c r="P3036" s="8">
        <f>IF(E3036=0, 0, E3036/L3036)</f>
        <v>89.314285714285717</v>
      </c>
      <c r="Q3036" t="str">
        <f>LEFT($N3036,SEARCH("/",$N3036)-1)</f>
        <v>theater</v>
      </c>
      <c r="R3036" t="str">
        <f>RIGHT($N3036, LEN($N3036)-SEARCH("/",$N3036))</f>
        <v>spaces</v>
      </c>
      <c r="S3036" s="12">
        <f>(((J3036/60)/60)/24)+DATE(1970,1,1)</f>
        <v>42644.535358796296</v>
      </c>
      <c r="T3036" s="12">
        <f>(((I3036/60)/60)/24)+DATE(1970,1,1)</f>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(E3037/D3037)</f>
        <v>1.0878684000000001</v>
      </c>
      <c r="P3037" s="8">
        <f>IF(E3037=0, 0, E3037/L3037)</f>
        <v>88.588631921824103</v>
      </c>
      <c r="Q3037" t="str">
        <f>LEFT($N3037,SEARCH("/",$N3037)-1)</f>
        <v>theater</v>
      </c>
      <c r="R3037" t="str">
        <f>RIGHT($N3037, LEN($N3037)-SEARCH("/",$N3037))</f>
        <v>spaces</v>
      </c>
      <c r="S3037" s="12">
        <f>(((J3037/60)/60)/24)+DATE(1970,1,1)</f>
        <v>41368.560289351852</v>
      </c>
      <c r="T3037" s="12">
        <f>(((I3037/60)/60)/24)+DATE(1970,1,1)</f>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(E3038/D3038)</f>
        <v>1.26732</v>
      </c>
      <c r="P3038" s="8">
        <f>IF(E3038=0, 0, E3038/L3038)</f>
        <v>96.300911854103347</v>
      </c>
      <c r="Q3038" t="str">
        <f>LEFT($N3038,SEARCH("/",$N3038)-1)</f>
        <v>theater</v>
      </c>
      <c r="R3038" t="str">
        <f>RIGHT($N3038, LEN($N3038)-SEARCH("/",$N3038))</f>
        <v>spaces</v>
      </c>
      <c r="S3038" s="12">
        <f>(((J3038/60)/60)/24)+DATE(1970,1,1)</f>
        <v>41466.785231481481</v>
      </c>
      <c r="T3038" s="12">
        <f>(((I3038/60)/60)/24)+DATE(1970,1,1)</f>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(E3039/D3039)</f>
        <v>2.1320000000000001</v>
      </c>
      <c r="P3039" s="8">
        <f>IF(E3039=0, 0, E3039/L3039)</f>
        <v>33.3125</v>
      </c>
      <c r="Q3039" t="str">
        <f>LEFT($N3039,SEARCH("/",$N3039)-1)</f>
        <v>theater</v>
      </c>
      <c r="R3039" t="str">
        <f>RIGHT($N3039, LEN($N3039)-SEARCH("/",$N3039))</f>
        <v>spaces</v>
      </c>
      <c r="S3039" s="12">
        <f>(((J3039/60)/60)/24)+DATE(1970,1,1)</f>
        <v>40378.893206018518</v>
      </c>
      <c r="T3039" s="12">
        <f>(((I3039/60)/60)/24)+DATE(1970,1,1)</f>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(E3040/D3040)</f>
        <v>1.0049999999999999</v>
      </c>
      <c r="P3040" s="8">
        <f>IF(E3040=0, 0, E3040/L3040)</f>
        <v>37.222222222222221</v>
      </c>
      <c r="Q3040" t="str">
        <f>LEFT($N3040,SEARCH("/",$N3040)-1)</f>
        <v>theater</v>
      </c>
      <c r="R3040" t="str">
        <f>RIGHT($N3040, LEN($N3040)-SEARCH("/",$N3040))</f>
        <v>spaces</v>
      </c>
      <c r="S3040" s="12">
        <f>(((J3040/60)/60)/24)+DATE(1970,1,1)</f>
        <v>42373.252280092594</v>
      </c>
      <c r="T3040" s="12">
        <f>(((I3040/60)/60)/24)+DATE(1970,1,1)</f>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(E3041/D3041)</f>
        <v>1.0871389999999999</v>
      </c>
      <c r="P3041" s="8">
        <f>IF(E3041=0, 0, E3041/L3041)</f>
        <v>92.130423728813554</v>
      </c>
      <c r="Q3041" t="str">
        <f>LEFT($N3041,SEARCH("/",$N3041)-1)</f>
        <v>theater</v>
      </c>
      <c r="R3041" t="str">
        <f>RIGHT($N3041, LEN($N3041)-SEARCH("/",$N3041))</f>
        <v>spaces</v>
      </c>
      <c r="S3041" s="12">
        <f>(((J3041/60)/60)/24)+DATE(1970,1,1)</f>
        <v>41610.794421296298</v>
      </c>
      <c r="T3041" s="12">
        <f>(((I3041/60)/60)/24)+DATE(1970,1,1)</f>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(E3042/D3042)</f>
        <v>1.075</v>
      </c>
      <c r="P3042" s="8">
        <f>IF(E3042=0, 0, E3042/L3042)</f>
        <v>76.785714285714292</v>
      </c>
      <c r="Q3042" t="str">
        <f>LEFT($N3042,SEARCH("/",$N3042)-1)</f>
        <v>theater</v>
      </c>
      <c r="R3042" t="str">
        <f>RIGHT($N3042, LEN($N3042)-SEARCH("/",$N3042))</f>
        <v>spaces</v>
      </c>
      <c r="S3042" s="12">
        <f>(((J3042/60)/60)/24)+DATE(1970,1,1)</f>
        <v>42177.791909722218</v>
      </c>
      <c r="T3042" s="12">
        <f>(((I3042/60)/60)/24)+DATE(1970,1,1)</f>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(E3043/D3043)</f>
        <v>1.1048192771084338</v>
      </c>
      <c r="P3043" s="8">
        <f>IF(E3043=0, 0, E3043/L3043)</f>
        <v>96.526315789473685</v>
      </c>
      <c r="Q3043" t="str">
        <f>LEFT($N3043,SEARCH("/",$N3043)-1)</f>
        <v>theater</v>
      </c>
      <c r="R3043" t="str">
        <f>RIGHT($N3043, LEN($N3043)-SEARCH("/",$N3043))</f>
        <v>spaces</v>
      </c>
      <c r="S3043" s="12">
        <f>(((J3043/60)/60)/24)+DATE(1970,1,1)</f>
        <v>42359.868611111116</v>
      </c>
      <c r="T3043" s="12">
        <f>(((I3043/60)/60)/24)+DATE(1970,1,1)</f>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(E3044/D3044)</f>
        <v>1.28</v>
      </c>
      <c r="P3044" s="8">
        <f>IF(E3044=0, 0, E3044/L3044)</f>
        <v>51.891891891891895</v>
      </c>
      <c r="Q3044" t="str">
        <f>LEFT($N3044,SEARCH("/",$N3044)-1)</f>
        <v>theater</v>
      </c>
      <c r="R3044" t="str">
        <f>RIGHT($N3044, LEN($N3044)-SEARCH("/",$N3044))</f>
        <v>spaces</v>
      </c>
      <c r="S3044" s="12">
        <f>(((J3044/60)/60)/24)+DATE(1970,1,1)</f>
        <v>42253.688043981485</v>
      </c>
      <c r="T3044" s="12">
        <f>(((I3044/60)/60)/24)+DATE(1970,1,1)</f>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(E3045/D3045)</f>
        <v>1.1000666666666667</v>
      </c>
      <c r="P3045" s="8">
        <f>IF(E3045=0, 0, E3045/L3045)</f>
        <v>128.9140625</v>
      </c>
      <c r="Q3045" t="str">
        <f>LEFT($N3045,SEARCH("/",$N3045)-1)</f>
        <v>theater</v>
      </c>
      <c r="R3045" t="str">
        <f>RIGHT($N3045, LEN($N3045)-SEARCH("/",$N3045))</f>
        <v>spaces</v>
      </c>
      <c r="S3045" s="12">
        <f>(((J3045/60)/60)/24)+DATE(1970,1,1)</f>
        <v>42083.070590277777</v>
      </c>
      <c r="T3045" s="12">
        <f>(((I3045/60)/60)/24)+DATE(1970,1,1)</f>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(E3046/D3046)</f>
        <v>1.0934166666666667</v>
      </c>
      <c r="P3046" s="8">
        <f>IF(E3046=0, 0, E3046/L3046)</f>
        <v>84.108974358974365</v>
      </c>
      <c r="Q3046" t="str">
        <f>LEFT($N3046,SEARCH("/",$N3046)-1)</f>
        <v>theater</v>
      </c>
      <c r="R3046" t="str">
        <f>RIGHT($N3046, LEN($N3046)-SEARCH("/",$N3046))</f>
        <v>spaces</v>
      </c>
      <c r="S3046" s="12">
        <f>(((J3046/60)/60)/24)+DATE(1970,1,1)</f>
        <v>42387.7268287037</v>
      </c>
      <c r="T3046" s="12">
        <f>(((I3046/60)/60)/24)+DATE(1970,1,1)</f>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(E3047/D3047)</f>
        <v>1.3270650000000002</v>
      </c>
      <c r="P3047" s="8">
        <f>IF(E3047=0, 0, E3047/L3047)</f>
        <v>82.941562500000003</v>
      </c>
      <c r="Q3047" t="str">
        <f>LEFT($N3047,SEARCH("/",$N3047)-1)</f>
        <v>theater</v>
      </c>
      <c r="R3047" t="str">
        <f>RIGHT($N3047, LEN($N3047)-SEARCH("/",$N3047))</f>
        <v>spaces</v>
      </c>
      <c r="S3047" s="12">
        <f>(((J3047/60)/60)/24)+DATE(1970,1,1)</f>
        <v>41843.155729166669</v>
      </c>
      <c r="T3047" s="12">
        <f>(((I3047/60)/60)/24)+DATE(1970,1,1)</f>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(E3048/D3048)</f>
        <v>1.9084810126582279</v>
      </c>
      <c r="P3048" s="8">
        <f>IF(E3048=0, 0, E3048/L3048)</f>
        <v>259.94827586206895</v>
      </c>
      <c r="Q3048" t="str">
        <f>LEFT($N3048,SEARCH("/",$N3048)-1)</f>
        <v>theater</v>
      </c>
      <c r="R3048" t="str">
        <f>RIGHT($N3048, LEN($N3048)-SEARCH("/",$N3048))</f>
        <v>spaces</v>
      </c>
      <c r="S3048" s="12">
        <f>(((J3048/60)/60)/24)+DATE(1970,1,1)</f>
        <v>41862.803078703706</v>
      </c>
      <c r="T3048" s="12">
        <f>(((I3048/60)/60)/24)+DATE(1970,1,1)</f>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(E3049/D3049)</f>
        <v>1.49</v>
      </c>
      <c r="P3049" s="8">
        <f>IF(E3049=0, 0, E3049/L3049)</f>
        <v>37.25</v>
      </c>
      <c r="Q3049" t="str">
        <f>LEFT($N3049,SEARCH("/",$N3049)-1)</f>
        <v>theater</v>
      </c>
      <c r="R3049" t="str">
        <f>RIGHT($N3049, LEN($N3049)-SEARCH("/",$N3049))</f>
        <v>spaces</v>
      </c>
      <c r="S3049" s="12">
        <f>(((J3049/60)/60)/24)+DATE(1970,1,1)</f>
        <v>42443.989050925928</v>
      </c>
      <c r="T3049" s="12">
        <f>(((I3049/60)/60)/24)+DATE(1970,1,1)</f>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(E3050/D3050)</f>
        <v>1.6639999999999999</v>
      </c>
      <c r="P3050" s="8">
        <f>IF(E3050=0, 0, E3050/L3050)</f>
        <v>177.02127659574469</v>
      </c>
      <c r="Q3050" t="str">
        <f>LEFT($N3050,SEARCH("/",$N3050)-1)</f>
        <v>theater</v>
      </c>
      <c r="R3050" t="str">
        <f>RIGHT($N3050, LEN($N3050)-SEARCH("/",$N3050))</f>
        <v>spaces</v>
      </c>
      <c r="S3050" s="12">
        <f>(((J3050/60)/60)/24)+DATE(1970,1,1)</f>
        <v>41975.901180555549</v>
      </c>
      <c r="T3050" s="12">
        <f>(((I3050/60)/60)/24)+DATE(1970,1,1)</f>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(E3051/D3051)</f>
        <v>1.0666666666666667</v>
      </c>
      <c r="P3051" s="8">
        <f>IF(E3051=0, 0, E3051/L3051)</f>
        <v>74.074074074074076</v>
      </c>
      <c r="Q3051" t="str">
        <f>LEFT($N3051,SEARCH("/",$N3051)-1)</f>
        <v>theater</v>
      </c>
      <c r="R3051" t="str">
        <f>RIGHT($N3051, LEN($N3051)-SEARCH("/",$N3051))</f>
        <v>spaces</v>
      </c>
      <c r="S3051" s="12">
        <f>(((J3051/60)/60)/24)+DATE(1970,1,1)</f>
        <v>42139.014525462961</v>
      </c>
      <c r="T3051" s="12">
        <f>(((I3051/60)/60)/24)+DATE(1970,1,1)</f>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(E3052/D3052)</f>
        <v>1.06</v>
      </c>
      <c r="P3052" s="8">
        <f>IF(E3052=0, 0, E3052/L3052)</f>
        <v>70.666666666666671</v>
      </c>
      <c r="Q3052" t="str">
        <f>LEFT($N3052,SEARCH("/",$N3052)-1)</f>
        <v>theater</v>
      </c>
      <c r="R3052" t="str">
        <f>RIGHT($N3052, LEN($N3052)-SEARCH("/",$N3052))</f>
        <v>spaces</v>
      </c>
      <c r="S3052" s="12">
        <f>(((J3052/60)/60)/24)+DATE(1970,1,1)</f>
        <v>42465.16851851852</v>
      </c>
      <c r="T3052" s="12">
        <f>(((I3052/60)/60)/24)+DATE(1970,1,1)</f>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(E3053/D3053)</f>
        <v>0.23628571428571429</v>
      </c>
      <c r="P3053" s="8">
        <f>IF(E3053=0, 0, E3053/L3053)</f>
        <v>23.62857142857143</v>
      </c>
      <c r="Q3053" t="str">
        <f>LEFT($N3053,SEARCH("/",$N3053)-1)</f>
        <v>theater</v>
      </c>
      <c r="R3053" t="str">
        <f>RIGHT($N3053, LEN($N3053)-SEARCH("/",$N3053))</f>
        <v>spaces</v>
      </c>
      <c r="S3053" s="12">
        <f>(((J3053/60)/60)/24)+DATE(1970,1,1)</f>
        <v>42744.416030092587</v>
      </c>
      <c r="T3053" s="12">
        <f>(((I3053/60)/60)/24)+DATE(1970,1,1)</f>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(E3054/D3054)</f>
        <v>1.5E-3</v>
      </c>
      <c r="P3054" s="8">
        <f>IF(E3054=0, 0, E3054/L3054)</f>
        <v>37.5</v>
      </c>
      <c r="Q3054" t="str">
        <f>LEFT($N3054,SEARCH("/",$N3054)-1)</f>
        <v>theater</v>
      </c>
      <c r="R3054" t="str">
        <f>RIGHT($N3054, LEN($N3054)-SEARCH("/",$N3054))</f>
        <v>spaces</v>
      </c>
      <c r="S3054" s="12">
        <f>(((J3054/60)/60)/24)+DATE(1970,1,1)</f>
        <v>42122.670069444444</v>
      </c>
      <c r="T3054" s="12">
        <f>(((I3054/60)/60)/24)+DATE(1970,1,1)</f>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(E3055/D3055)</f>
        <v>4.0000000000000001E-3</v>
      </c>
      <c r="P3055" s="8">
        <f>IF(E3055=0, 0, E3055/L3055)</f>
        <v>13.333333333333334</v>
      </c>
      <c r="Q3055" t="str">
        <f>LEFT($N3055,SEARCH("/",$N3055)-1)</f>
        <v>theater</v>
      </c>
      <c r="R3055" t="str">
        <f>RIGHT($N3055, LEN($N3055)-SEARCH("/",$N3055))</f>
        <v>spaces</v>
      </c>
      <c r="S3055" s="12">
        <f>(((J3055/60)/60)/24)+DATE(1970,1,1)</f>
        <v>41862.761724537035</v>
      </c>
      <c r="T3055" s="12">
        <f>(((I3055/60)/60)/24)+DATE(1970,1,1)</f>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(E3056/D3056)</f>
        <v>0</v>
      </c>
      <c r="P3056" s="8">
        <f>IF(E3056=0, 0, E3056/L3056)</f>
        <v>0</v>
      </c>
      <c r="Q3056" t="str">
        <f>LEFT($N3056,SEARCH("/",$N3056)-1)</f>
        <v>theater</v>
      </c>
      <c r="R3056" t="str">
        <f>RIGHT($N3056, LEN($N3056)-SEARCH("/",$N3056))</f>
        <v>spaces</v>
      </c>
      <c r="S3056" s="12">
        <f>(((J3056/60)/60)/24)+DATE(1970,1,1)</f>
        <v>42027.832800925928</v>
      </c>
      <c r="T3056" s="12">
        <f>(((I3056/60)/60)/24)+DATE(1970,1,1)</f>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(E3057/D3057)</f>
        <v>5.0000000000000002E-5</v>
      </c>
      <c r="P3057" s="8">
        <f>IF(E3057=0, 0, E3057/L3057)</f>
        <v>1</v>
      </c>
      <c r="Q3057" t="str">
        <f>LEFT($N3057,SEARCH("/",$N3057)-1)</f>
        <v>theater</v>
      </c>
      <c r="R3057" t="str">
        <f>RIGHT($N3057, LEN($N3057)-SEARCH("/",$N3057))</f>
        <v>spaces</v>
      </c>
      <c r="S3057" s="12">
        <f>(((J3057/60)/60)/24)+DATE(1970,1,1)</f>
        <v>41953.95821759259</v>
      </c>
      <c r="T3057" s="12">
        <f>(((I3057/60)/60)/24)+DATE(1970,1,1)</f>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(E3058/D3058)</f>
        <v>0</v>
      </c>
      <c r="P3058" s="8">
        <f>IF(E3058=0, 0, E3058/L3058)</f>
        <v>0</v>
      </c>
      <c r="Q3058" t="str">
        <f>LEFT($N3058,SEARCH("/",$N3058)-1)</f>
        <v>theater</v>
      </c>
      <c r="R3058" t="str">
        <f>RIGHT($N3058, LEN($N3058)-SEARCH("/",$N3058))</f>
        <v>spaces</v>
      </c>
      <c r="S3058" s="12">
        <f>(((J3058/60)/60)/24)+DATE(1970,1,1)</f>
        <v>41851.636388888888</v>
      </c>
      <c r="T3058" s="12">
        <f>(((I3058/60)/60)/24)+DATE(1970,1,1)</f>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(E3059/D3059)</f>
        <v>0</v>
      </c>
      <c r="P3059" s="8">
        <f>IF(E3059=0, 0, E3059/L3059)</f>
        <v>0</v>
      </c>
      <c r="Q3059" t="str">
        <f>LEFT($N3059,SEARCH("/",$N3059)-1)</f>
        <v>theater</v>
      </c>
      <c r="R3059" t="str">
        <f>RIGHT($N3059, LEN($N3059)-SEARCH("/",$N3059))</f>
        <v>spaces</v>
      </c>
      <c r="S3059" s="12">
        <f>(((J3059/60)/60)/24)+DATE(1970,1,1)</f>
        <v>42433.650590277779</v>
      </c>
      <c r="T3059" s="12">
        <f>(((I3059/60)/60)/24)+DATE(1970,1,1)</f>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(E3060/D3060)</f>
        <v>1.6666666666666666E-4</v>
      </c>
      <c r="P3060" s="8">
        <f>IF(E3060=0, 0, E3060/L3060)</f>
        <v>1</v>
      </c>
      <c r="Q3060" t="str">
        <f>LEFT($N3060,SEARCH("/",$N3060)-1)</f>
        <v>theater</v>
      </c>
      <c r="R3060" t="str">
        <f>RIGHT($N3060, LEN($N3060)-SEARCH("/",$N3060))</f>
        <v>spaces</v>
      </c>
      <c r="S3060" s="12">
        <f>(((J3060/60)/60)/24)+DATE(1970,1,1)</f>
        <v>42460.374305555553</v>
      </c>
      <c r="T3060" s="12">
        <f>(((I3060/60)/60)/24)+DATE(1970,1,1)</f>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(E3061/D3061)</f>
        <v>3.0066666666666665E-2</v>
      </c>
      <c r="P3061" s="8">
        <f>IF(E3061=0, 0, E3061/L3061)</f>
        <v>41</v>
      </c>
      <c r="Q3061" t="str">
        <f>LEFT($N3061,SEARCH("/",$N3061)-1)</f>
        <v>theater</v>
      </c>
      <c r="R3061" t="str">
        <f>RIGHT($N3061, LEN($N3061)-SEARCH("/",$N3061))</f>
        <v>spaces</v>
      </c>
      <c r="S3061" s="12">
        <f>(((J3061/60)/60)/24)+DATE(1970,1,1)</f>
        <v>41829.935717592591</v>
      </c>
      <c r="T3061" s="12">
        <f>(((I3061/60)/60)/24)+DATE(1970,1,1)</f>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(E3062/D3062)</f>
        <v>1.5227272727272728E-3</v>
      </c>
      <c r="P3062" s="8">
        <f>IF(E3062=0, 0, E3062/L3062)</f>
        <v>55.833333333333336</v>
      </c>
      <c r="Q3062" t="str">
        <f>LEFT($N3062,SEARCH("/",$N3062)-1)</f>
        <v>theater</v>
      </c>
      <c r="R3062" t="str">
        <f>RIGHT($N3062, LEN($N3062)-SEARCH("/",$N3062))</f>
        <v>spaces</v>
      </c>
      <c r="S3062" s="12">
        <f>(((J3062/60)/60)/24)+DATE(1970,1,1)</f>
        <v>42245.274699074071</v>
      </c>
      <c r="T3062" s="12">
        <f>(((I3062/60)/60)/24)+DATE(1970,1,1)</f>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(E3063/D3063)</f>
        <v>0</v>
      </c>
      <c r="P3063" s="8">
        <f>IF(E3063=0, 0, E3063/L3063)</f>
        <v>0</v>
      </c>
      <c r="Q3063" t="str">
        <f>LEFT($N3063,SEARCH("/",$N3063)-1)</f>
        <v>theater</v>
      </c>
      <c r="R3063" t="str">
        <f>RIGHT($N3063, LEN($N3063)-SEARCH("/",$N3063))</f>
        <v>spaces</v>
      </c>
      <c r="S3063" s="12">
        <f>(((J3063/60)/60)/24)+DATE(1970,1,1)</f>
        <v>41834.784120370372</v>
      </c>
      <c r="T3063" s="12">
        <f>(((I3063/60)/60)/24)+DATE(1970,1,1)</f>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(E3064/D3064)</f>
        <v>0.66839999999999999</v>
      </c>
      <c r="P3064" s="8">
        <f>IF(E3064=0, 0, E3064/L3064)</f>
        <v>99.761194029850742</v>
      </c>
      <c r="Q3064" t="str">
        <f>LEFT($N3064,SEARCH("/",$N3064)-1)</f>
        <v>theater</v>
      </c>
      <c r="R3064" t="str">
        <f>RIGHT($N3064, LEN($N3064)-SEARCH("/",$N3064))</f>
        <v>spaces</v>
      </c>
      <c r="S3064" s="12">
        <f>(((J3064/60)/60)/24)+DATE(1970,1,1)</f>
        <v>42248.535787037035</v>
      </c>
      <c r="T3064" s="12">
        <f>(((I3064/60)/60)/24)+DATE(1970,1,1)</f>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(E3065/D3065)</f>
        <v>0.19566666666666666</v>
      </c>
      <c r="P3065" s="8">
        <f>IF(E3065=0, 0, E3065/L3065)</f>
        <v>25.521739130434781</v>
      </c>
      <c r="Q3065" t="str">
        <f>LEFT($N3065,SEARCH("/",$N3065)-1)</f>
        <v>theater</v>
      </c>
      <c r="R3065" t="str">
        <f>RIGHT($N3065, LEN($N3065)-SEARCH("/",$N3065))</f>
        <v>spaces</v>
      </c>
      <c r="S3065" s="12">
        <f>(((J3065/60)/60)/24)+DATE(1970,1,1)</f>
        <v>42630.922893518517</v>
      </c>
      <c r="T3065" s="12">
        <f>(((I3065/60)/60)/24)+DATE(1970,1,1)</f>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(E3066/D3066)</f>
        <v>0.11294666666666667</v>
      </c>
      <c r="P3066" s="8">
        <f>IF(E3066=0, 0, E3066/L3066)</f>
        <v>117.65277777777777</v>
      </c>
      <c r="Q3066" t="str">
        <f>LEFT($N3066,SEARCH("/",$N3066)-1)</f>
        <v>theater</v>
      </c>
      <c r="R3066" t="str">
        <f>RIGHT($N3066, LEN($N3066)-SEARCH("/",$N3066))</f>
        <v>spaces</v>
      </c>
      <c r="S3066" s="12">
        <f>(((J3066/60)/60)/24)+DATE(1970,1,1)</f>
        <v>42299.130162037036</v>
      </c>
      <c r="T3066" s="12">
        <f>(((I3066/60)/60)/24)+DATE(1970,1,1)</f>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(E3067/D3067)</f>
        <v>4.0000000000000002E-4</v>
      </c>
      <c r="P3067" s="8">
        <f>IF(E3067=0, 0, E3067/L3067)</f>
        <v>5</v>
      </c>
      <c r="Q3067" t="str">
        <f>LEFT($N3067,SEARCH("/",$N3067)-1)</f>
        <v>theater</v>
      </c>
      <c r="R3067" t="str">
        <f>RIGHT($N3067, LEN($N3067)-SEARCH("/",$N3067))</f>
        <v>spaces</v>
      </c>
      <c r="S3067" s="12">
        <f>(((J3067/60)/60)/24)+DATE(1970,1,1)</f>
        <v>41825.055231481485</v>
      </c>
      <c r="T3067" s="12">
        <f>(((I3067/60)/60)/24)+DATE(1970,1,1)</f>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(E3068/D3068)</f>
        <v>0.11985714285714286</v>
      </c>
      <c r="P3068" s="8">
        <f>IF(E3068=0, 0, E3068/L3068)</f>
        <v>2796.6666666666665</v>
      </c>
      <c r="Q3068" t="str">
        <f>LEFT($N3068,SEARCH("/",$N3068)-1)</f>
        <v>theater</v>
      </c>
      <c r="R3068" t="str">
        <f>RIGHT($N3068, LEN($N3068)-SEARCH("/",$N3068))</f>
        <v>spaces</v>
      </c>
      <c r="S3068" s="12">
        <f>(((J3068/60)/60)/24)+DATE(1970,1,1)</f>
        <v>42531.228437500002</v>
      </c>
      <c r="T3068" s="12">
        <f>(((I3068/60)/60)/24)+DATE(1970,1,1)</f>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(E3069/D3069)</f>
        <v>2.5000000000000001E-2</v>
      </c>
      <c r="P3069" s="8">
        <f>IF(E3069=0, 0, E3069/L3069)</f>
        <v>200</v>
      </c>
      <c r="Q3069" t="str">
        <f>LEFT($N3069,SEARCH("/",$N3069)-1)</f>
        <v>theater</v>
      </c>
      <c r="R3069" t="str">
        <f>RIGHT($N3069, LEN($N3069)-SEARCH("/",$N3069))</f>
        <v>spaces</v>
      </c>
      <c r="S3069" s="12">
        <f>(((J3069/60)/60)/24)+DATE(1970,1,1)</f>
        <v>42226.938414351855</v>
      </c>
      <c r="T3069" s="12">
        <f>(((I3069/60)/60)/24)+DATE(1970,1,1)</f>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(E3070/D3070)</f>
        <v>6.9999999999999999E-4</v>
      </c>
      <c r="P3070" s="8">
        <f>IF(E3070=0, 0, E3070/L3070)</f>
        <v>87.5</v>
      </c>
      <c r="Q3070" t="str">
        <f>LEFT($N3070,SEARCH("/",$N3070)-1)</f>
        <v>theater</v>
      </c>
      <c r="R3070" t="str">
        <f>RIGHT($N3070, LEN($N3070)-SEARCH("/",$N3070))</f>
        <v>spaces</v>
      </c>
      <c r="S3070" s="12">
        <f>(((J3070/60)/60)/24)+DATE(1970,1,1)</f>
        <v>42263.691574074073</v>
      </c>
      <c r="T3070" s="12">
        <f>(((I3070/60)/60)/24)+DATE(1970,1,1)</f>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(E3071/D3071)</f>
        <v>0.14099999999999999</v>
      </c>
      <c r="P3071" s="8">
        <f>IF(E3071=0, 0, E3071/L3071)</f>
        <v>20.142857142857142</v>
      </c>
      <c r="Q3071" t="str">
        <f>LEFT($N3071,SEARCH("/",$N3071)-1)</f>
        <v>theater</v>
      </c>
      <c r="R3071" t="str">
        <f>RIGHT($N3071, LEN($N3071)-SEARCH("/",$N3071))</f>
        <v>spaces</v>
      </c>
      <c r="S3071" s="12">
        <f>(((J3071/60)/60)/24)+DATE(1970,1,1)</f>
        <v>41957.833726851852</v>
      </c>
      <c r="T3071" s="12">
        <f>(((I3071/60)/60)/24)+DATE(1970,1,1)</f>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(E3072/D3072)</f>
        <v>3.3399999999999999E-2</v>
      </c>
      <c r="P3072" s="8">
        <f>IF(E3072=0, 0, E3072/L3072)</f>
        <v>20.875</v>
      </c>
      <c r="Q3072" t="str">
        <f>LEFT($N3072,SEARCH("/",$N3072)-1)</f>
        <v>theater</v>
      </c>
      <c r="R3072" t="str">
        <f>RIGHT($N3072, LEN($N3072)-SEARCH("/",$N3072))</f>
        <v>spaces</v>
      </c>
      <c r="S3072" s="12">
        <f>(((J3072/60)/60)/24)+DATE(1970,1,1)</f>
        <v>42690.733437499999</v>
      </c>
      <c r="T3072" s="12">
        <f>(((I3072/60)/60)/24)+DATE(1970,1,1)</f>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(E3073/D3073)</f>
        <v>0.59775</v>
      </c>
      <c r="P3073" s="8">
        <f>IF(E3073=0, 0, E3073/L3073)</f>
        <v>61.307692307692307</v>
      </c>
      <c r="Q3073" t="str">
        <f>LEFT($N3073,SEARCH("/",$N3073)-1)</f>
        <v>theater</v>
      </c>
      <c r="R3073" t="str">
        <f>RIGHT($N3073, LEN($N3073)-SEARCH("/",$N3073))</f>
        <v>spaces</v>
      </c>
      <c r="S3073" s="12">
        <f>(((J3073/60)/60)/24)+DATE(1970,1,1)</f>
        <v>42097.732418981483</v>
      </c>
      <c r="T3073" s="12">
        <f>(((I3073/60)/60)/24)+DATE(1970,1,1)</f>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(E3074/D3074)</f>
        <v>1.6666666666666666E-4</v>
      </c>
      <c r="P3074" s="8">
        <f>IF(E3074=0, 0, E3074/L3074)</f>
        <v>1</v>
      </c>
      <c r="Q3074" t="str">
        <f>LEFT($N3074,SEARCH("/",$N3074)-1)</f>
        <v>theater</v>
      </c>
      <c r="R3074" t="str">
        <f>RIGHT($N3074, LEN($N3074)-SEARCH("/",$N3074))</f>
        <v>spaces</v>
      </c>
      <c r="S3074" s="12">
        <f>(((J3074/60)/60)/24)+DATE(1970,1,1)</f>
        <v>42658.690532407403</v>
      </c>
      <c r="T3074" s="12">
        <f>(((I3074/60)/60)/24)+DATE(1970,1,1)</f>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(E3075/D3075)</f>
        <v>2.3035714285714285E-4</v>
      </c>
      <c r="P3075" s="8">
        <f>IF(E3075=0, 0, E3075/L3075)</f>
        <v>92.142857142857139</v>
      </c>
      <c r="Q3075" t="str">
        <f>LEFT($N3075,SEARCH("/",$N3075)-1)</f>
        <v>theater</v>
      </c>
      <c r="R3075" t="str">
        <f>RIGHT($N3075, LEN($N3075)-SEARCH("/",$N3075))</f>
        <v>spaces</v>
      </c>
      <c r="S3075" s="12">
        <f>(((J3075/60)/60)/24)+DATE(1970,1,1)</f>
        <v>42111.684027777781</v>
      </c>
      <c r="T3075" s="12">
        <f>(((I3075/60)/60)/24)+DATE(1970,1,1)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(E3076/D3076)</f>
        <v>8.8000000000000003E-4</v>
      </c>
      <c r="P3076" s="8">
        <f>IF(E3076=0, 0, E3076/L3076)</f>
        <v>7.333333333333333</v>
      </c>
      <c r="Q3076" t="str">
        <f>LEFT($N3076,SEARCH("/",$N3076)-1)</f>
        <v>theater</v>
      </c>
      <c r="R3076" t="str">
        <f>RIGHT($N3076, LEN($N3076)-SEARCH("/",$N3076))</f>
        <v>spaces</v>
      </c>
      <c r="S3076" s="12">
        <f>(((J3076/60)/60)/24)+DATE(1970,1,1)</f>
        <v>42409.571284722217</v>
      </c>
      <c r="T3076" s="12">
        <f>(((I3076/60)/60)/24)+DATE(1970,1,1)</f>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(E3077/D3077)</f>
        <v>8.6400000000000005E-2</v>
      </c>
      <c r="P3077" s="8">
        <f>IF(E3077=0, 0, E3077/L3077)</f>
        <v>64.8</v>
      </c>
      <c r="Q3077" t="str">
        <f>LEFT($N3077,SEARCH("/",$N3077)-1)</f>
        <v>theater</v>
      </c>
      <c r="R3077" t="str">
        <f>RIGHT($N3077, LEN($N3077)-SEARCH("/",$N3077))</f>
        <v>spaces</v>
      </c>
      <c r="S3077" s="12">
        <f>(((J3077/60)/60)/24)+DATE(1970,1,1)</f>
        <v>42551.102314814809</v>
      </c>
      <c r="T3077" s="12">
        <f>(((I3077/60)/60)/24)+DATE(1970,1,1)</f>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(E3078/D3078)</f>
        <v>0.15060000000000001</v>
      </c>
      <c r="P3078" s="8">
        <f>IF(E3078=0, 0, E3078/L3078)</f>
        <v>30.12</v>
      </c>
      <c r="Q3078" t="str">
        <f>LEFT($N3078,SEARCH("/",$N3078)-1)</f>
        <v>theater</v>
      </c>
      <c r="R3078" t="str">
        <f>RIGHT($N3078, LEN($N3078)-SEARCH("/",$N3078))</f>
        <v>spaces</v>
      </c>
      <c r="S3078" s="12">
        <f>(((J3078/60)/60)/24)+DATE(1970,1,1)</f>
        <v>42226.651886574073</v>
      </c>
      <c r="T3078" s="12">
        <f>(((I3078/60)/60)/24)+DATE(1970,1,1)</f>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(E3079/D3079)</f>
        <v>4.7727272727272731E-3</v>
      </c>
      <c r="P3079" s="8">
        <f>IF(E3079=0, 0, E3079/L3079)</f>
        <v>52.5</v>
      </c>
      <c r="Q3079" t="str">
        <f>LEFT($N3079,SEARCH("/",$N3079)-1)</f>
        <v>theater</v>
      </c>
      <c r="R3079" t="str">
        <f>RIGHT($N3079, LEN($N3079)-SEARCH("/",$N3079))</f>
        <v>spaces</v>
      </c>
      <c r="S3079" s="12">
        <f>(((J3079/60)/60)/24)+DATE(1970,1,1)</f>
        <v>42766.956921296296</v>
      </c>
      <c r="T3079" s="12">
        <f>(((I3079/60)/60)/24)+DATE(1970,1,1)</f>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(E3080/D3080)</f>
        <v>1.1833333333333333E-3</v>
      </c>
      <c r="P3080" s="8">
        <f>IF(E3080=0, 0, E3080/L3080)</f>
        <v>23.666666666666668</v>
      </c>
      <c r="Q3080" t="str">
        <f>LEFT($N3080,SEARCH("/",$N3080)-1)</f>
        <v>theater</v>
      </c>
      <c r="R3080" t="str">
        <f>RIGHT($N3080, LEN($N3080)-SEARCH("/",$N3080))</f>
        <v>spaces</v>
      </c>
      <c r="S3080" s="12">
        <f>(((J3080/60)/60)/24)+DATE(1970,1,1)</f>
        <v>42031.138831018514</v>
      </c>
      <c r="T3080" s="12">
        <f>(((I3080/60)/60)/24)+DATE(1970,1,1)</f>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(E3081/D3081)</f>
        <v>8.4173998587352451E-3</v>
      </c>
      <c r="P3081" s="8">
        <f>IF(E3081=0, 0, E3081/L3081)</f>
        <v>415.77777777777777</v>
      </c>
      <c r="Q3081" t="str">
        <f>LEFT($N3081,SEARCH("/",$N3081)-1)</f>
        <v>theater</v>
      </c>
      <c r="R3081" t="str">
        <f>RIGHT($N3081, LEN($N3081)-SEARCH("/",$N3081))</f>
        <v>spaces</v>
      </c>
      <c r="S3081" s="12">
        <f>(((J3081/60)/60)/24)+DATE(1970,1,1)</f>
        <v>42055.713368055556</v>
      </c>
      <c r="T3081" s="12">
        <f>(((I3081/60)/60)/24)+DATE(1970,1,1)</f>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(E3082/D3082)</f>
        <v>1.8799999999999999E-4</v>
      </c>
      <c r="P3082" s="8">
        <f>IF(E3082=0, 0, E3082/L3082)</f>
        <v>53.714285714285715</v>
      </c>
      <c r="Q3082" t="str">
        <f>LEFT($N3082,SEARCH("/",$N3082)-1)</f>
        <v>theater</v>
      </c>
      <c r="R3082" t="str">
        <f>RIGHT($N3082, LEN($N3082)-SEARCH("/",$N3082))</f>
        <v>spaces</v>
      </c>
      <c r="S3082" s="12">
        <f>(((J3082/60)/60)/24)+DATE(1970,1,1)</f>
        <v>41940.028287037036</v>
      </c>
      <c r="T3082" s="12">
        <f>(((I3082/60)/60)/24)+DATE(1970,1,1)</f>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(E3083/D3083)</f>
        <v>2.1029999999999998E-3</v>
      </c>
      <c r="P3083" s="8">
        <f>IF(E3083=0, 0, E3083/L3083)</f>
        <v>420.6</v>
      </c>
      <c r="Q3083" t="str">
        <f>LEFT($N3083,SEARCH("/",$N3083)-1)</f>
        <v>theater</v>
      </c>
      <c r="R3083" t="str">
        <f>RIGHT($N3083, LEN($N3083)-SEARCH("/",$N3083))</f>
        <v>spaces</v>
      </c>
      <c r="S3083" s="12">
        <f>(((J3083/60)/60)/24)+DATE(1970,1,1)</f>
        <v>42237.181608796294</v>
      </c>
      <c r="T3083" s="12">
        <f>(((I3083/60)/60)/24)+DATE(1970,1,1)</f>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(E3084/D3084)</f>
        <v>0</v>
      </c>
      <c r="P3084" s="8">
        <f>IF(E3084=0, 0, E3084/L3084)</f>
        <v>0</v>
      </c>
      <c r="Q3084" t="str">
        <f>LEFT($N3084,SEARCH("/",$N3084)-1)</f>
        <v>theater</v>
      </c>
      <c r="R3084" t="str">
        <f>RIGHT($N3084, LEN($N3084)-SEARCH("/",$N3084))</f>
        <v>spaces</v>
      </c>
      <c r="S3084" s="12">
        <f>(((J3084/60)/60)/24)+DATE(1970,1,1)</f>
        <v>42293.922986111109</v>
      </c>
      <c r="T3084" s="12">
        <f>(((I3084/60)/60)/24)+DATE(1970,1,1)</f>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(E3085/D3085)</f>
        <v>2.8E-3</v>
      </c>
      <c r="P3085" s="8">
        <f>IF(E3085=0, 0, E3085/L3085)</f>
        <v>18.666666666666668</v>
      </c>
      <c r="Q3085" t="str">
        <f>LEFT($N3085,SEARCH("/",$N3085)-1)</f>
        <v>theater</v>
      </c>
      <c r="R3085" t="str">
        <f>RIGHT($N3085, LEN($N3085)-SEARCH("/",$N3085))</f>
        <v>spaces</v>
      </c>
      <c r="S3085" s="12">
        <f>(((J3085/60)/60)/24)+DATE(1970,1,1)</f>
        <v>41853.563402777778</v>
      </c>
      <c r="T3085" s="12">
        <f>(((I3085/60)/60)/24)+DATE(1970,1,1)</f>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(E3086/D3086)</f>
        <v>0.11579206701157921</v>
      </c>
      <c r="P3086" s="8">
        <f>IF(E3086=0, 0, E3086/L3086)</f>
        <v>78.333333333333329</v>
      </c>
      <c r="Q3086" t="str">
        <f>LEFT($N3086,SEARCH("/",$N3086)-1)</f>
        <v>theater</v>
      </c>
      <c r="R3086" t="str">
        <f>RIGHT($N3086, LEN($N3086)-SEARCH("/",$N3086))</f>
        <v>spaces</v>
      </c>
      <c r="S3086" s="12">
        <f>(((J3086/60)/60)/24)+DATE(1970,1,1)</f>
        <v>42100.723738425921</v>
      </c>
      <c r="T3086" s="12">
        <f>(((I3086/60)/60)/24)+DATE(1970,1,1)</f>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(E3087/D3087)</f>
        <v>2.4400000000000002E-2</v>
      </c>
      <c r="P3087" s="8">
        <f>IF(E3087=0, 0, E3087/L3087)</f>
        <v>67.777777777777771</v>
      </c>
      <c r="Q3087" t="str">
        <f>LEFT($N3087,SEARCH("/",$N3087)-1)</f>
        <v>theater</v>
      </c>
      <c r="R3087" t="str">
        <f>RIGHT($N3087, LEN($N3087)-SEARCH("/",$N3087))</f>
        <v>spaces</v>
      </c>
      <c r="S3087" s="12">
        <f>(((J3087/60)/60)/24)+DATE(1970,1,1)</f>
        <v>42246.883784722217</v>
      </c>
      <c r="T3087" s="12">
        <f>(((I3087/60)/60)/24)+DATE(1970,1,1)</f>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(E3088/D3088)</f>
        <v>2.5000000000000001E-3</v>
      </c>
      <c r="P3088" s="8">
        <f>IF(E3088=0, 0, E3088/L3088)</f>
        <v>16.666666666666668</v>
      </c>
      <c r="Q3088" t="str">
        <f>LEFT($N3088,SEARCH("/",$N3088)-1)</f>
        <v>theater</v>
      </c>
      <c r="R3088" t="str">
        <f>RIGHT($N3088, LEN($N3088)-SEARCH("/",$N3088))</f>
        <v>spaces</v>
      </c>
      <c r="S3088" s="12">
        <f>(((J3088/60)/60)/24)+DATE(1970,1,1)</f>
        <v>42173.67082175926</v>
      </c>
      <c r="T3088" s="12">
        <f>(((I3088/60)/60)/24)+DATE(1970,1,1)</f>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(E3089/D3089)</f>
        <v>6.2500000000000003E-3</v>
      </c>
      <c r="P3089" s="8">
        <f>IF(E3089=0, 0, E3089/L3089)</f>
        <v>62.5</v>
      </c>
      <c r="Q3089" t="str">
        <f>LEFT($N3089,SEARCH("/",$N3089)-1)</f>
        <v>theater</v>
      </c>
      <c r="R3089" t="str">
        <f>RIGHT($N3089, LEN($N3089)-SEARCH("/",$N3089))</f>
        <v>spaces</v>
      </c>
      <c r="S3089" s="12">
        <f>(((J3089/60)/60)/24)+DATE(1970,1,1)</f>
        <v>42665.150347222225</v>
      </c>
      <c r="T3089" s="12">
        <f>(((I3089/60)/60)/24)+DATE(1970,1,1)</f>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(E3090/D3090)</f>
        <v>1.9384615384615384E-3</v>
      </c>
      <c r="P3090" s="8">
        <f>IF(E3090=0, 0, E3090/L3090)</f>
        <v>42</v>
      </c>
      <c r="Q3090" t="str">
        <f>LEFT($N3090,SEARCH("/",$N3090)-1)</f>
        <v>theater</v>
      </c>
      <c r="R3090" t="str">
        <f>RIGHT($N3090, LEN($N3090)-SEARCH("/",$N3090))</f>
        <v>spaces</v>
      </c>
      <c r="S3090" s="12">
        <f>(((J3090/60)/60)/24)+DATE(1970,1,1)</f>
        <v>41981.57230324074</v>
      </c>
      <c r="T3090" s="12">
        <f>(((I3090/60)/60)/24)+DATE(1970,1,1)</f>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(E3091/D3091)</f>
        <v>0.23416000000000001</v>
      </c>
      <c r="P3091" s="8">
        <f>IF(E3091=0, 0, E3091/L3091)</f>
        <v>130.0888888888889</v>
      </c>
      <c r="Q3091" t="str">
        <f>LEFT($N3091,SEARCH("/",$N3091)-1)</f>
        <v>theater</v>
      </c>
      <c r="R3091" t="str">
        <f>RIGHT($N3091, LEN($N3091)-SEARCH("/",$N3091))</f>
        <v>spaces</v>
      </c>
      <c r="S3091" s="12">
        <f>(((J3091/60)/60)/24)+DATE(1970,1,1)</f>
        <v>42528.542627314819</v>
      </c>
      <c r="T3091" s="12">
        <f>(((I3091/60)/60)/24)+DATE(1970,1,1)</f>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(E3092/D3092)</f>
        <v>5.080888888888889E-2</v>
      </c>
      <c r="P3092" s="8">
        <f>IF(E3092=0, 0, E3092/L3092)</f>
        <v>1270.2222222222222</v>
      </c>
      <c r="Q3092" t="str">
        <f>LEFT($N3092,SEARCH("/",$N3092)-1)</f>
        <v>theater</v>
      </c>
      <c r="R3092" t="str">
        <f>RIGHT($N3092, LEN($N3092)-SEARCH("/",$N3092))</f>
        <v>spaces</v>
      </c>
      <c r="S3092" s="12">
        <f>(((J3092/60)/60)/24)+DATE(1970,1,1)</f>
        <v>42065.818807870368</v>
      </c>
      <c r="T3092" s="12">
        <f>(((I3092/60)/60)/24)+DATE(1970,1,1)</f>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(E3093/D3093)</f>
        <v>0.15920000000000001</v>
      </c>
      <c r="P3093" s="8">
        <f>IF(E3093=0, 0, E3093/L3093)</f>
        <v>88.444444444444443</v>
      </c>
      <c r="Q3093" t="str">
        <f>LEFT($N3093,SEARCH("/",$N3093)-1)</f>
        <v>theater</v>
      </c>
      <c r="R3093" t="str">
        <f>RIGHT($N3093, LEN($N3093)-SEARCH("/",$N3093))</f>
        <v>spaces</v>
      </c>
      <c r="S3093" s="12">
        <f>(((J3093/60)/60)/24)+DATE(1970,1,1)</f>
        <v>42566.948414351849</v>
      </c>
      <c r="T3093" s="12">
        <f>(((I3093/60)/60)/24)+DATE(1970,1,1)</f>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(E3094/D3094)</f>
        <v>1.1831900000000001E-2</v>
      </c>
      <c r="P3094" s="8">
        <f>IF(E3094=0, 0, E3094/L3094)</f>
        <v>56.342380952380957</v>
      </c>
      <c r="Q3094" t="str">
        <f>LEFT($N3094,SEARCH("/",$N3094)-1)</f>
        <v>theater</v>
      </c>
      <c r="R3094" t="str">
        <f>RIGHT($N3094, LEN($N3094)-SEARCH("/",$N3094))</f>
        <v>spaces</v>
      </c>
      <c r="S3094" s="12">
        <f>(((J3094/60)/60)/24)+DATE(1970,1,1)</f>
        <v>42255.619351851856</v>
      </c>
      <c r="T3094" s="12">
        <f>(((I3094/60)/60)/24)+DATE(1970,1,1)</f>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(E3095/D3095)</f>
        <v>0.22750000000000001</v>
      </c>
      <c r="P3095" s="8">
        <f>IF(E3095=0, 0, E3095/L3095)</f>
        <v>53.529411764705884</v>
      </c>
      <c r="Q3095" t="str">
        <f>LEFT($N3095,SEARCH("/",$N3095)-1)</f>
        <v>theater</v>
      </c>
      <c r="R3095" t="str">
        <f>RIGHT($N3095, LEN($N3095)-SEARCH("/",$N3095))</f>
        <v>spaces</v>
      </c>
      <c r="S3095" s="12">
        <f>(((J3095/60)/60)/24)+DATE(1970,1,1)</f>
        <v>41760.909039351849</v>
      </c>
      <c r="T3095" s="12">
        <f>(((I3095/60)/60)/24)+DATE(1970,1,1)</f>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(E3096/D3096)</f>
        <v>2.5000000000000001E-4</v>
      </c>
      <c r="P3096" s="8">
        <f>IF(E3096=0, 0, E3096/L3096)</f>
        <v>25</v>
      </c>
      <c r="Q3096" t="str">
        <f>LEFT($N3096,SEARCH("/",$N3096)-1)</f>
        <v>theater</v>
      </c>
      <c r="R3096" t="str">
        <f>RIGHT($N3096, LEN($N3096)-SEARCH("/",$N3096))</f>
        <v>spaces</v>
      </c>
      <c r="S3096" s="12">
        <f>(((J3096/60)/60)/24)+DATE(1970,1,1)</f>
        <v>42207.795787037037</v>
      </c>
      <c r="T3096" s="12">
        <f>(((I3096/60)/60)/24)+DATE(1970,1,1)</f>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(E3097/D3097)</f>
        <v>3.351206434316354E-3</v>
      </c>
      <c r="P3097" s="8">
        <f>IF(E3097=0, 0, E3097/L3097)</f>
        <v>50</v>
      </c>
      <c r="Q3097" t="str">
        <f>LEFT($N3097,SEARCH("/",$N3097)-1)</f>
        <v>theater</v>
      </c>
      <c r="R3097" t="str">
        <f>RIGHT($N3097, LEN($N3097)-SEARCH("/",$N3097))</f>
        <v>spaces</v>
      </c>
      <c r="S3097" s="12">
        <f>(((J3097/60)/60)/24)+DATE(1970,1,1)</f>
        <v>42523.025231481486</v>
      </c>
      <c r="T3097" s="12">
        <f>(((I3097/60)/60)/24)+DATE(1970,1,1)</f>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(E3098/D3098)</f>
        <v>3.9750000000000001E-2</v>
      </c>
      <c r="P3098" s="8">
        <f>IF(E3098=0, 0, E3098/L3098)</f>
        <v>56.785714285714285</v>
      </c>
      <c r="Q3098" t="str">
        <f>LEFT($N3098,SEARCH("/",$N3098)-1)</f>
        <v>theater</v>
      </c>
      <c r="R3098" t="str">
        <f>RIGHT($N3098, LEN($N3098)-SEARCH("/",$N3098))</f>
        <v>spaces</v>
      </c>
      <c r="S3098" s="12">
        <f>(((J3098/60)/60)/24)+DATE(1970,1,1)</f>
        <v>42114.825532407413</v>
      </c>
      <c r="T3098" s="12">
        <f>(((I3098/60)/60)/24)+DATE(1970,1,1)</f>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(E3099/D3099)</f>
        <v>0.17150000000000001</v>
      </c>
      <c r="P3099" s="8">
        <f>IF(E3099=0, 0, E3099/L3099)</f>
        <v>40.833333333333336</v>
      </c>
      <c r="Q3099" t="str">
        <f>LEFT($N3099,SEARCH("/",$N3099)-1)</f>
        <v>theater</v>
      </c>
      <c r="R3099" t="str">
        <f>RIGHT($N3099, LEN($N3099)-SEARCH("/",$N3099))</f>
        <v>spaces</v>
      </c>
      <c r="S3099" s="12">
        <f>(((J3099/60)/60)/24)+DATE(1970,1,1)</f>
        <v>42629.503483796296</v>
      </c>
      <c r="T3099" s="12">
        <f>(((I3099/60)/60)/24)+DATE(1970,1,1)</f>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(E3100/D3100)</f>
        <v>3.608004104669061E-2</v>
      </c>
      <c r="P3100" s="8">
        <f>IF(E3100=0, 0, E3100/L3100)</f>
        <v>65.111111111111114</v>
      </c>
      <c r="Q3100" t="str">
        <f>LEFT($N3100,SEARCH("/",$N3100)-1)</f>
        <v>theater</v>
      </c>
      <c r="R3100" t="str">
        <f>RIGHT($N3100, LEN($N3100)-SEARCH("/",$N3100))</f>
        <v>spaces</v>
      </c>
      <c r="S3100" s="12">
        <f>(((J3100/60)/60)/24)+DATE(1970,1,1)</f>
        <v>42359.792233796295</v>
      </c>
      <c r="T3100" s="12">
        <f>(((I3100/60)/60)/24)+DATE(1970,1,1)</f>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(E3101/D3101)</f>
        <v>0.13900000000000001</v>
      </c>
      <c r="P3101" s="8">
        <f>IF(E3101=0, 0, E3101/L3101)</f>
        <v>55.6</v>
      </c>
      <c r="Q3101" t="str">
        <f>LEFT($N3101,SEARCH("/",$N3101)-1)</f>
        <v>theater</v>
      </c>
      <c r="R3101" t="str">
        <f>RIGHT($N3101, LEN($N3101)-SEARCH("/",$N3101))</f>
        <v>spaces</v>
      </c>
      <c r="S3101" s="12">
        <f>(((J3101/60)/60)/24)+DATE(1970,1,1)</f>
        <v>42382.189710648148</v>
      </c>
      <c r="T3101" s="12">
        <f>(((I3101/60)/60)/24)+DATE(1970,1,1)</f>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(E3102/D3102)</f>
        <v>0.15225</v>
      </c>
      <c r="P3102" s="8">
        <f>IF(E3102=0, 0, E3102/L3102)</f>
        <v>140.53846153846155</v>
      </c>
      <c r="Q3102" t="str">
        <f>LEFT($N3102,SEARCH("/",$N3102)-1)</f>
        <v>theater</v>
      </c>
      <c r="R3102" t="str">
        <f>RIGHT($N3102, LEN($N3102)-SEARCH("/",$N3102))</f>
        <v>spaces</v>
      </c>
      <c r="S3102" s="12">
        <f>(((J3102/60)/60)/24)+DATE(1970,1,1)</f>
        <v>41902.622395833336</v>
      </c>
      <c r="T3102" s="12">
        <f>(((I3102/60)/60)/24)+DATE(1970,1,1)</f>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(E3103/D3103)</f>
        <v>0.12</v>
      </c>
      <c r="P3103" s="8">
        <f>IF(E3103=0, 0, E3103/L3103)</f>
        <v>25</v>
      </c>
      <c r="Q3103" t="str">
        <f>LEFT($N3103,SEARCH("/",$N3103)-1)</f>
        <v>theater</v>
      </c>
      <c r="R3103" t="str">
        <f>RIGHT($N3103, LEN($N3103)-SEARCH("/",$N3103))</f>
        <v>spaces</v>
      </c>
      <c r="S3103" s="12">
        <f>(((J3103/60)/60)/24)+DATE(1970,1,1)</f>
        <v>42171.383530092593</v>
      </c>
      <c r="T3103" s="12">
        <f>(((I3103/60)/60)/24)+DATE(1970,1,1)</f>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(E3104/D3104)</f>
        <v>0.391125</v>
      </c>
      <c r="P3104" s="8">
        <f>IF(E3104=0, 0, E3104/L3104)</f>
        <v>69.533333333333331</v>
      </c>
      <c r="Q3104" t="str">
        <f>LEFT($N3104,SEARCH("/",$N3104)-1)</f>
        <v>theater</v>
      </c>
      <c r="R3104" t="str">
        <f>RIGHT($N3104, LEN($N3104)-SEARCH("/",$N3104))</f>
        <v>spaces</v>
      </c>
      <c r="S3104" s="12">
        <f>(((J3104/60)/60)/24)+DATE(1970,1,1)</f>
        <v>42555.340486111112</v>
      </c>
      <c r="T3104" s="12">
        <f>(((I3104/60)/60)/24)+DATE(1970,1,1)</f>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(E3105/D3105)</f>
        <v>2.6829268292682929E-3</v>
      </c>
      <c r="P3105" s="8">
        <f>IF(E3105=0, 0, E3105/L3105)</f>
        <v>5.5</v>
      </c>
      <c r="Q3105" t="str">
        <f>LEFT($N3105,SEARCH("/",$N3105)-1)</f>
        <v>theater</v>
      </c>
      <c r="R3105" t="str">
        <f>RIGHT($N3105, LEN($N3105)-SEARCH("/",$N3105))</f>
        <v>spaces</v>
      </c>
      <c r="S3105" s="12">
        <f>(((J3105/60)/60)/24)+DATE(1970,1,1)</f>
        <v>42107.156319444446</v>
      </c>
      <c r="T3105" s="12">
        <f>(((I3105/60)/60)/24)+DATE(1970,1,1)</f>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(E3106/D3106)</f>
        <v>0.29625000000000001</v>
      </c>
      <c r="P3106" s="8">
        <f>IF(E3106=0, 0, E3106/L3106)</f>
        <v>237</v>
      </c>
      <c r="Q3106" t="str">
        <f>LEFT($N3106,SEARCH("/",$N3106)-1)</f>
        <v>theater</v>
      </c>
      <c r="R3106" t="str">
        <f>RIGHT($N3106, LEN($N3106)-SEARCH("/",$N3106))</f>
        <v>spaces</v>
      </c>
      <c r="S3106" s="12">
        <f>(((J3106/60)/60)/24)+DATE(1970,1,1)</f>
        <v>42006.908692129626</v>
      </c>
      <c r="T3106" s="12">
        <f>(((I3106/60)/60)/24)+DATE(1970,1,1)</f>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(E3107/D3107)</f>
        <v>0.4236099230111206</v>
      </c>
      <c r="P3107" s="8">
        <f>IF(E3107=0, 0, E3107/L3107)</f>
        <v>79.870967741935488</v>
      </c>
      <c r="Q3107" t="str">
        <f>LEFT($N3107,SEARCH("/",$N3107)-1)</f>
        <v>theater</v>
      </c>
      <c r="R3107" t="str">
        <f>RIGHT($N3107, LEN($N3107)-SEARCH("/",$N3107))</f>
        <v>spaces</v>
      </c>
      <c r="S3107" s="12">
        <f>(((J3107/60)/60)/24)+DATE(1970,1,1)</f>
        <v>41876.718935185185</v>
      </c>
      <c r="T3107" s="12">
        <f>(((I3107/60)/60)/24)+DATE(1970,1,1)</f>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(E3108/D3108)</f>
        <v>4.1000000000000002E-2</v>
      </c>
      <c r="P3108" s="8">
        <f>IF(E3108=0, 0, E3108/L3108)</f>
        <v>10.25</v>
      </c>
      <c r="Q3108" t="str">
        <f>LEFT($N3108,SEARCH("/",$N3108)-1)</f>
        <v>theater</v>
      </c>
      <c r="R3108" t="str">
        <f>RIGHT($N3108, LEN($N3108)-SEARCH("/",$N3108))</f>
        <v>spaces</v>
      </c>
      <c r="S3108" s="12">
        <f>(((J3108/60)/60)/24)+DATE(1970,1,1)</f>
        <v>42241.429120370376</v>
      </c>
      <c r="T3108" s="12">
        <f>(((I3108/60)/60)/24)+DATE(1970,1,1)</f>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(E3109/D3109)</f>
        <v>0.197625</v>
      </c>
      <c r="P3109" s="8">
        <f>IF(E3109=0, 0, E3109/L3109)</f>
        <v>272.58620689655174</v>
      </c>
      <c r="Q3109" t="str">
        <f>LEFT($N3109,SEARCH("/",$N3109)-1)</f>
        <v>theater</v>
      </c>
      <c r="R3109" t="str">
        <f>RIGHT($N3109, LEN($N3109)-SEARCH("/",$N3109))</f>
        <v>spaces</v>
      </c>
      <c r="S3109" s="12">
        <f>(((J3109/60)/60)/24)+DATE(1970,1,1)</f>
        <v>42128.814247685179</v>
      </c>
      <c r="T3109" s="12">
        <f>(((I3109/60)/60)/24)+DATE(1970,1,1)</f>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(E3110/D3110)</f>
        <v>5.1999999999999995E-4</v>
      </c>
      <c r="P3110" s="8">
        <f>IF(E3110=0, 0, E3110/L3110)</f>
        <v>13</v>
      </c>
      <c r="Q3110" t="str">
        <f>LEFT($N3110,SEARCH("/",$N3110)-1)</f>
        <v>theater</v>
      </c>
      <c r="R3110" t="str">
        <f>RIGHT($N3110, LEN($N3110)-SEARCH("/",$N3110))</f>
        <v>spaces</v>
      </c>
      <c r="S3110" s="12">
        <f>(((J3110/60)/60)/24)+DATE(1970,1,1)</f>
        <v>42062.680486111116</v>
      </c>
      <c r="T3110" s="12">
        <f>(((I3110/60)/60)/24)+DATE(1970,1,1)</f>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(E3111/D3111)</f>
        <v>0.25030188679245285</v>
      </c>
      <c r="P3111" s="8">
        <f>IF(E3111=0, 0, E3111/L3111)</f>
        <v>58.184210526315788</v>
      </c>
      <c r="Q3111" t="str">
        <f>LEFT($N3111,SEARCH("/",$N3111)-1)</f>
        <v>theater</v>
      </c>
      <c r="R3111" t="str">
        <f>RIGHT($N3111, LEN($N3111)-SEARCH("/",$N3111))</f>
        <v>spaces</v>
      </c>
      <c r="S3111" s="12">
        <f>(((J3111/60)/60)/24)+DATE(1970,1,1)</f>
        <v>41844.125115740739</v>
      </c>
      <c r="T3111" s="12">
        <f>(((I3111/60)/60)/24)+DATE(1970,1,1)</f>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(E3112/D3112)</f>
        <v>4.0000000000000002E-4</v>
      </c>
      <c r="P3112" s="8">
        <f>IF(E3112=0, 0, E3112/L3112)</f>
        <v>10</v>
      </c>
      <c r="Q3112" t="str">
        <f>LEFT($N3112,SEARCH("/",$N3112)-1)</f>
        <v>theater</v>
      </c>
      <c r="R3112" t="str">
        <f>RIGHT($N3112, LEN($N3112)-SEARCH("/",$N3112))</f>
        <v>spaces</v>
      </c>
      <c r="S3112" s="12">
        <f>(((J3112/60)/60)/24)+DATE(1970,1,1)</f>
        <v>42745.031469907408</v>
      </c>
      <c r="T3112" s="12">
        <f>(((I3112/60)/60)/24)+DATE(1970,1,1)</f>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(E3113/D3113)</f>
        <v>0.26640000000000003</v>
      </c>
      <c r="P3113" s="8">
        <f>IF(E3113=0, 0, E3113/L3113)</f>
        <v>70.10526315789474</v>
      </c>
      <c r="Q3113" t="str">
        <f>LEFT($N3113,SEARCH("/",$N3113)-1)</f>
        <v>theater</v>
      </c>
      <c r="R3113" t="str">
        <f>RIGHT($N3113, LEN($N3113)-SEARCH("/",$N3113))</f>
        <v>spaces</v>
      </c>
      <c r="S3113" s="12">
        <f>(((J3113/60)/60)/24)+DATE(1970,1,1)</f>
        <v>41885.595138888886</v>
      </c>
      <c r="T3113" s="12">
        <f>(((I3113/60)/60)/24)+DATE(1970,1,1)</f>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(E3114/D3114)</f>
        <v>4.7363636363636365E-2</v>
      </c>
      <c r="P3114" s="8">
        <f>IF(E3114=0, 0, E3114/L3114)</f>
        <v>57.888888888888886</v>
      </c>
      <c r="Q3114" t="str">
        <f>LEFT($N3114,SEARCH("/",$N3114)-1)</f>
        <v>theater</v>
      </c>
      <c r="R3114" t="str">
        <f>RIGHT($N3114, LEN($N3114)-SEARCH("/",$N3114))</f>
        <v>spaces</v>
      </c>
      <c r="S3114" s="12">
        <f>(((J3114/60)/60)/24)+DATE(1970,1,1)</f>
        <v>42615.121921296297</v>
      </c>
      <c r="T3114" s="12">
        <f>(((I3114/60)/60)/24)+DATE(1970,1,1)</f>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(E3115/D3115)</f>
        <v>4.2435339894712751E-2</v>
      </c>
      <c r="P3115" s="8">
        <f>IF(E3115=0, 0, E3115/L3115)</f>
        <v>125.27027027027027</v>
      </c>
      <c r="Q3115" t="str">
        <f>LEFT($N3115,SEARCH("/",$N3115)-1)</f>
        <v>theater</v>
      </c>
      <c r="R3115" t="str">
        <f>RIGHT($N3115, LEN($N3115)-SEARCH("/",$N3115))</f>
        <v>spaces</v>
      </c>
      <c r="S3115" s="12">
        <f>(((J3115/60)/60)/24)+DATE(1970,1,1)</f>
        <v>42081.731273148151</v>
      </c>
      <c r="T3115" s="12">
        <f>(((I3115/60)/60)/24)+DATE(1970,1,1)</f>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(E3116/D3116)</f>
        <v>0</v>
      </c>
      <c r="P3116" s="8">
        <f>IF(E3116=0, 0, E3116/L3116)</f>
        <v>0</v>
      </c>
      <c r="Q3116" t="str">
        <f>LEFT($N3116,SEARCH("/",$N3116)-1)</f>
        <v>theater</v>
      </c>
      <c r="R3116" t="str">
        <f>RIGHT($N3116, LEN($N3116)-SEARCH("/",$N3116))</f>
        <v>spaces</v>
      </c>
      <c r="S3116" s="12">
        <f>(((J3116/60)/60)/24)+DATE(1970,1,1)</f>
        <v>41843.632523148146</v>
      </c>
      <c r="T3116" s="12">
        <f>(((I3116/60)/60)/24)+DATE(1970,1,1)</f>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(E3117/D3117)</f>
        <v>0.03</v>
      </c>
      <c r="P3117" s="8">
        <f>IF(E3117=0, 0, E3117/L3117)</f>
        <v>300</v>
      </c>
      <c r="Q3117" t="str">
        <f>LEFT($N3117,SEARCH("/",$N3117)-1)</f>
        <v>theater</v>
      </c>
      <c r="R3117" t="str">
        <f>RIGHT($N3117, LEN($N3117)-SEARCH("/",$N3117))</f>
        <v>spaces</v>
      </c>
      <c r="S3117" s="12">
        <f>(((J3117/60)/60)/24)+DATE(1970,1,1)</f>
        <v>42496.447071759263</v>
      </c>
      <c r="T3117" s="12">
        <f>(((I3117/60)/60)/24)+DATE(1970,1,1)</f>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(E3118/D3118)</f>
        <v>0.57333333333333336</v>
      </c>
      <c r="P3118" s="8">
        <f>IF(E3118=0, 0, E3118/L3118)</f>
        <v>43</v>
      </c>
      <c r="Q3118" t="str">
        <f>LEFT($N3118,SEARCH("/",$N3118)-1)</f>
        <v>theater</v>
      </c>
      <c r="R3118" t="str">
        <f>RIGHT($N3118, LEN($N3118)-SEARCH("/",$N3118))</f>
        <v>spaces</v>
      </c>
      <c r="S3118" s="12">
        <f>(((J3118/60)/60)/24)+DATE(1970,1,1)</f>
        <v>42081.515335648146</v>
      </c>
      <c r="T3118" s="12">
        <f>(((I3118/60)/60)/24)+DATE(1970,1,1)</f>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(E3119/D3119)</f>
        <v>1E-3</v>
      </c>
      <c r="P3119" s="8">
        <f>IF(E3119=0, 0, E3119/L3119)</f>
        <v>1</v>
      </c>
      <c r="Q3119" t="str">
        <f>LEFT($N3119,SEARCH("/",$N3119)-1)</f>
        <v>theater</v>
      </c>
      <c r="R3119" t="str">
        <f>RIGHT($N3119, LEN($N3119)-SEARCH("/",$N3119))</f>
        <v>spaces</v>
      </c>
      <c r="S3119" s="12">
        <f>(((J3119/60)/60)/24)+DATE(1970,1,1)</f>
        <v>42509.374537037031</v>
      </c>
      <c r="T3119" s="12">
        <f>(((I3119/60)/60)/24)+DATE(1970,1,1)</f>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(E3120/D3120)</f>
        <v>3.0999999999999999E-3</v>
      </c>
      <c r="P3120" s="8">
        <f>IF(E3120=0, 0, E3120/L3120)</f>
        <v>775</v>
      </c>
      <c r="Q3120" t="str">
        <f>LEFT($N3120,SEARCH("/",$N3120)-1)</f>
        <v>theater</v>
      </c>
      <c r="R3120" t="str">
        <f>RIGHT($N3120, LEN($N3120)-SEARCH("/",$N3120))</f>
        <v>spaces</v>
      </c>
      <c r="S3120" s="12">
        <f>(((J3120/60)/60)/24)+DATE(1970,1,1)</f>
        <v>42534.649571759262</v>
      </c>
      <c r="T3120" s="12">
        <f>(((I3120/60)/60)/24)+DATE(1970,1,1)</f>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(E3121/D3121)</f>
        <v>5.0000000000000001E-4</v>
      </c>
      <c r="P3121" s="8">
        <f>IF(E3121=0, 0, E3121/L3121)</f>
        <v>5</v>
      </c>
      <c r="Q3121" t="str">
        <f>LEFT($N3121,SEARCH("/",$N3121)-1)</f>
        <v>theater</v>
      </c>
      <c r="R3121" t="str">
        <f>RIGHT($N3121, LEN($N3121)-SEARCH("/",$N3121))</f>
        <v>spaces</v>
      </c>
      <c r="S3121" s="12">
        <f>(((J3121/60)/60)/24)+DATE(1970,1,1)</f>
        <v>42060.04550925926</v>
      </c>
      <c r="T3121" s="12">
        <f>(((I3121/60)/60)/24)+DATE(1970,1,1)</f>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(E3122/D3122)</f>
        <v>9.8461538461538464E-5</v>
      </c>
      <c r="P3122" s="8">
        <f>IF(E3122=0, 0, E3122/L3122)</f>
        <v>12.8</v>
      </c>
      <c r="Q3122" t="str">
        <f>LEFT($N3122,SEARCH("/",$N3122)-1)</f>
        <v>theater</v>
      </c>
      <c r="R3122" t="str">
        <f>RIGHT($N3122, LEN($N3122)-SEARCH("/",$N3122))</f>
        <v>spaces</v>
      </c>
      <c r="S3122" s="12">
        <f>(((J3122/60)/60)/24)+DATE(1970,1,1)</f>
        <v>42435.942083333335</v>
      </c>
      <c r="T3122" s="12">
        <f>(((I3122/60)/60)/24)+DATE(1970,1,1)</f>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(E3123/D3123)</f>
        <v>6.6666666666666671E-3</v>
      </c>
      <c r="P3123" s="8">
        <f>IF(E3123=0, 0, E3123/L3123)</f>
        <v>10</v>
      </c>
      <c r="Q3123" t="str">
        <f>LEFT($N3123,SEARCH("/",$N3123)-1)</f>
        <v>theater</v>
      </c>
      <c r="R3123" t="str">
        <f>RIGHT($N3123, LEN($N3123)-SEARCH("/",$N3123))</f>
        <v>spaces</v>
      </c>
      <c r="S3123" s="12">
        <f>(((J3123/60)/60)/24)+DATE(1970,1,1)</f>
        <v>41848.679803240739</v>
      </c>
      <c r="T3123" s="12">
        <f>(((I3123/60)/60)/24)+DATE(1970,1,1)</f>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(E3124/D3124)</f>
        <v>0.58291457286432158</v>
      </c>
      <c r="P3124" s="8">
        <f>IF(E3124=0, 0, E3124/L3124)</f>
        <v>58</v>
      </c>
      <c r="Q3124" t="str">
        <f>LEFT($N3124,SEARCH("/",$N3124)-1)</f>
        <v>theater</v>
      </c>
      <c r="R3124" t="str">
        <f>RIGHT($N3124, LEN($N3124)-SEARCH("/",$N3124))</f>
        <v>spaces</v>
      </c>
      <c r="S3124" s="12">
        <f>(((J3124/60)/60)/24)+DATE(1970,1,1)</f>
        <v>42678.932083333333</v>
      </c>
      <c r="T3124" s="12">
        <f>(((I3124/60)/60)/24)+DATE(1970,1,1)</f>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(E3125/D3125)</f>
        <v>0.68153600000000003</v>
      </c>
      <c r="P3125" s="8">
        <f>IF(E3125=0, 0, E3125/L3125)</f>
        <v>244.80459770114942</v>
      </c>
      <c r="Q3125" t="str">
        <f>LEFT($N3125,SEARCH("/",$N3125)-1)</f>
        <v>theater</v>
      </c>
      <c r="R3125" t="str">
        <f>RIGHT($N3125, LEN($N3125)-SEARCH("/",$N3125))</f>
        <v>spaces</v>
      </c>
      <c r="S3125" s="12">
        <f>(((J3125/60)/60)/24)+DATE(1970,1,1)</f>
        <v>42530.993032407408</v>
      </c>
      <c r="T3125" s="12">
        <f>(((I3125/60)/60)/24)+DATE(1970,1,1)</f>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(E3126/D3126)</f>
        <v>3.2499999999999997E-5</v>
      </c>
      <c r="P3126" s="8">
        <f>IF(E3126=0, 0, E3126/L3126)</f>
        <v>6.5</v>
      </c>
      <c r="Q3126" t="str">
        <f>LEFT($N3126,SEARCH("/",$N3126)-1)</f>
        <v>theater</v>
      </c>
      <c r="R3126" t="str">
        <f>RIGHT($N3126, LEN($N3126)-SEARCH("/",$N3126))</f>
        <v>spaces</v>
      </c>
      <c r="S3126" s="12">
        <f>(((J3126/60)/60)/24)+DATE(1970,1,1)</f>
        <v>41977.780104166668</v>
      </c>
      <c r="T3126" s="12">
        <f>(((I3126/60)/60)/24)+DATE(1970,1,1)</f>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(E3127/D3127)</f>
        <v>0</v>
      </c>
      <c r="P3127" s="8">
        <f>IF(E3127=0, 0, E3127/L3127)</f>
        <v>0</v>
      </c>
      <c r="Q3127" t="str">
        <f>LEFT($N3127,SEARCH("/",$N3127)-1)</f>
        <v>theater</v>
      </c>
      <c r="R3127" t="str">
        <f>RIGHT($N3127, LEN($N3127)-SEARCH("/",$N3127))</f>
        <v>spaces</v>
      </c>
      <c r="S3127" s="12">
        <f>(((J3127/60)/60)/24)+DATE(1970,1,1)</f>
        <v>42346.20685185185</v>
      </c>
      <c r="T3127" s="12">
        <f>(((I3127/60)/60)/24)+DATE(1970,1,1)</f>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(E3128/D3128)</f>
        <v>4.1599999999999998E-2</v>
      </c>
      <c r="P3128" s="8">
        <f>IF(E3128=0, 0, E3128/L3128)</f>
        <v>61.176470588235297</v>
      </c>
      <c r="Q3128" t="str">
        <f>LEFT($N3128,SEARCH("/",$N3128)-1)</f>
        <v>theater</v>
      </c>
      <c r="R3128" t="str">
        <f>RIGHT($N3128, LEN($N3128)-SEARCH("/",$N3128))</f>
        <v>spaces</v>
      </c>
      <c r="S3128" s="12">
        <f>(((J3128/60)/60)/24)+DATE(1970,1,1)</f>
        <v>42427.01807870371</v>
      </c>
      <c r="T3128" s="12">
        <f>(((I3128/60)/60)/24)+DATE(1970,1,1)</f>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(E3129/D3129)</f>
        <v>0</v>
      </c>
      <c r="P3129" s="8">
        <f>IF(E3129=0, 0, E3129/L3129)</f>
        <v>0</v>
      </c>
      <c r="Q3129" t="str">
        <f>LEFT($N3129,SEARCH("/",$N3129)-1)</f>
        <v>theater</v>
      </c>
      <c r="R3129" t="str">
        <f>RIGHT($N3129, LEN($N3129)-SEARCH("/",$N3129))</f>
        <v>spaces</v>
      </c>
      <c r="S3129" s="12">
        <f>(((J3129/60)/60)/24)+DATE(1970,1,1)</f>
        <v>42034.856817129628</v>
      </c>
      <c r="T3129" s="12">
        <f>(((I3129/60)/60)/24)+DATE(1970,1,1)</f>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(E3130/D3130)</f>
        <v>1.0860666666666667</v>
      </c>
      <c r="P3130" s="8">
        <f>IF(E3130=0, 0, E3130/L3130)</f>
        <v>139.23931623931625</v>
      </c>
      <c r="Q3130" t="str">
        <f>LEFT($N3130,SEARCH("/",$N3130)-1)</f>
        <v>theater</v>
      </c>
      <c r="R3130" t="str">
        <f>RIGHT($N3130, LEN($N3130)-SEARCH("/",$N3130))</f>
        <v>plays</v>
      </c>
      <c r="S3130" s="12">
        <f>(((J3130/60)/60)/24)+DATE(1970,1,1)</f>
        <v>42780.825706018513</v>
      </c>
      <c r="T3130" s="12">
        <f>(((I3130/60)/60)/24)+DATE(1970,1,1)</f>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(E3131/D3131)</f>
        <v>8.0000000000000002E-3</v>
      </c>
      <c r="P3131" s="8">
        <f>IF(E3131=0, 0, E3131/L3131)</f>
        <v>10</v>
      </c>
      <c r="Q3131" t="str">
        <f>LEFT($N3131,SEARCH("/",$N3131)-1)</f>
        <v>theater</v>
      </c>
      <c r="R3131" t="str">
        <f>RIGHT($N3131, LEN($N3131)-SEARCH("/",$N3131))</f>
        <v>plays</v>
      </c>
      <c r="S3131" s="12">
        <f>(((J3131/60)/60)/24)+DATE(1970,1,1)</f>
        <v>42803.842812499999</v>
      </c>
      <c r="T3131" s="12">
        <f>(((I3131/60)/60)/24)+DATE(1970,1,1)</f>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(E3132/D3132)</f>
        <v>3.7499999999999999E-2</v>
      </c>
      <c r="P3132" s="8">
        <f>IF(E3132=0, 0, E3132/L3132)</f>
        <v>93.75</v>
      </c>
      <c r="Q3132" t="str">
        <f>LEFT($N3132,SEARCH("/",$N3132)-1)</f>
        <v>theater</v>
      </c>
      <c r="R3132" t="str">
        <f>RIGHT($N3132, LEN($N3132)-SEARCH("/",$N3132))</f>
        <v>plays</v>
      </c>
      <c r="S3132" s="12">
        <f>(((J3132/60)/60)/24)+DATE(1970,1,1)</f>
        <v>42808.640231481477</v>
      </c>
      <c r="T3132" s="12">
        <f>(((I3132/60)/60)/24)+DATE(1970,1,1)</f>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(E3133/D3133)</f>
        <v>0.15731707317073171</v>
      </c>
      <c r="P3133" s="8">
        <f>IF(E3133=0, 0, E3133/L3133)</f>
        <v>53.75</v>
      </c>
      <c r="Q3133" t="str">
        <f>LEFT($N3133,SEARCH("/",$N3133)-1)</f>
        <v>theater</v>
      </c>
      <c r="R3133" t="str">
        <f>RIGHT($N3133, LEN($N3133)-SEARCH("/",$N3133))</f>
        <v>plays</v>
      </c>
      <c r="S3133" s="12">
        <f>(((J3133/60)/60)/24)+DATE(1970,1,1)</f>
        <v>42803.579224537039</v>
      </c>
      <c r="T3133" s="12">
        <f>(((I3133/60)/60)/24)+DATE(1970,1,1)</f>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(E3134/D3134)</f>
        <v>3.3333333333333332E-4</v>
      </c>
      <c r="P3134" s="8">
        <f>IF(E3134=0, 0, E3134/L3134)</f>
        <v>10</v>
      </c>
      <c r="Q3134" t="str">
        <f>LEFT($N3134,SEARCH("/",$N3134)-1)</f>
        <v>theater</v>
      </c>
      <c r="R3134" t="str">
        <f>RIGHT($N3134, LEN($N3134)-SEARCH("/",$N3134))</f>
        <v>plays</v>
      </c>
      <c r="S3134" s="12">
        <f>(((J3134/60)/60)/24)+DATE(1970,1,1)</f>
        <v>42786.350231481483</v>
      </c>
      <c r="T3134" s="12">
        <f>(((I3134/60)/60)/24)+DATE(1970,1,1)</f>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(E3135/D3135)</f>
        <v>1.08</v>
      </c>
      <c r="P3135" s="8">
        <f>IF(E3135=0, 0, E3135/L3135)</f>
        <v>33.75</v>
      </c>
      <c r="Q3135" t="str">
        <f>LEFT($N3135,SEARCH("/",$N3135)-1)</f>
        <v>theater</v>
      </c>
      <c r="R3135" t="str">
        <f>RIGHT($N3135, LEN($N3135)-SEARCH("/",$N3135))</f>
        <v>plays</v>
      </c>
      <c r="S3135" s="12">
        <f>(((J3135/60)/60)/24)+DATE(1970,1,1)</f>
        <v>42788.565208333333</v>
      </c>
      <c r="T3135" s="12">
        <f>(((I3135/60)/60)/24)+DATE(1970,1,1)</f>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(E3136/D3136)</f>
        <v>0.22500000000000001</v>
      </c>
      <c r="P3136" s="8">
        <f>IF(E3136=0, 0, E3136/L3136)</f>
        <v>18.75</v>
      </c>
      <c r="Q3136" t="str">
        <f>LEFT($N3136,SEARCH("/",$N3136)-1)</f>
        <v>theater</v>
      </c>
      <c r="R3136" t="str">
        <f>RIGHT($N3136, LEN($N3136)-SEARCH("/",$N3136))</f>
        <v>plays</v>
      </c>
      <c r="S3136" s="12">
        <f>(((J3136/60)/60)/24)+DATE(1970,1,1)</f>
        <v>42800.720127314817</v>
      </c>
      <c r="T3136" s="12">
        <f>(((I3136/60)/60)/24)+DATE(1970,1,1)</f>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(E3137/D3137)</f>
        <v>0.20849420849420849</v>
      </c>
      <c r="P3137" s="8">
        <f>IF(E3137=0, 0, E3137/L3137)</f>
        <v>23.142857142857142</v>
      </c>
      <c r="Q3137" t="str">
        <f>LEFT($N3137,SEARCH("/",$N3137)-1)</f>
        <v>theater</v>
      </c>
      <c r="R3137" t="str">
        <f>RIGHT($N3137, LEN($N3137)-SEARCH("/",$N3137))</f>
        <v>plays</v>
      </c>
      <c r="S3137" s="12">
        <f>(((J3137/60)/60)/24)+DATE(1970,1,1)</f>
        <v>42807.151863425926</v>
      </c>
      <c r="T3137" s="12">
        <f>(((I3137/60)/60)/24)+DATE(1970,1,1)</f>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(E3138/D3138)</f>
        <v>1.278</v>
      </c>
      <c r="P3138" s="8">
        <f>IF(E3138=0, 0, E3138/L3138)</f>
        <v>29.045454545454547</v>
      </c>
      <c r="Q3138" t="str">
        <f>LEFT($N3138,SEARCH("/",$N3138)-1)</f>
        <v>theater</v>
      </c>
      <c r="R3138" t="str">
        <f>RIGHT($N3138, LEN($N3138)-SEARCH("/",$N3138))</f>
        <v>plays</v>
      </c>
      <c r="S3138" s="12">
        <f>(((J3138/60)/60)/24)+DATE(1970,1,1)</f>
        <v>42789.462430555555</v>
      </c>
      <c r="T3138" s="12">
        <f>(((I3138/60)/60)/24)+DATE(1970,1,1)</f>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(E3139/D3139)</f>
        <v>3.3333333333333333E-2</v>
      </c>
      <c r="P3139" s="8">
        <f>IF(E3139=0, 0, E3139/L3139)</f>
        <v>50</v>
      </c>
      <c r="Q3139" t="str">
        <f>LEFT($N3139,SEARCH("/",$N3139)-1)</f>
        <v>theater</v>
      </c>
      <c r="R3139" t="str">
        <f>RIGHT($N3139, LEN($N3139)-SEARCH("/",$N3139))</f>
        <v>plays</v>
      </c>
      <c r="S3139" s="12">
        <f>(((J3139/60)/60)/24)+DATE(1970,1,1)</f>
        <v>42807.885057870371</v>
      </c>
      <c r="T3139" s="12">
        <f>(((I3139/60)/60)/24)+DATE(1970,1,1)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(E3140/D3140)</f>
        <v>0</v>
      </c>
      <c r="P3140" s="8">
        <f>IF(E3140=0, 0, E3140/L3140)</f>
        <v>0</v>
      </c>
      <c r="Q3140" t="str">
        <f>LEFT($N3140,SEARCH("/",$N3140)-1)</f>
        <v>theater</v>
      </c>
      <c r="R3140" t="str">
        <f>RIGHT($N3140, LEN($N3140)-SEARCH("/",$N3140))</f>
        <v>plays</v>
      </c>
      <c r="S3140" s="12">
        <f>(((J3140/60)/60)/24)+DATE(1970,1,1)</f>
        <v>42809.645914351851</v>
      </c>
      <c r="T3140" s="12">
        <f>(((I3140/60)/60)/24)+DATE(1970,1,1)</f>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(E3141/D3141)</f>
        <v>5.3999999999999999E-2</v>
      </c>
      <c r="P3141" s="8">
        <f>IF(E3141=0, 0, E3141/L3141)</f>
        <v>450</v>
      </c>
      <c r="Q3141" t="str">
        <f>LEFT($N3141,SEARCH("/",$N3141)-1)</f>
        <v>theater</v>
      </c>
      <c r="R3141" t="str">
        <f>RIGHT($N3141, LEN($N3141)-SEARCH("/",$N3141))</f>
        <v>plays</v>
      </c>
      <c r="S3141" s="12">
        <f>(((J3141/60)/60)/24)+DATE(1970,1,1)</f>
        <v>42785.270370370374</v>
      </c>
      <c r="T3141" s="12">
        <f>(((I3141/60)/60)/24)+DATE(1970,1,1)</f>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(E3142/D3142)</f>
        <v>9.5999999999999992E-3</v>
      </c>
      <c r="P3142" s="8">
        <f>IF(E3142=0, 0, E3142/L3142)</f>
        <v>24</v>
      </c>
      <c r="Q3142" t="str">
        <f>LEFT($N3142,SEARCH("/",$N3142)-1)</f>
        <v>theater</v>
      </c>
      <c r="R3142" t="str">
        <f>RIGHT($N3142, LEN($N3142)-SEARCH("/",$N3142))</f>
        <v>plays</v>
      </c>
      <c r="S3142" s="12">
        <f>(((J3142/60)/60)/24)+DATE(1970,1,1)</f>
        <v>42802.718784722223</v>
      </c>
      <c r="T3142" s="12">
        <f>(((I3142/60)/60)/24)+DATE(1970,1,1)</f>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(E3143/D3143)</f>
        <v>0.51600000000000001</v>
      </c>
      <c r="P3143" s="8">
        <f>IF(E3143=0, 0, E3143/L3143)</f>
        <v>32.25</v>
      </c>
      <c r="Q3143" t="str">
        <f>LEFT($N3143,SEARCH("/",$N3143)-1)</f>
        <v>theater</v>
      </c>
      <c r="R3143" t="str">
        <f>RIGHT($N3143, LEN($N3143)-SEARCH("/",$N3143))</f>
        <v>plays</v>
      </c>
      <c r="S3143" s="12">
        <f>(((J3143/60)/60)/24)+DATE(1970,1,1)</f>
        <v>42800.753333333334</v>
      </c>
      <c r="T3143" s="12">
        <f>(((I3143/60)/60)/24)+DATE(1970,1,1)</f>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(E3144/D3144)</f>
        <v>1.6363636363636365E-2</v>
      </c>
      <c r="P3144" s="8">
        <f>IF(E3144=0, 0, E3144/L3144)</f>
        <v>15</v>
      </c>
      <c r="Q3144" t="str">
        <f>LEFT($N3144,SEARCH("/",$N3144)-1)</f>
        <v>theater</v>
      </c>
      <c r="R3144" t="str">
        <f>RIGHT($N3144, LEN($N3144)-SEARCH("/",$N3144))</f>
        <v>plays</v>
      </c>
      <c r="S3144" s="12">
        <f>(((J3144/60)/60)/24)+DATE(1970,1,1)</f>
        <v>42783.513182870374</v>
      </c>
      <c r="T3144" s="12">
        <f>(((I3144/60)/60)/24)+DATE(1970,1,1)</f>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(E3145/D3145)</f>
        <v>0</v>
      </c>
      <c r="P3145" s="8">
        <f>IF(E3145=0, 0, E3145/L3145)</f>
        <v>0</v>
      </c>
      <c r="Q3145" t="str">
        <f>LEFT($N3145,SEARCH("/",$N3145)-1)</f>
        <v>theater</v>
      </c>
      <c r="R3145" t="str">
        <f>RIGHT($N3145, LEN($N3145)-SEARCH("/",$N3145))</f>
        <v>plays</v>
      </c>
      <c r="S3145" s="12">
        <f>(((J3145/60)/60)/24)+DATE(1970,1,1)</f>
        <v>42808.358287037037</v>
      </c>
      <c r="T3145" s="12">
        <f>(((I3145/60)/60)/24)+DATE(1970,1,1)</f>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(E3146/D3146)</f>
        <v>0.754</v>
      </c>
      <c r="P3146" s="8">
        <f>IF(E3146=0, 0, E3146/L3146)</f>
        <v>251.33333333333334</v>
      </c>
      <c r="Q3146" t="str">
        <f>LEFT($N3146,SEARCH("/",$N3146)-1)</f>
        <v>theater</v>
      </c>
      <c r="R3146" t="str">
        <f>RIGHT($N3146, LEN($N3146)-SEARCH("/",$N3146))</f>
        <v>plays</v>
      </c>
      <c r="S3146" s="12">
        <f>(((J3146/60)/60)/24)+DATE(1970,1,1)</f>
        <v>42796.538275462968</v>
      </c>
      <c r="T3146" s="12">
        <f>(((I3146/60)/60)/24)+DATE(1970,1,1)</f>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(E3147/D3147)</f>
        <v>0</v>
      </c>
      <c r="P3147" s="8">
        <f>IF(E3147=0, 0, E3147/L3147)</f>
        <v>0</v>
      </c>
      <c r="Q3147" t="str">
        <f>LEFT($N3147,SEARCH("/",$N3147)-1)</f>
        <v>theater</v>
      </c>
      <c r="R3147" t="str">
        <f>RIGHT($N3147, LEN($N3147)-SEARCH("/",$N3147))</f>
        <v>plays</v>
      </c>
      <c r="S3147" s="12">
        <f>(((J3147/60)/60)/24)+DATE(1970,1,1)</f>
        <v>42762.040902777779</v>
      </c>
      <c r="T3147" s="12">
        <f>(((I3147/60)/60)/24)+DATE(1970,1,1)</f>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(E3148/D3148)</f>
        <v>0.105</v>
      </c>
      <c r="P3148" s="8">
        <f>IF(E3148=0, 0, E3148/L3148)</f>
        <v>437.5</v>
      </c>
      <c r="Q3148" t="str">
        <f>LEFT($N3148,SEARCH("/",$N3148)-1)</f>
        <v>theater</v>
      </c>
      <c r="R3148" t="str">
        <f>RIGHT($N3148, LEN($N3148)-SEARCH("/",$N3148))</f>
        <v>plays</v>
      </c>
      <c r="S3148" s="12">
        <f>(((J3148/60)/60)/24)+DATE(1970,1,1)</f>
        <v>42796.682476851856</v>
      </c>
      <c r="T3148" s="12">
        <f>(((I3148/60)/60)/24)+DATE(1970,1,1)</f>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(E3149/D3149)</f>
        <v>1.1752499999999999</v>
      </c>
      <c r="P3149" s="8">
        <f>IF(E3149=0, 0, E3149/L3149)</f>
        <v>110.35211267605634</v>
      </c>
      <c r="Q3149" t="str">
        <f>LEFT($N3149,SEARCH("/",$N3149)-1)</f>
        <v>theater</v>
      </c>
      <c r="R3149" t="str">
        <f>RIGHT($N3149, LEN($N3149)-SEARCH("/",$N3149))</f>
        <v>plays</v>
      </c>
      <c r="S3149" s="12">
        <f>(((J3149/60)/60)/24)+DATE(1970,1,1)</f>
        <v>41909.969386574077</v>
      </c>
      <c r="T3149" s="12">
        <f>(((I3149/60)/60)/24)+DATE(1970,1,1)</f>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(E3150/D3150)</f>
        <v>1.3116666666666668</v>
      </c>
      <c r="P3150" s="8">
        <f>IF(E3150=0, 0, E3150/L3150)</f>
        <v>41.421052631578945</v>
      </c>
      <c r="Q3150" t="str">
        <f>LEFT($N3150,SEARCH("/",$N3150)-1)</f>
        <v>theater</v>
      </c>
      <c r="R3150" t="str">
        <f>RIGHT($N3150, LEN($N3150)-SEARCH("/",$N3150))</f>
        <v>plays</v>
      </c>
      <c r="S3150" s="12">
        <f>(((J3150/60)/60)/24)+DATE(1970,1,1)</f>
        <v>41891.665324074071</v>
      </c>
      <c r="T3150" s="12">
        <f>(((I3150/60)/60)/24)+DATE(1970,1,1)</f>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(E3151/D3151)</f>
        <v>1.04</v>
      </c>
      <c r="P3151" s="8">
        <f>IF(E3151=0, 0, E3151/L3151)</f>
        <v>52</v>
      </c>
      <c r="Q3151" t="str">
        <f>LEFT($N3151,SEARCH("/",$N3151)-1)</f>
        <v>theater</v>
      </c>
      <c r="R3151" t="str">
        <f>RIGHT($N3151, LEN($N3151)-SEARCH("/",$N3151))</f>
        <v>plays</v>
      </c>
      <c r="S3151" s="12">
        <f>(((J3151/60)/60)/24)+DATE(1970,1,1)</f>
        <v>41226.017361111109</v>
      </c>
      <c r="T3151" s="12">
        <f>(((I3151/60)/60)/24)+DATE(1970,1,1)</f>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(E3152/D3152)</f>
        <v>1.01</v>
      </c>
      <c r="P3152" s="8">
        <f>IF(E3152=0, 0, E3152/L3152)</f>
        <v>33.990384615384613</v>
      </c>
      <c r="Q3152" t="str">
        <f>LEFT($N3152,SEARCH("/",$N3152)-1)</f>
        <v>theater</v>
      </c>
      <c r="R3152" t="str">
        <f>RIGHT($N3152, LEN($N3152)-SEARCH("/",$N3152))</f>
        <v>plays</v>
      </c>
      <c r="S3152" s="12">
        <f>(((J3152/60)/60)/24)+DATE(1970,1,1)</f>
        <v>40478.263923611114</v>
      </c>
      <c r="T3152" s="12">
        <f>(((I3152/60)/60)/24)+DATE(1970,1,1)</f>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(E3153/D3153)</f>
        <v>1.004</v>
      </c>
      <c r="P3153" s="8">
        <f>IF(E3153=0, 0, E3153/L3153)</f>
        <v>103.35294117647059</v>
      </c>
      <c r="Q3153" t="str">
        <f>LEFT($N3153,SEARCH("/",$N3153)-1)</f>
        <v>theater</v>
      </c>
      <c r="R3153" t="str">
        <f>RIGHT($N3153, LEN($N3153)-SEARCH("/",$N3153))</f>
        <v>plays</v>
      </c>
      <c r="S3153" s="12">
        <f>(((J3153/60)/60)/24)+DATE(1970,1,1)</f>
        <v>41862.83997685185</v>
      </c>
      <c r="T3153" s="12">
        <f>(((I3153/60)/60)/24)+DATE(1970,1,1)</f>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(E3154/D3154)</f>
        <v>1.0595454545454546</v>
      </c>
      <c r="P3154" s="8">
        <f>IF(E3154=0, 0, E3154/L3154)</f>
        <v>34.791044776119406</v>
      </c>
      <c r="Q3154" t="str">
        <f>LEFT($N3154,SEARCH("/",$N3154)-1)</f>
        <v>theater</v>
      </c>
      <c r="R3154" t="str">
        <f>RIGHT($N3154, LEN($N3154)-SEARCH("/",$N3154))</f>
        <v>plays</v>
      </c>
      <c r="S3154" s="12">
        <f>(((J3154/60)/60)/24)+DATE(1970,1,1)</f>
        <v>41550.867673611108</v>
      </c>
      <c r="T3154" s="12">
        <f>(((I3154/60)/60)/24)+DATE(1970,1,1)</f>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(E3155/D3155)</f>
        <v>3.3558333333333334</v>
      </c>
      <c r="P3155" s="8">
        <f>IF(E3155=0, 0, E3155/L3155)</f>
        <v>41.773858921161825</v>
      </c>
      <c r="Q3155" t="str">
        <f>LEFT($N3155,SEARCH("/",$N3155)-1)</f>
        <v>theater</v>
      </c>
      <c r="R3155" t="str">
        <f>RIGHT($N3155, LEN($N3155)-SEARCH("/",$N3155))</f>
        <v>plays</v>
      </c>
      <c r="S3155" s="12">
        <f>(((J3155/60)/60)/24)+DATE(1970,1,1)</f>
        <v>40633.154363425929</v>
      </c>
      <c r="T3155" s="12">
        <f>(((I3155/60)/60)/24)+DATE(1970,1,1)</f>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(E3156/D3156)</f>
        <v>1.1292857142857142</v>
      </c>
      <c r="P3156" s="8">
        <f>IF(E3156=0, 0, E3156/L3156)</f>
        <v>64.268292682926827</v>
      </c>
      <c r="Q3156" t="str">
        <f>LEFT($N3156,SEARCH("/",$N3156)-1)</f>
        <v>theater</v>
      </c>
      <c r="R3156" t="str">
        <f>RIGHT($N3156, LEN($N3156)-SEARCH("/",$N3156))</f>
        <v>plays</v>
      </c>
      <c r="S3156" s="12">
        <f>(((J3156/60)/60)/24)+DATE(1970,1,1)</f>
        <v>40970.875671296293</v>
      </c>
      <c r="T3156" s="12">
        <f>(((I3156/60)/60)/24)+DATE(1970,1,1)</f>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(E3157/D3157)</f>
        <v>1.885046</v>
      </c>
      <c r="P3157" s="8">
        <f>IF(E3157=0, 0, E3157/L3157)</f>
        <v>31.209370860927152</v>
      </c>
      <c r="Q3157" t="str">
        <f>LEFT($N3157,SEARCH("/",$N3157)-1)</f>
        <v>theater</v>
      </c>
      <c r="R3157" t="str">
        <f>RIGHT($N3157, LEN($N3157)-SEARCH("/",$N3157))</f>
        <v>plays</v>
      </c>
      <c r="S3157" s="12">
        <f>(((J3157/60)/60)/24)+DATE(1970,1,1)</f>
        <v>41233.499131944445</v>
      </c>
      <c r="T3157" s="12">
        <f>(((I3157/60)/60)/24)+DATE(1970,1,1)</f>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(E3158/D3158)</f>
        <v>1.0181818181818181</v>
      </c>
      <c r="P3158" s="8">
        <f>IF(E3158=0, 0, E3158/L3158)</f>
        <v>62.921348314606739</v>
      </c>
      <c r="Q3158" t="str">
        <f>LEFT($N3158,SEARCH("/",$N3158)-1)</f>
        <v>theater</v>
      </c>
      <c r="R3158" t="str">
        <f>RIGHT($N3158, LEN($N3158)-SEARCH("/",$N3158))</f>
        <v>plays</v>
      </c>
      <c r="S3158" s="12">
        <f>(((J3158/60)/60)/24)+DATE(1970,1,1)</f>
        <v>41026.953055555554</v>
      </c>
      <c r="T3158" s="12">
        <f>(((I3158/60)/60)/24)+DATE(1970,1,1)</f>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(E3159/D3159)</f>
        <v>1.01</v>
      </c>
      <c r="P3159" s="8">
        <f>IF(E3159=0, 0, E3159/L3159)</f>
        <v>98.536585365853654</v>
      </c>
      <c r="Q3159" t="str">
        <f>LEFT($N3159,SEARCH("/",$N3159)-1)</f>
        <v>theater</v>
      </c>
      <c r="R3159" t="str">
        <f>RIGHT($N3159, LEN($N3159)-SEARCH("/",$N3159))</f>
        <v>plays</v>
      </c>
      <c r="S3159" s="12">
        <f>(((J3159/60)/60)/24)+DATE(1970,1,1)</f>
        <v>41829.788252314815</v>
      </c>
      <c r="T3159" s="12">
        <f>(((I3159/60)/60)/24)+DATE(1970,1,1)</f>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(E3160/D3160)</f>
        <v>1.1399999999999999</v>
      </c>
      <c r="P3160" s="8">
        <f>IF(E3160=0, 0, E3160/L3160)</f>
        <v>82.608695652173907</v>
      </c>
      <c r="Q3160" t="str">
        <f>LEFT($N3160,SEARCH("/",$N3160)-1)</f>
        <v>theater</v>
      </c>
      <c r="R3160" t="str">
        <f>RIGHT($N3160, LEN($N3160)-SEARCH("/",$N3160))</f>
        <v>plays</v>
      </c>
      <c r="S3160" s="12">
        <f>(((J3160/60)/60)/24)+DATE(1970,1,1)</f>
        <v>41447.839722222219</v>
      </c>
      <c r="T3160" s="12">
        <f>(((I3160/60)/60)/24)+DATE(1970,1,1)</f>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(E3161/D3161)</f>
        <v>1.3348133333333334</v>
      </c>
      <c r="P3161" s="8">
        <f>IF(E3161=0, 0, E3161/L3161)</f>
        <v>38.504230769230773</v>
      </c>
      <c r="Q3161" t="str">
        <f>LEFT($N3161,SEARCH("/",$N3161)-1)</f>
        <v>theater</v>
      </c>
      <c r="R3161" t="str">
        <f>RIGHT($N3161, LEN($N3161)-SEARCH("/",$N3161))</f>
        <v>plays</v>
      </c>
      <c r="S3161" s="12">
        <f>(((J3161/60)/60)/24)+DATE(1970,1,1)</f>
        <v>40884.066678240742</v>
      </c>
      <c r="T3161" s="12">
        <f>(((I3161/60)/60)/24)+DATE(1970,1,1)</f>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(E3162/D3162)</f>
        <v>1.0153333333333334</v>
      </c>
      <c r="P3162" s="8">
        <f>IF(E3162=0, 0, E3162/L3162)</f>
        <v>80.15789473684211</v>
      </c>
      <c r="Q3162" t="str">
        <f>LEFT($N3162,SEARCH("/",$N3162)-1)</f>
        <v>theater</v>
      </c>
      <c r="R3162" t="str">
        <f>RIGHT($N3162, LEN($N3162)-SEARCH("/",$N3162))</f>
        <v>plays</v>
      </c>
      <c r="S3162" s="12">
        <f>(((J3162/60)/60)/24)+DATE(1970,1,1)</f>
        <v>41841.26489583333</v>
      </c>
      <c r="T3162" s="12">
        <f>(((I3162/60)/60)/24)+DATE(1970,1,1)</f>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(E3163/D3163)</f>
        <v>1.0509999999999999</v>
      </c>
      <c r="P3163" s="8">
        <f>IF(E3163=0, 0, E3163/L3163)</f>
        <v>28.405405405405407</v>
      </c>
      <c r="Q3163" t="str">
        <f>LEFT($N3163,SEARCH("/",$N3163)-1)</f>
        <v>theater</v>
      </c>
      <c r="R3163" t="str">
        <f>RIGHT($N3163, LEN($N3163)-SEARCH("/",$N3163))</f>
        <v>plays</v>
      </c>
      <c r="S3163" s="12">
        <f>(((J3163/60)/60)/24)+DATE(1970,1,1)</f>
        <v>41897.536134259259</v>
      </c>
      <c r="T3163" s="12">
        <f>(((I3163/60)/60)/24)+DATE(1970,1,1)</f>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(E3164/D3164)</f>
        <v>1.2715000000000001</v>
      </c>
      <c r="P3164" s="8">
        <f>IF(E3164=0, 0, E3164/L3164)</f>
        <v>80.730158730158735</v>
      </c>
      <c r="Q3164" t="str">
        <f>LEFT($N3164,SEARCH("/",$N3164)-1)</f>
        <v>theater</v>
      </c>
      <c r="R3164" t="str">
        <f>RIGHT($N3164, LEN($N3164)-SEARCH("/",$N3164))</f>
        <v>plays</v>
      </c>
      <c r="S3164" s="12">
        <f>(((J3164/60)/60)/24)+DATE(1970,1,1)</f>
        <v>41799.685902777775</v>
      </c>
      <c r="T3164" s="12">
        <f>(((I3164/60)/60)/24)+DATE(1970,1,1)</f>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(E3165/D3165)</f>
        <v>1.1115384615384616</v>
      </c>
      <c r="P3165" s="8">
        <f>IF(E3165=0, 0, E3165/L3165)</f>
        <v>200.69444444444446</v>
      </c>
      <c r="Q3165" t="str">
        <f>LEFT($N3165,SEARCH("/",$N3165)-1)</f>
        <v>theater</v>
      </c>
      <c r="R3165" t="str">
        <f>RIGHT($N3165, LEN($N3165)-SEARCH("/",$N3165))</f>
        <v>plays</v>
      </c>
      <c r="S3165" s="12">
        <f>(((J3165/60)/60)/24)+DATE(1970,1,1)</f>
        <v>41775.753761574073</v>
      </c>
      <c r="T3165" s="12">
        <f>(((I3165/60)/60)/24)+DATE(1970,1,1)</f>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(E3166/D3166)</f>
        <v>1.0676000000000001</v>
      </c>
      <c r="P3166" s="8">
        <f>IF(E3166=0, 0, E3166/L3166)</f>
        <v>37.591549295774648</v>
      </c>
      <c r="Q3166" t="str">
        <f>LEFT($N3166,SEARCH("/",$N3166)-1)</f>
        <v>theater</v>
      </c>
      <c r="R3166" t="str">
        <f>RIGHT($N3166, LEN($N3166)-SEARCH("/",$N3166))</f>
        <v>plays</v>
      </c>
      <c r="S3166" s="12">
        <f>(((J3166/60)/60)/24)+DATE(1970,1,1)</f>
        <v>41766.80572916667</v>
      </c>
      <c r="T3166" s="12">
        <f>(((I3166/60)/60)/24)+DATE(1970,1,1)</f>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(E3167/D3167)</f>
        <v>1.6266666666666667</v>
      </c>
      <c r="P3167" s="8">
        <f>IF(E3167=0, 0, E3167/L3167)</f>
        <v>58.095238095238095</v>
      </c>
      <c r="Q3167" t="str">
        <f>LEFT($N3167,SEARCH("/",$N3167)-1)</f>
        <v>theater</v>
      </c>
      <c r="R3167" t="str">
        <f>RIGHT($N3167, LEN($N3167)-SEARCH("/",$N3167))</f>
        <v>plays</v>
      </c>
      <c r="S3167" s="12">
        <f>(((J3167/60)/60)/24)+DATE(1970,1,1)</f>
        <v>40644.159259259257</v>
      </c>
      <c r="T3167" s="12">
        <f>(((I3167/60)/60)/24)+DATE(1970,1,1)</f>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(E3168/D3168)</f>
        <v>1.6022808571428573</v>
      </c>
      <c r="P3168" s="8">
        <f>IF(E3168=0, 0, E3168/L3168)</f>
        <v>60.300892473118282</v>
      </c>
      <c r="Q3168" t="str">
        <f>LEFT($N3168,SEARCH("/",$N3168)-1)</f>
        <v>theater</v>
      </c>
      <c r="R3168" t="str">
        <f>RIGHT($N3168, LEN($N3168)-SEARCH("/",$N3168))</f>
        <v>plays</v>
      </c>
      <c r="S3168" s="12">
        <f>(((J3168/60)/60)/24)+DATE(1970,1,1)</f>
        <v>41940.69158564815</v>
      </c>
      <c r="T3168" s="12">
        <f>(((I3168/60)/60)/24)+DATE(1970,1,1)</f>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(E3169/D3169)</f>
        <v>1.1616666666666666</v>
      </c>
      <c r="P3169" s="8">
        <f>IF(E3169=0, 0, E3169/L3169)</f>
        <v>63.363636363636367</v>
      </c>
      <c r="Q3169" t="str">
        <f>LEFT($N3169,SEARCH("/",$N3169)-1)</f>
        <v>theater</v>
      </c>
      <c r="R3169" t="str">
        <f>RIGHT($N3169, LEN($N3169)-SEARCH("/",$N3169))</f>
        <v>plays</v>
      </c>
      <c r="S3169" s="12">
        <f>(((J3169/60)/60)/24)+DATE(1970,1,1)</f>
        <v>41839.175706018519</v>
      </c>
      <c r="T3169" s="12">
        <f>(((I3169/60)/60)/24)+DATE(1970,1,1)</f>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(E3170/D3170)</f>
        <v>1.242</v>
      </c>
      <c r="P3170" s="8">
        <f>IF(E3170=0, 0, E3170/L3170)</f>
        <v>50.901639344262293</v>
      </c>
      <c r="Q3170" t="str">
        <f>LEFT($N3170,SEARCH("/",$N3170)-1)</f>
        <v>theater</v>
      </c>
      <c r="R3170" t="str">
        <f>RIGHT($N3170, LEN($N3170)-SEARCH("/",$N3170))</f>
        <v>plays</v>
      </c>
      <c r="S3170" s="12">
        <f>(((J3170/60)/60)/24)+DATE(1970,1,1)</f>
        <v>41772.105937500004</v>
      </c>
      <c r="T3170" s="12">
        <f>(((I3170/60)/60)/24)+DATE(1970,1,1)</f>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(E3171/D3171)</f>
        <v>1.030125</v>
      </c>
      <c r="P3171" s="8">
        <f>IF(E3171=0, 0, E3171/L3171)</f>
        <v>100.5</v>
      </c>
      <c r="Q3171" t="str">
        <f>LEFT($N3171,SEARCH("/",$N3171)-1)</f>
        <v>theater</v>
      </c>
      <c r="R3171" t="str">
        <f>RIGHT($N3171, LEN($N3171)-SEARCH("/",$N3171))</f>
        <v>plays</v>
      </c>
      <c r="S3171" s="12">
        <f>(((J3171/60)/60)/24)+DATE(1970,1,1)</f>
        <v>41591.737974537034</v>
      </c>
      <c r="T3171" s="12">
        <f>(((I3171/60)/60)/24)+DATE(1970,1,1)</f>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(E3172/D3172)</f>
        <v>1.1225000000000001</v>
      </c>
      <c r="P3172" s="8">
        <f>IF(E3172=0, 0, E3172/L3172)</f>
        <v>31.619718309859156</v>
      </c>
      <c r="Q3172" t="str">
        <f>LEFT($N3172,SEARCH("/",$N3172)-1)</f>
        <v>theater</v>
      </c>
      <c r="R3172" t="str">
        <f>RIGHT($N3172, LEN($N3172)-SEARCH("/",$N3172))</f>
        <v>plays</v>
      </c>
      <c r="S3172" s="12">
        <f>(((J3172/60)/60)/24)+DATE(1970,1,1)</f>
        <v>41789.080370370371</v>
      </c>
      <c r="T3172" s="12">
        <f>(((I3172/60)/60)/24)+DATE(1970,1,1)</f>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(E3173/D3173)</f>
        <v>1.0881428571428571</v>
      </c>
      <c r="P3173" s="8">
        <f>IF(E3173=0, 0, E3173/L3173)</f>
        <v>65.102564102564102</v>
      </c>
      <c r="Q3173" t="str">
        <f>LEFT($N3173,SEARCH("/",$N3173)-1)</f>
        <v>theater</v>
      </c>
      <c r="R3173" t="str">
        <f>RIGHT($N3173, LEN($N3173)-SEARCH("/",$N3173))</f>
        <v>plays</v>
      </c>
      <c r="S3173" s="12">
        <f>(((J3173/60)/60)/24)+DATE(1970,1,1)</f>
        <v>42466.608310185184</v>
      </c>
      <c r="T3173" s="12">
        <f>(((I3173/60)/60)/24)+DATE(1970,1,1)</f>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(E3174/D3174)</f>
        <v>1.1499999999999999</v>
      </c>
      <c r="P3174" s="8">
        <f>IF(E3174=0, 0, E3174/L3174)</f>
        <v>79.310344827586206</v>
      </c>
      <c r="Q3174" t="str">
        <f>LEFT($N3174,SEARCH("/",$N3174)-1)</f>
        <v>theater</v>
      </c>
      <c r="R3174" t="str">
        <f>RIGHT($N3174, LEN($N3174)-SEARCH("/",$N3174))</f>
        <v>plays</v>
      </c>
      <c r="S3174" s="12">
        <f>(((J3174/60)/60)/24)+DATE(1970,1,1)</f>
        <v>40923.729953703703</v>
      </c>
      <c r="T3174" s="12">
        <f>(((I3174/60)/60)/24)+DATE(1970,1,1)</f>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(E3175/D3175)</f>
        <v>1.03</v>
      </c>
      <c r="P3175" s="8">
        <f>IF(E3175=0, 0, E3175/L3175)</f>
        <v>139.18918918918919</v>
      </c>
      <c r="Q3175" t="str">
        <f>LEFT($N3175,SEARCH("/",$N3175)-1)</f>
        <v>theater</v>
      </c>
      <c r="R3175" t="str">
        <f>RIGHT($N3175, LEN($N3175)-SEARCH("/",$N3175))</f>
        <v>plays</v>
      </c>
      <c r="S3175" s="12">
        <f>(((J3175/60)/60)/24)+DATE(1970,1,1)</f>
        <v>41878.878379629627</v>
      </c>
      <c r="T3175" s="12">
        <f>(((I3175/60)/60)/24)+DATE(1970,1,1)</f>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(E3176/D3176)</f>
        <v>1.0113333333333334</v>
      </c>
      <c r="P3176" s="8">
        <f>IF(E3176=0, 0, E3176/L3176)</f>
        <v>131.91304347826087</v>
      </c>
      <c r="Q3176" t="str">
        <f>LEFT($N3176,SEARCH("/",$N3176)-1)</f>
        <v>theater</v>
      </c>
      <c r="R3176" t="str">
        <f>RIGHT($N3176, LEN($N3176)-SEARCH("/",$N3176))</f>
        <v>plays</v>
      </c>
      <c r="S3176" s="12">
        <f>(((J3176/60)/60)/24)+DATE(1970,1,1)</f>
        <v>41862.864675925928</v>
      </c>
      <c r="T3176" s="12">
        <f>(((I3176/60)/60)/24)+DATE(1970,1,1)</f>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(E3177/D3177)</f>
        <v>1.0955999999999999</v>
      </c>
      <c r="P3177" s="8">
        <f>IF(E3177=0, 0, E3177/L3177)</f>
        <v>91.3</v>
      </c>
      <c r="Q3177" t="str">
        <f>LEFT($N3177,SEARCH("/",$N3177)-1)</f>
        <v>theater</v>
      </c>
      <c r="R3177" t="str">
        <f>RIGHT($N3177, LEN($N3177)-SEARCH("/",$N3177))</f>
        <v>plays</v>
      </c>
      <c r="S3177" s="12">
        <f>(((J3177/60)/60)/24)+DATE(1970,1,1)</f>
        <v>40531.886886574073</v>
      </c>
      <c r="T3177" s="12">
        <f>(((I3177/60)/60)/24)+DATE(1970,1,1)</f>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(E3178/D3178)</f>
        <v>1.148421052631579</v>
      </c>
      <c r="P3178" s="8">
        <f>IF(E3178=0, 0, E3178/L3178)</f>
        <v>39.672727272727272</v>
      </c>
      <c r="Q3178" t="str">
        <f>LEFT($N3178,SEARCH("/",$N3178)-1)</f>
        <v>theater</v>
      </c>
      <c r="R3178" t="str">
        <f>RIGHT($N3178, LEN($N3178)-SEARCH("/",$N3178))</f>
        <v>plays</v>
      </c>
      <c r="S3178" s="12">
        <f>(((J3178/60)/60)/24)+DATE(1970,1,1)</f>
        <v>41477.930914351848</v>
      </c>
      <c r="T3178" s="12">
        <f>(((I3178/60)/60)/24)+DATE(1970,1,1)</f>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(E3179/D3179)</f>
        <v>1.1739999999999999</v>
      </c>
      <c r="P3179" s="8">
        <f>IF(E3179=0, 0, E3179/L3179)</f>
        <v>57.549019607843135</v>
      </c>
      <c r="Q3179" t="str">
        <f>LEFT($N3179,SEARCH("/",$N3179)-1)</f>
        <v>theater</v>
      </c>
      <c r="R3179" t="str">
        <f>RIGHT($N3179, LEN($N3179)-SEARCH("/",$N3179))</f>
        <v>plays</v>
      </c>
      <c r="S3179" s="12">
        <f>(((J3179/60)/60)/24)+DATE(1970,1,1)</f>
        <v>41781.666770833333</v>
      </c>
      <c r="T3179" s="12">
        <f>(((I3179/60)/60)/24)+DATE(1970,1,1)</f>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(E3180/D3180)</f>
        <v>1.7173333333333334</v>
      </c>
      <c r="P3180" s="8">
        <f>IF(E3180=0, 0, E3180/L3180)</f>
        <v>33.025641025641029</v>
      </c>
      <c r="Q3180" t="str">
        <f>LEFT($N3180,SEARCH("/",$N3180)-1)</f>
        <v>theater</v>
      </c>
      <c r="R3180" t="str">
        <f>RIGHT($N3180, LEN($N3180)-SEARCH("/",$N3180))</f>
        <v>plays</v>
      </c>
      <c r="S3180" s="12">
        <f>(((J3180/60)/60)/24)+DATE(1970,1,1)</f>
        <v>41806.605034722219</v>
      </c>
      <c r="T3180" s="12">
        <f>(((I3180/60)/60)/24)+DATE(1970,1,1)</f>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(E3181/D3181)</f>
        <v>1.1416238095238094</v>
      </c>
      <c r="P3181" s="8">
        <f>IF(E3181=0, 0, E3181/L3181)</f>
        <v>77.335806451612896</v>
      </c>
      <c r="Q3181" t="str">
        <f>LEFT($N3181,SEARCH("/",$N3181)-1)</f>
        <v>theater</v>
      </c>
      <c r="R3181" t="str">
        <f>RIGHT($N3181, LEN($N3181)-SEARCH("/",$N3181))</f>
        <v>plays</v>
      </c>
      <c r="S3181" s="12">
        <f>(((J3181/60)/60)/24)+DATE(1970,1,1)</f>
        <v>41375.702210648145</v>
      </c>
      <c r="T3181" s="12">
        <f>(((I3181/60)/60)/24)+DATE(1970,1,1)</f>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(E3182/D3182)</f>
        <v>1.1975</v>
      </c>
      <c r="P3182" s="8">
        <f>IF(E3182=0, 0, E3182/L3182)</f>
        <v>31.933333333333334</v>
      </c>
      <c r="Q3182" t="str">
        <f>LEFT($N3182,SEARCH("/",$N3182)-1)</f>
        <v>theater</v>
      </c>
      <c r="R3182" t="str">
        <f>RIGHT($N3182, LEN($N3182)-SEARCH("/",$N3182))</f>
        <v>plays</v>
      </c>
      <c r="S3182" s="12">
        <f>(((J3182/60)/60)/24)+DATE(1970,1,1)</f>
        <v>41780.412604166668</v>
      </c>
      <c r="T3182" s="12">
        <f>(((I3182/60)/60)/24)+DATE(1970,1,1)</f>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(E3183/D3183)</f>
        <v>1.0900000000000001</v>
      </c>
      <c r="P3183" s="8">
        <f>IF(E3183=0, 0, E3183/L3183)</f>
        <v>36.333333333333336</v>
      </c>
      <c r="Q3183" t="str">
        <f>LEFT($N3183,SEARCH("/",$N3183)-1)</f>
        <v>theater</v>
      </c>
      <c r="R3183" t="str">
        <f>RIGHT($N3183, LEN($N3183)-SEARCH("/",$N3183))</f>
        <v>plays</v>
      </c>
      <c r="S3183" s="12">
        <f>(((J3183/60)/60)/24)+DATE(1970,1,1)</f>
        <v>41779.310034722221</v>
      </c>
      <c r="T3183" s="12">
        <f>(((I3183/60)/60)/24)+DATE(1970,1,1)</f>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(E3184/D3184)</f>
        <v>1.0088571428571429</v>
      </c>
      <c r="P3184" s="8">
        <f>IF(E3184=0, 0, E3184/L3184)</f>
        <v>46.768211920529801</v>
      </c>
      <c r="Q3184" t="str">
        <f>LEFT($N3184,SEARCH("/",$N3184)-1)</f>
        <v>theater</v>
      </c>
      <c r="R3184" t="str">
        <f>RIGHT($N3184, LEN($N3184)-SEARCH("/",$N3184))</f>
        <v>plays</v>
      </c>
      <c r="S3184" s="12">
        <f>(((J3184/60)/60)/24)+DATE(1970,1,1)</f>
        <v>40883.949317129627</v>
      </c>
      <c r="T3184" s="12">
        <f>(((I3184/60)/60)/24)+DATE(1970,1,1)</f>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(E3185/D3185)</f>
        <v>1.0900000000000001</v>
      </c>
      <c r="P3185" s="8">
        <f>IF(E3185=0, 0, E3185/L3185)</f>
        <v>40.073529411764703</v>
      </c>
      <c r="Q3185" t="str">
        <f>LEFT($N3185,SEARCH("/",$N3185)-1)</f>
        <v>theater</v>
      </c>
      <c r="R3185" t="str">
        <f>RIGHT($N3185, LEN($N3185)-SEARCH("/",$N3185))</f>
        <v>plays</v>
      </c>
      <c r="S3185" s="12">
        <f>(((J3185/60)/60)/24)+DATE(1970,1,1)</f>
        <v>41491.79478009259</v>
      </c>
      <c r="T3185" s="12">
        <f>(((I3185/60)/60)/24)+DATE(1970,1,1)</f>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(E3186/D3186)</f>
        <v>1.0720930232558139</v>
      </c>
      <c r="P3186" s="8">
        <f>IF(E3186=0, 0, E3186/L3186)</f>
        <v>100.21739130434783</v>
      </c>
      <c r="Q3186" t="str">
        <f>LEFT($N3186,SEARCH("/",$N3186)-1)</f>
        <v>theater</v>
      </c>
      <c r="R3186" t="str">
        <f>RIGHT($N3186, LEN($N3186)-SEARCH("/",$N3186))</f>
        <v>plays</v>
      </c>
      <c r="S3186" s="12">
        <f>(((J3186/60)/60)/24)+DATE(1970,1,1)</f>
        <v>41791.993414351848</v>
      </c>
      <c r="T3186" s="12">
        <f>(((I3186/60)/60)/24)+DATE(1970,1,1)</f>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(E3187/D3187)</f>
        <v>1</v>
      </c>
      <c r="P3187" s="8">
        <f>IF(E3187=0, 0, E3187/L3187)</f>
        <v>41.666666666666664</v>
      </c>
      <c r="Q3187" t="str">
        <f>LEFT($N3187,SEARCH("/",$N3187)-1)</f>
        <v>theater</v>
      </c>
      <c r="R3187" t="str">
        <f>RIGHT($N3187, LEN($N3187)-SEARCH("/",$N3187))</f>
        <v>plays</v>
      </c>
      <c r="S3187" s="12">
        <f>(((J3187/60)/60)/24)+DATE(1970,1,1)</f>
        <v>41829.977326388893</v>
      </c>
      <c r="T3187" s="12">
        <f>(((I3187/60)/60)/24)+DATE(1970,1,1)</f>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(E3188/D3188)</f>
        <v>1.0218750000000001</v>
      </c>
      <c r="P3188" s="8">
        <f>IF(E3188=0, 0, E3188/L3188)</f>
        <v>46.714285714285715</v>
      </c>
      <c r="Q3188" t="str">
        <f>LEFT($N3188,SEARCH("/",$N3188)-1)</f>
        <v>theater</v>
      </c>
      <c r="R3188" t="str">
        <f>RIGHT($N3188, LEN($N3188)-SEARCH("/",$N3188))</f>
        <v>plays</v>
      </c>
      <c r="S3188" s="12">
        <f>(((J3188/60)/60)/24)+DATE(1970,1,1)</f>
        <v>41868.924050925925</v>
      </c>
      <c r="T3188" s="12">
        <f>(((I3188/60)/60)/24)+DATE(1970,1,1)</f>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(E3189/D3189)</f>
        <v>1.1629333333333334</v>
      </c>
      <c r="P3189" s="8">
        <f>IF(E3189=0, 0, E3189/L3189)</f>
        <v>71.491803278688522</v>
      </c>
      <c r="Q3189" t="str">
        <f>LEFT($N3189,SEARCH("/",$N3189)-1)</f>
        <v>theater</v>
      </c>
      <c r="R3189" t="str">
        <f>RIGHT($N3189, LEN($N3189)-SEARCH("/",$N3189))</f>
        <v>plays</v>
      </c>
      <c r="S3189" s="12">
        <f>(((J3189/60)/60)/24)+DATE(1970,1,1)</f>
        <v>41835.666354166664</v>
      </c>
      <c r="T3189" s="12">
        <f>(((I3189/60)/60)/24)+DATE(1970,1,1)</f>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(E3190/D3190)</f>
        <v>0.65</v>
      </c>
      <c r="P3190" s="8">
        <f>IF(E3190=0, 0, E3190/L3190)</f>
        <v>14.444444444444445</v>
      </c>
      <c r="Q3190" t="str">
        <f>LEFT($N3190,SEARCH("/",$N3190)-1)</f>
        <v>theater</v>
      </c>
      <c r="R3190" t="str">
        <f>RIGHT($N3190, LEN($N3190)-SEARCH("/",$N3190))</f>
        <v>musical</v>
      </c>
      <c r="S3190" s="12">
        <f>(((J3190/60)/60)/24)+DATE(1970,1,1)</f>
        <v>42144.415532407409</v>
      </c>
      <c r="T3190" s="12">
        <f>(((I3190/60)/60)/24)+DATE(1970,1,1)</f>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(E3191/D3191)</f>
        <v>0.12327272727272727</v>
      </c>
      <c r="P3191" s="8">
        <f>IF(E3191=0, 0, E3191/L3191)</f>
        <v>356.84210526315792</v>
      </c>
      <c r="Q3191" t="str">
        <f>LEFT($N3191,SEARCH("/",$N3191)-1)</f>
        <v>theater</v>
      </c>
      <c r="R3191" t="str">
        <f>RIGHT($N3191, LEN($N3191)-SEARCH("/",$N3191))</f>
        <v>musical</v>
      </c>
      <c r="S3191" s="12">
        <f>(((J3191/60)/60)/24)+DATE(1970,1,1)</f>
        <v>42118.346435185187</v>
      </c>
      <c r="T3191" s="12">
        <f>(((I3191/60)/60)/24)+DATE(1970,1,1)</f>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(E3192/D3192)</f>
        <v>0</v>
      </c>
      <c r="P3192" s="8">
        <f>IF(E3192=0, 0, E3192/L3192)</f>
        <v>0</v>
      </c>
      <c r="Q3192" t="str">
        <f>LEFT($N3192,SEARCH("/",$N3192)-1)</f>
        <v>theater</v>
      </c>
      <c r="R3192" t="str">
        <f>RIGHT($N3192, LEN($N3192)-SEARCH("/",$N3192))</f>
        <v>musical</v>
      </c>
      <c r="S3192" s="12">
        <f>(((J3192/60)/60)/24)+DATE(1970,1,1)</f>
        <v>42683.151331018518</v>
      </c>
      <c r="T3192" s="12">
        <f>(((I3192/60)/60)/24)+DATE(1970,1,1)</f>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(E3193/D3193)</f>
        <v>4.0266666666666666E-2</v>
      </c>
      <c r="P3193" s="8">
        <f>IF(E3193=0, 0, E3193/L3193)</f>
        <v>37.75</v>
      </c>
      <c r="Q3193" t="str">
        <f>LEFT($N3193,SEARCH("/",$N3193)-1)</f>
        <v>theater</v>
      </c>
      <c r="R3193" t="str">
        <f>RIGHT($N3193, LEN($N3193)-SEARCH("/",$N3193))</f>
        <v>musical</v>
      </c>
      <c r="S3193" s="12">
        <f>(((J3193/60)/60)/24)+DATE(1970,1,1)</f>
        <v>42538.755428240736</v>
      </c>
      <c r="T3193" s="12">
        <f>(((I3193/60)/60)/24)+DATE(1970,1,1)</f>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(E3194/D3194)</f>
        <v>1.0200000000000001E-2</v>
      </c>
      <c r="P3194" s="8">
        <f>IF(E3194=0, 0, E3194/L3194)</f>
        <v>12.75</v>
      </c>
      <c r="Q3194" t="str">
        <f>LEFT($N3194,SEARCH("/",$N3194)-1)</f>
        <v>theater</v>
      </c>
      <c r="R3194" t="str">
        <f>RIGHT($N3194, LEN($N3194)-SEARCH("/",$N3194))</f>
        <v>musical</v>
      </c>
      <c r="S3194" s="12">
        <f>(((J3194/60)/60)/24)+DATE(1970,1,1)</f>
        <v>42018.94049768518</v>
      </c>
      <c r="T3194" s="12">
        <f>(((I3194/60)/60)/24)+DATE(1970,1,1)</f>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(E3195/D3195)</f>
        <v>0.1174</v>
      </c>
      <c r="P3195" s="8">
        <f>IF(E3195=0, 0, E3195/L3195)</f>
        <v>24.458333333333332</v>
      </c>
      <c r="Q3195" t="str">
        <f>LEFT($N3195,SEARCH("/",$N3195)-1)</f>
        <v>theater</v>
      </c>
      <c r="R3195" t="str">
        <f>RIGHT($N3195, LEN($N3195)-SEARCH("/",$N3195))</f>
        <v>musical</v>
      </c>
      <c r="S3195" s="12">
        <f>(((J3195/60)/60)/24)+DATE(1970,1,1)</f>
        <v>42010.968240740738</v>
      </c>
      <c r="T3195" s="12">
        <f>(((I3195/60)/60)/24)+DATE(1970,1,1)</f>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(E3196/D3196)</f>
        <v>0</v>
      </c>
      <c r="P3196" s="8">
        <f>IF(E3196=0, 0, E3196/L3196)</f>
        <v>0</v>
      </c>
      <c r="Q3196" t="str">
        <f>LEFT($N3196,SEARCH("/",$N3196)-1)</f>
        <v>theater</v>
      </c>
      <c r="R3196" t="str">
        <f>RIGHT($N3196, LEN($N3196)-SEARCH("/",$N3196))</f>
        <v>musical</v>
      </c>
      <c r="S3196" s="12">
        <f>(((J3196/60)/60)/24)+DATE(1970,1,1)</f>
        <v>42182.062476851846</v>
      </c>
      <c r="T3196" s="12">
        <f>(((I3196/60)/60)/24)+DATE(1970,1,1)</f>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(E3197/D3197)</f>
        <v>0.59142857142857141</v>
      </c>
      <c r="P3197" s="8">
        <f>IF(E3197=0, 0, E3197/L3197)</f>
        <v>53.07692307692308</v>
      </c>
      <c r="Q3197" t="str">
        <f>LEFT($N3197,SEARCH("/",$N3197)-1)</f>
        <v>theater</v>
      </c>
      <c r="R3197" t="str">
        <f>RIGHT($N3197, LEN($N3197)-SEARCH("/",$N3197))</f>
        <v>musical</v>
      </c>
      <c r="S3197" s="12">
        <f>(((J3197/60)/60)/24)+DATE(1970,1,1)</f>
        <v>42017.594236111108</v>
      </c>
      <c r="T3197" s="12">
        <f>(((I3197/60)/60)/24)+DATE(1970,1,1)</f>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(E3198/D3198)</f>
        <v>5.9999999999999995E-4</v>
      </c>
      <c r="P3198" s="8">
        <f>IF(E3198=0, 0, E3198/L3198)</f>
        <v>300</v>
      </c>
      <c r="Q3198" t="str">
        <f>LEFT($N3198,SEARCH("/",$N3198)-1)</f>
        <v>theater</v>
      </c>
      <c r="R3198" t="str">
        <f>RIGHT($N3198, LEN($N3198)-SEARCH("/",$N3198))</f>
        <v>musical</v>
      </c>
      <c r="S3198" s="12">
        <f>(((J3198/60)/60)/24)+DATE(1970,1,1)</f>
        <v>42157.598090277781</v>
      </c>
      <c r="T3198" s="12">
        <f>(((I3198/60)/60)/24)+DATE(1970,1,1)</f>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(E3199/D3199)</f>
        <v>0.1145</v>
      </c>
      <c r="P3199" s="8">
        <f>IF(E3199=0, 0, E3199/L3199)</f>
        <v>286.25</v>
      </c>
      <c r="Q3199" t="str">
        <f>LEFT($N3199,SEARCH("/",$N3199)-1)</f>
        <v>theater</v>
      </c>
      <c r="R3199" t="str">
        <f>RIGHT($N3199, LEN($N3199)-SEARCH("/",$N3199))</f>
        <v>musical</v>
      </c>
      <c r="S3199" s="12">
        <f>(((J3199/60)/60)/24)+DATE(1970,1,1)</f>
        <v>42009.493263888886</v>
      </c>
      <c r="T3199" s="12">
        <f>(((I3199/60)/60)/24)+DATE(1970,1,1)</f>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(E3200/D3200)</f>
        <v>3.6666666666666666E-3</v>
      </c>
      <c r="P3200" s="8">
        <f>IF(E3200=0, 0, E3200/L3200)</f>
        <v>36.666666666666664</v>
      </c>
      <c r="Q3200" t="str">
        <f>LEFT($N3200,SEARCH("/",$N3200)-1)</f>
        <v>theater</v>
      </c>
      <c r="R3200" t="str">
        <f>RIGHT($N3200, LEN($N3200)-SEARCH("/",$N3200))</f>
        <v>musical</v>
      </c>
      <c r="S3200" s="12">
        <f>(((J3200/60)/60)/24)+DATE(1970,1,1)</f>
        <v>42013.424502314811</v>
      </c>
      <c r="T3200" s="12">
        <f>(((I3200/60)/60)/24)+DATE(1970,1,1)</f>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(E3201/D3201)</f>
        <v>0.52159999999999995</v>
      </c>
      <c r="P3201" s="8">
        <f>IF(E3201=0, 0, E3201/L3201)</f>
        <v>49.20754716981132</v>
      </c>
      <c r="Q3201" t="str">
        <f>LEFT($N3201,SEARCH("/",$N3201)-1)</f>
        <v>theater</v>
      </c>
      <c r="R3201" t="str">
        <f>RIGHT($N3201, LEN($N3201)-SEARCH("/",$N3201))</f>
        <v>musical</v>
      </c>
      <c r="S3201" s="12">
        <f>(((J3201/60)/60)/24)+DATE(1970,1,1)</f>
        <v>41858.761782407404</v>
      </c>
      <c r="T3201" s="12">
        <f>(((I3201/60)/60)/24)+DATE(1970,1,1)</f>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(E3202/D3202)</f>
        <v>2.0000000000000002E-5</v>
      </c>
      <c r="P3202" s="8">
        <f>IF(E3202=0, 0, E3202/L3202)</f>
        <v>1</v>
      </c>
      <c r="Q3202" t="str">
        <f>LEFT($N3202,SEARCH("/",$N3202)-1)</f>
        <v>theater</v>
      </c>
      <c r="R3202" t="str">
        <f>RIGHT($N3202, LEN($N3202)-SEARCH("/",$N3202))</f>
        <v>musical</v>
      </c>
      <c r="S3202" s="12">
        <f>(((J3202/60)/60)/24)+DATE(1970,1,1)</f>
        <v>42460.320613425924</v>
      </c>
      <c r="T3202" s="12">
        <f>(((I3202/60)/60)/24)+DATE(1970,1,1)</f>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(E3203/D3203)</f>
        <v>1.2500000000000001E-2</v>
      </c>
      <c r="P3203" s="8">
        <f>IF(E3203=0, 0, E3203/L3203)</f>
        <v>12.5</v>
      </c>
      <c r="Q3203" t="str">
        <f>LEFT($N3203,SEARCH("/",$N3203)-1)</f>
        <v>theater</v>
      </c>
      <c r="R3203" t="str">
        <f>RIGHT($N3203, LEN($N3203)-SEARCH("/",$N3203))</f>
        <v>musical</v>
      </c>
      <c r="S3203" s="12">
        <f>(((J3203/60)/60)/24)+DATE(1970,1,1)</f>
        <v>41861.767094907409</v>
      </c>
      <c r="T3203" s="12">
        <f>(((I3203/60)/60)/24)+DATE(1970,1,1)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(E3204/D3204)</f>
        <v>0.54520000000000002</v>
      </c>
      <c r="P3204" s="8">
        <f>IF(E3204=0, 0, E3204/L3204)</f>
        <v>109.04</v>
      </c>
      <c r="Q3204" t="str">
        <f>LEFT($N3204,SEARCH("/",$N3204)-1)</f>
        <v>theater</v>
      </c>
      <c r="R3204" t="str">
        <f>RIGHT($N3204, LEN($N3204)-SEARCH("/",$N3204))</f>
        <v>musical</v>
      </c>
      <c r="S3204" s="12">
        <f>(((J3204/60)/60)/24)+DATE(1970,1,1)</f>
        <v>42293.853541666671</v>
      </c>
      <c r="T3204" s="12">
        <f>(((I3204/60)/60)/24)+DATE(1970,1,1)</f>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(E3205/D3205)</f>
        <v>0.25</v>
      </c>
      <c r="P3205" s="8">
        <f>IF(E3205=0, 0, E3205/L3205)</f>
        <v>41.666666666666664</v>
      </c>
      <c r="Q3205" t="str">
        <f>LEFT($N3205,SEARCH("/",$N3205)-1)</f>
        <v>theater</v>
      </c>
      <c r="R3205" t="str">
        <f>RIGHT($N3205, LEN($N3205)-SEARCH("/",$N3205))</f>
        <v>musical</v>
      </c>
      <c r="S3205" s="12">
        <f>(((J3205/60)/60)/24)+DATE(1970,1,1)</f>
        <v>42242.988680555558</v>
      </c>
      <c r="T3205" s="12">
        <f>(((I3205/60)/60)/24)+DATE(1970,1,1)</f>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(E3206/D3206)</f>
        <v>0</v>
      </c>
      <c r="P3206" s="8">
        <f>IF(E3206=0, 0, E3206/L3206)</f>
        <v>0</v>
      </c>
      <c r="Q3206" t="str">
        <f>LEFT($N3206,SEARCH("/",$N3206)-1)</f>
        <v>theater</v>
      </c>
      <c r="R3206" t="str">
        <f>RIGHT($N3206, LEN($N3206)-SEARCH("/",$N3206))</f>
        <v>musical</v>
      </c>
      <c r="S3206" s="12">
        <f>(((J3206/60)/60)/24)+DATE(1970,1,1)</f>
        <v>42172.686099537037</v>
      </c>
      <c r="T3206" s="12">
        <f>(((I3206/60)/60)/24)+DATE(1970,1,1)</f>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(E3207/D3207)</f>
        <v>3.4125000000000003E-2</v>
      </c>
      <c r="P3207" s="8">
        <f>IF(E3207=0, 0, E3207/L3207)</f>
        <v>22.75</v>
      </c>
      <c r="Q3207" t="str">
        <f>LEFT($N3207,SEARCH("/",$N3207)-1)</f>
        <v>theater</v>
      </c>
      <c r="R3207" t="str">
        <f>RIGHT($N3207, LEN($N3207)-SEARCH("/",$N3207))</f>
        <v>musical</v>
      </c>
      <c r="S3207" s="12">
        <f>(((J3207/60)/60)/24)+DATE(1970,1,1)</f>
        <v>42095.374675925923</v>
      </c>
      <c r="T3207" s="12">
        <f>(((I3207/60)/60)/24)+DATE(1970,1,1)</f>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(E3208/D3208)</f>
        <v>0</v>
      </c>
      <c r="P3208" s="8">
        <f>IF(E3208=0, 0, E3208/L3208)</f>
        <v>0</v>
      </c>
      <c r="Q3208" t="str">
        <f>LEFT($N3208,SEARCH("/",$N3208)-1)</f>
        <v>theater</v>
      </c>
      <c r="R3208" t="str">
        <f>RIGHT($N3208, LEN($N3208)-SEARCH("/",$N3208))</f>
        <v>musical</v>
      </c>
      <c r="S3208" s="12">
        <f>(((J3208/60)/60)/24)+DATE(1970,1,1)</f>
        <v>42236.276053240741</v>
      </c>
      <c r="T3208" s="12">
        <f>(((I3208/60)/60)/24)+DATE(1970,1,1)</f>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(E3209/D3209)</f>
        <v>0.46363636363636362</v>
      </c>
      <c r="P3209" s="8">
        <f>IF(E3209=0, 0, E3209/L3209)</f>
        <v>70.833333333333329</v>
      </c>
      <c r="Q3209" t="str">
        <f>LEFT($N3209,SEARCH("/",$N3209)-1)</f>
        <v>theater</v>
      </c>
      <c r="R3209" t="str">
        <f>RIGHT($N3209, LEN($N3209)-SEARCH("/",$N3209))</f>
        <v>musical</v>
      </c>
      <c r="S3209" s="12">
        <f>(((J3209/60)/60)/24)+DATE(1970,1,1)</f>
        <v>42057.277858796297</v>
      </c>
      <c r="T3209" s="12">
        <f>(((I3209/60)/60)/24)+DATE(1970,1,1)</f>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(E3210/D3210)</f>
        <v>1.0349999999999999</v>
      </c>
      <c r="P3210" s="8">
        <f>IF(E3210=0, 0, E3210/L3210)</f>
        <v>63.109756097560975</v>
      </c>
      <c r="Q3210" t="str">
        <f>LEFT($N3210,SEARCH("/",$N3210)-1)</f>
        <v>theater</v>
      </c>
      <c r="R3210" t="str">
        <f>RIGHT($N3210, LEN($N3210)-SEARCH("/",$N3210))</f>
        <v>plays</v>
      </c>
      <c r="S3210" s="12">
        <f>(((J3210/60)/60)/24)+DATE(1970,1,1)</f>
        <v>41827.605057870373</v>
      </c>
      <c r="T3210" s="12">
        <f>(((I3210/60)/60)/24)+DATE(1970,1,1)</f>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(E3211/D3211)</f>
        <v>1.1932315789473684</v>
      </c>
      <c r="P3211" s="8">
        <f>IF(E3211=0, 0, E3211/L3211)</f>
        <v>50.157964601769912</v>
      </c>
      <c r="Q3211" t="str">
        <f>LEFT($N3211,SEARCH("/",$N3211)-1)</f>
        <v>theater</v>
      </c>
      <c r="R3211" t="str">
        <f>RIGHT($N3211, LEN($N3211)-SEARCH("/",$N3211))</f>
        <v>plays</v>
      </c>
      <c r="S3211" s="12">
        <f>(((J3211/60)/60)/24)+DATE(1970,1,1)</f>
        <v>41778.637245370373</v>
      </c>
      <c r="T3211" s="12">
        <f>(((I3211/60)/60)/24)+DATE(1970,1,1)</f>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(E3212/D3212)</f>
        <v>1.2576666666666667</v>
      </c>
      <c r="P3212" s="8">
        <f>IF(E3212=0, 0, E3212/L3212)</f>
        <v>62.883333333333333</v>
      </c>
      <c r="Q3212" t="str">
        <f>LEFT($N3212,SEARCH("/",$N3212)-1)</f>
        <v>theater</v>
      </c>
      <c r="R3212" t="str">
        <f>RIGHT($N3212, LEN($N3212)-SEARCH("/",$N3212))</f>
        <v>plays</v>
      </c>
      <c r="S3212" s="12">
        <f>(((J3212/60)/60)/24)+DATE(1970,1,1)</f>
        <v>41013.936562499999</v>
      </c>
      <c r="T3212" s="12">
        <f>(((I3212/60)/60)/24)+DATE(1970,1,1)</f>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(E3213/D3213)</f>
        <v>1.1974347826086957</v>
      </c>
      <c r="P3213" s="8">
        <f>IF(E3213=0, 0, E3213/L3213)</f>
        <v>85.531055900621112</v>
      </c>
      <c r="Q3213" t="str">
        <f>LEFT($N3213,SEARCH("/",$N3213)-1)</f>
        <v>theater</v>
      </c>
      <c r="R3213" t="str">
        <f>RIGHT($N3213, LEN($N3213)-SEARCH("/",$N3213))</f>
        <v>plays</v>
      </c>
      <c r="S3213" s="12">
        <f>(((J3213/60)/60)/24)+DATE(1970,1,1)</f>
        <v>41834.586574074077</v>
      </c>
      <c r="T3213" s="12">
        <f>(((I3213/60)/60)/24)+DATE(1970,1,1)</f>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(E3214/D3214)</f>
        <v>1.2625</v>
      </c>
      <c r="P3214" s="8">
        <f>IF(E3214=0, 0, E3214/L3214)</f>
        <v>53.723404255319146</v>
      </c>
      <c r="Q3214" t="str">
        <f>LEFT($N3214,SEARCH("/",$N3214)-1)</f>
        <v>theater</v>
      </c>
      <c r="R3214" t="str">
        <f>RIGHT($N3214, LEN($N3214)-SEARCH("/",$N3214))</f>
        <v>plays</v>
      </c>
      <c r="S3214" s="12">
        <f>(((J3214/60)/60)/24)+DATE(1970,1,1)</f>
        <v>41829.795729166668</v>
      </c>
      <c r="T3214" s="12">
        <f>(((I3214/60)/60)/24)+DATE(1970,1,1)</f>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(E3215/D3215)</f>
        <v>1.0011666666666668</v>
      </c>
      <c r="P3215" s="8">
        <f>IF(E3215=0, 0, E3215/L3215)</f>
        <v>127.80851063829788</v>
      </c>
      <c r="Q3215" t="str">
        <f>LEFT($N3215,SEARCH("/",$N3215)-1)</f>
        <v>theater</v>
      </c>
      <c r="R3215" t="str">
        <f>RIGHT($N3215, LEN($N3215)-SEARCH("/",$N3215))</f>
        <v>plays</v>
      </c>
      <c r="S3215" s="12">
        <f>(((J3215/60)/60)/24)+DATE(1970,1,1)</f>
        <v>42171.763414351852</v>
      </c>
      <c r="T3215" s="12">
        <f>(((I3215/60)/60)/24)+DATE(1970,1,1)</f>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(E3216/D3216)</f>
        <v>1.0213333333333334</v>
      </c>
      <c r="P3216" s="8">
        <f>IF(E3216=0, 0, E3216/L3216)</f>
        <v>106.57391304347826</v>
      </c>
      <c r="Q3216" t="str">
        <f>LEFT($N3216,SEARCH("/",$N3216)-1)</f>
        <v>theater</v>
      </c>
      <c r="R3216" t="str">
        <f>RIGHT($N3216, LEN($N3216)-SEARCH("/",$N3216))</f>
        <v>plays</v>
      </c>
      <c r="S3216" s="12">
        <f>(((J3216/60)/60)/24)+DATE(1970,1,1)</f>
        <v>42337.792511574073</v>
      </c>
      <c r="T3216" s="12">
        <f>(((I3216/60)/60)/24)+DATE(1970,1,1)</f>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(E3217/D3217)</f>
        <v>1.0035142857142858</v>
      </c>
      <c r="P3217" s="8">
        <f>IF(E3217=0, 0, E3217/L3217)</f>
        <v>262.11194029850748</v>
      </c>
      <c r="Q3217" t="str">
        <f>LEFT($N3217,SEARCH("/",$N3217)-1)</f>
        <v>theater</v>
      </c>
      <c r="R3217" t="str">
        <f>RIGHT($N3217, LEN($N3217)-SEARCH("/",$N3217))</f>
        <v>plays</v>
      </c>
      <c r="S3217" s="12">
        <f>(((J3217/60)/60)/24)+DATE(1970,1,1)</f>
        <v>42219.665173611109</v>
      </c>
      <c r="T3217" s="12">
        <f>(((I3217/60)/60)/24)+DATE(1970,1,1)</f>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(E3218/D3218)</f>
        <v>1.0004999999999999</v>
      </c>
      <c r="P3218" s="8">
        <f>IF(E3218=0, 0, E3218/L3218)</f>
        <v>57.171428571428571</v>
      </c>
      <c r="Q3218" t="str">
        <f>LEFT($N3218,SEARCH("/",$N3218)-1)</f>
        <v>theater</v>
      </c>
      <c r="R3218" t="str">
        <f>RIGHT($N3218, LEN($N3218)-SEARCH("/",$N3218))</f>
        <v>plays</v>
      </c>
      <c r="S3218" s="12">
        <f>(((J3218/60)/60)/24)+DATE(1970,1,1)</f>
        <v>42165.462627314817</v>
      </c>
      <c r="T3218" s="12">
        <f>(((I3218/60)/60)/24)+DATE(1970,1,1)</f>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(E3219/D3219)</f>
        <v>1.1602222222222223</v>
      </c>
      <c r="P3219" s="8">
        <f>IF(E3219=0, 0, E3219/L3219)</f>
        <v>50.20192307692308</v>
      </c>
      <c r="Q3219" t="str">
        <f>LEFT($N3219,SEARCH("/",$N3219)-1)</f>
        <v>theater</v>
      </c>
      <c r="R3219" t="str">
        <f>RIGHT($N3219, LEN($N3219)-SEARCH("/",$N3219))</f>
        <v>plays</v>
      </c>
      <c r="S3219" s="12">
        <f>(((J3219/60)/60)/24)+DATE(1970,1,1)</f>
        <v>42648.546111111107</v>
      </c>
      <c r="T3219" s="12">
        <f>(((I3219/60)/60)/24)+DATE(1970,1,1)</f>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(E3220/D3220)</f>
        <v>1.0209999999999999</v>
      </c>
      <c r="P3220" s="8">
        <f>IF(E3220=0, 0, E3220/L3220)</f>
        <v>66.586956521739125</v>
      </c>
      <c r="Q3220" t="str">
        <f>LEFT($N3220,SEARCH("/",$N3220)-1)</f>
        <v>theater</v>
      </c>
      <c r="R3220" t="str">
        <f>RIGHT($N3220, LEN($N3220)-SEARCH("/",$N3220))</f>
        <v>plays</v>
      </c>
      <c r="S3220" s="12">
        <f>(((J3220/60)/60)/24)+DATE(1970,1,1)</f>
        <v>41971.002152777779</v>
      </c>
      <c r="T3220" s="12">
        <f>(((I3220/60)/60)/24)+DATE(1970,1,1)</f>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(E3221/D3221)</f>
        <v>1.0011000000000001</v>
      </c>
      <c r="P3221" s="8">
        <f>IF(E3221=0, 0, E3221/L3221)</f>
        <v>168.25210084033614</v>
      </c>
      <c r="Q3221" t="str">
        <f>LEFT($N3221,SEARCH("/",$N3221)-1)</f>
        <v>theater</v>
      </c>
      <c r="R3221" t="str">
        <f>RIGHT($N3221, LEN($N3221)-SEARCH("/",$N3221))</f>
        <v>plays</v>
      </c>
      <c r="S3221" s="12">
        <f>(((J3221/60)/60)/24)+DATE(1970,1,1)</f>
        <v>42050.983182870375</v>
      </c>
      <c r="T3221" s="12">
        <f>(((I3221/60)/60)/24)+DATE(1970,1,1)</f>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(E3222/D3222)</f>
        <v>1.0084</v>
      </c>
      <c r="P3222" s="8">
        <f>IF(E3222=0, 0, E3222/L3222)</f>
        <v>256.37288135593218</v>
      </c>
      <c r="Q3222" t="str">
        <f>LEFT($N3222,SEARCH("/",$N3222)-1)</f>
        <v>theater</v>
      </c>
      <c r="R3222" t="str">
        <f>RIGHT($N3222, LEN($N3222)-SEARCH("/",$N3222))</f>
        <v>plays</v>
      </c>
      <c r="S3222" s="12">
        <f>(((J3222/60)/60)/24)+DATE(1970,1,1)</f>
        <v>42772.833379629628</v>
      </c>
      <c r="T3222" s="12">
        <f>(((I3222/60)/60)/24)+DATE(1970,1,1)</f>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(E3223/D3223)</f>
        <v>1.0342499999999999</v>
      </c>
      <c r="P3223" s="8">
        <f>IF(E3223=0, 0, E3223/L3223)</f>
        <v>36.610619469026545</v>
      </c>
      <c r="Q3223" t="str">
        <f>LEFT($N3223,SEARCH("/",$N3223)-1)</f>
        <v>theater</v>
      </c>
      <c r="R3223" t="str">
        <f>RIGHT($N3223, LEN($N3223)-SEARCH("/",$N3223))</f>
        <v>plays</v>
      </c>
      <c r="S3223" s="12">
        <f>(((J3223/60)/60)/24)+DATE(1970,1,1)</f>
        <v>42155.696793981479</v>
      </c>
      <c r="T3223" s="12">
        <f>(((I3223/60)/60)/24)+DATE(1970,1,1)</f>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(E3224/D3224)</f>
        <v>1.248</v>
      </c>
      <c r="P3224" s="8">
        <f>IF(E3224=0, 0, E3224/L3224)</f>
        <v>37.142857142857146</v>
      </c>
      <c r="Q3224" t="str">
        <f>LEFT($N3224,SEARCH("/",$N3224)-1)</f>
        <v>theater</v>
      </c>
      <c r="R3224" t="str">
        <f>RIGHT($N3224, LEN($N3224)-SEARCH("/",$N3224))</f>
        <v>plays</v>
      </c>
      <c r="S3224" s="12">
        <f>(((J3224/60)/60)/24)+DATE(1970,1,1)</f>
        <v>42270.582141203704</v>
      </c>
      <c r="T3224" s="12">
        <f>(((I3224/60)/60)/24)+DATE(1970,1,1)</f>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(E3225/D3225)</f>
        <v>1.0951612903225807</v>
      </c>
      <c r="P3225" s="8">
        <f>IF(E3225=0, 0, E3225/L3225)</f>
        <v>45.878378378378379</v>
      </c>
      <c r="Q3225" t="str">
        <f>LEFT($N3225,SEARCH("/",$N3225)-1)</f>
        <v>theater</v>
      </c>
      <c r="R3225" t="str">
        <f>RIGHT($N3225, LEN($N3225)-SEARCH("/",$N3225))</f>
        <v>plays</v>
      </c>
      <c r="S3225" s="12">
        <f>(((J3225/60)/60)/24)+DATE(1970,1,1)</f>
        <v>42206.835370370376</v>
      </c>
      <c r="T3225" s="12">
        <f>(((I3225/60)/60)/24)+DATE(1970,1,1)</f>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(E3226/D3226)</f>
        <v>1.0203333333333333</v>
      </c>
      <c r="P3226" s="8">
        <f>IF(E3226=0, 0, E3226/L3226)</f>
        <v>141.71296296296296</v>
      </c>
      <c r="Q3226" t="str">
        <f>LEFT($N3226,SEARCH("/",$N3226)-1)</f>
        <v>theater</v>
      </c>
      <c r="R3226" t="str">
        <f>RIGHT($N3226, LEN($N3226)-SEARCH("/",$N3226))</f>
        <v>plays</v>
      </c>
      <c r="S3226" s="12">
        <f>(((J3226/60)/60)/24)+DATE(1970,1,1)</f>
        <v>42697.850844907407</v>
      </c>
      <c r="T3226" s="12">
        <f>(((I3226/60)/60)/24)+DATE(1970,1,1)</f>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(E3227/D3227)</f>
        <v>1.0235000000000001</v>
      </c>
      <c r="P3227" s="8">
        <f>IF(E3227=0, 0, E3227/L3227)</f>
        <v>52.487179487179489</v>
      </c>
      <c r="Q3227" t="str">
        <f>LEFT($N3227,SEARCH("/",$N3227)-1)</f>
        <v>theater</v>
      </c>
      <c r="R3227" t="str">
        <f>RIGHT($N3227, LEN($N3227)-SEARCH("/",$N3227))</f>
        <v>plays</v>
      </c>
      <c r="S3227" s="12">
        <f>(((J3227/60)/60)/24)+DATE(1970,1,1)</f>
        <v>42503.559467592597</v>
      </c>
      <c r="T3227" s="12">
        <f>(((I3227/60)/60)/24)+DATE(1970,1,1)</f>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(E3228/D3228)</f>
        <v>1.0416666666666667</v>
      </c>
      <c r="P3228" s="8">
        <f>IF(E3228=0, 0, E3228/L3228)</f>
        <v>59.523809523809526</v>
      </c>
      <c r="Q3228" t="str">
        <f>LEFT($N3228,SEARCH("/",$N3228)-1)</f>
        <v>theater</v>
      </c>
      <c r="R3228" t="str">
        <f>RIGHT($N3228, LEN($N3228)-SEARCH("/",$N3228))</f>
        <v>plays</v>
      </c>
      <c r="S3228" s="12">
        <f>(((J3228/60)/60)/24)+DATE(1970,1,1)</f>
        <v>42277.583472222221</v>
      </c>
      <c r="T3228" s="12">
        <f>(((I3228/60)/60)/24)+DATE(1970,1,1)</f>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(E3229/D3229)</f>
        <v>1.25</v>
      </c>
      <c r="P3229" s="8">
        <f>IF(E3229=0, 0, E3229/L3229)</f>
        <v>50</v>
      </c>
      <c r="Q3229" t="str">
        <f>LEFT($N3229,SEARCH("/",$N3229)-1)</f>
        <v>theater</v>
      </c>
      <c r="R3229" t="str">
        <f>RIGHT($N3229, LEN($N3229)-SEARCH("/",$N3229))</f>
        <v>plays</v>
      </c>
      <c r="S3229" s="12">
        <f>(((J3229/60)/60)/24)+DATE(1970,1,1)</f>
        <v>42722.882361111115</v>
      </c>
      <c r="T3229" s="12">
        <f>(((I3229/60)/60)/24)+DATE(1970,1,1)</f>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(E3230/D3230)</f>
        <v>1.0234285714285714</v>
      </c>
      <c r="P3230" s="8">
        <f>IF(E3230=0, 0, E3230/L3230)</f>
        <v>193.62162162162161</v>
      </c>
      <c r="Q3230" t="str">
        <f>LEFT($N3230,SEARCH("/",$N3230)-1)</f>
        <v>theater</v>
      </c>
      <c r="R3230" t="str">
        <f>RIGHT($N3230, LEN($N3230)-SEARCH("/",$N3230))</f>
        <v>plays</v>
      </c>
      <c r="S3230" s="12">
        <f>(((J3230/60)/60)/24)+DATE(1970,1,1)</f>
        <v>42323.70930555556</v>
      </c>
      <c r="T3230" s="12">
        <f>(((I3230/60)/60)/24)+DATE(1970,1,1)</f>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(E3231/D3231)</f>
        <v>1.0786500000000001</v>
      </c>
      <c r="P3231" s="8">
        <f>IF(E3231=0, 0, E3231/L3231)</f>
        <v>106.79702970297029</v>
      </c>
      <c r="Q3231" t="str">
        <f>LEFT($N3231,SEARCH("/",$N3231)-1)</f>
        <v>theater</v>
      </c>
      <c r="R3231" t="str">
        <f>RIGHT($N3231, LEN($N3231)-SEARCH("/",$N3231))</f>
        <v>plays</v>
      </c>
      <c r="S3231" s="12">
        <f>(((J3231/60)/60)/24)+DATE(1970,1,1)</f>
        <v>41933.291643518518</v>
      </c>
      <c r="T3231" s="12">
        <f>(((I3231/60)/60)/24)+DATE(1970,1,1)</f>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(E3232/D3232)</f>
        <v>1.0988461538461538</v>
      </c>
      <c r="P3232" s="8">
        <f>IF(E3232=0, 0, E3232/L3232)</f>
        <v>77.21621621621621</v>
      </c>
      <c r="Q3232" t="str">
        <f>LEFT($N3232,SEARCH("/",$N3232)-1)</f>
        <v>theater</v>
      </c>
      <c r="R3232" t="str">
        <f>RIGHT($N3232, LEN($N3232)-SEARCH("/",$N3232))</f>
        <v>plays</v>
      </c>
      <c r="S3232" s="12">
        <f>(((J3232/60)/60)/24)+DATE(1970,1,1)</f>
        <v>41898.168125000004</v>
      </c>
      <c r="T3232" s="12">
        <f>(((I3232/60)/60)/24)+DATE(1970,1,1)</f>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(E3233/D3233)</f>
        <v>1.61</v>
      </c>
      <c r="P3233" s="8">
        <f>IF(E3233=0, 0, E3233/L3233)</f>
        <v>57.5</v>
      </c>
      <c r="Q3233" t="str">
        <f>LEFT($N3233,SEARCH("/",$N3233)-1)</f>
        <v>theater</v>
      </c>
      <c r="R3233" t="str">
        <f>RIGHT($N3233, LEN($N3233)-SEARCH("/",$N3233))</f>
        <v>plays</v>
      </c>
      <c r="S3233" s="12">
        <f>(((J3233/60)/60)/24)+DATE(1970,1,1)</f>
        <v>42446.943831018521</v>
      </c>
      <c r="T3233" s="12">
        <f>(((I3233/60)/60)/24)+DATE(1970,1,1)</f>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(E3234/D3234)</f>
        <v>1.3120000000000001</v>
      </c>
      <c r="P3234" s="8">
        <f>IF(E3234=0, 0, E3234/L3234)</f>
        <v>50.46153846153846</v>
      </c>
      <c r="Q3234" t="str">
        <f>LEFT($N3234,SEARCH("/",$N3234)-1)</f>
        <v>theater</v>
      </c>
      <c r="R3234" t="str">
        <f>RIGHT($N3234, LEN($N3234)-SEARCH("/",$N3234))</f>
        <v>plays</v>
      </c>
      <c r="S3234" s="12">
        <f>(((J3234/60)/60)/24)+DATE(1970,1,1)</f>
        <v>42463.81385416667</v>
      </c>
      <c r="T3234" s="12">
        <f>(((I3234/60)/60)/24)+DATE(1970,1,1)</f>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(E3235/D3235)</f>
        <v>1.1879999999999999</v>
      </c>
      <c r="P3235" s="8">
        <f>IF(E3235=0, 0, E3235/L3235)</f>
        <v>97.377049180327873</v>
      </c>
      <c r="Q3235" t="str">
        <f>LEFT($N3235,SEARCH("/",$N3235)-1)</f>
        <v>theater</v>
      </c>
      <c r="R3235" t="str">
        <f>RIGHT($N3235, LEN($N3235)-SEARCH("/",$N3235))</f>
        <v>plays</v>
      </c>
      <c r="S3235" s="12">
        <f>(((J3235/60)/60)/24)+DATE(1970,1,1)</f>
        <v>42766.805034722223</v>
      </c>
      <c r="T3235" s="12">
        <f>(((I3235/60)/60)/24)+DATE(1970,1,1)</f>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(E3236/D3236)</f>
        <v>1.0039275000000001</v>
      </c>
      <c r="P3236" s="8">
        <f>IF(E3236=0, 0, E3236/L3236)</f>
        <v>34.91921739130435</v>
      </c>
      <c r="Q3236" t="str">
        <f>LEFT($N3236,SEARCH("/",$N3236)-1)</f>
        <v>theater</v>
      </c>
      <c r="R3236" t="str">
        <f>RIGHT($N3236, LEN($N3236)-SEARCH("/",$N3236))</f>
        <v>plays</v>
      </c>
      <c r="S3236" s="12">
        <f>(((J3236/60)/60)/24)+DATE(1970,1,1)</f>
        <v>42734.789444444439</v>
      </c>
      <c r="T3236" s="12">
        <f>(((I3236/60)/60)/24)+DATE(1970,1,1)</f>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(E3237/D3237)</f>
        <v>1.0320666666666667</v>
      </c>
      <c r="P3237" s="8">
        <f>IF(E3237=0, 0, E3237/L3237)</f>
        <v>85.530386740331494</v>
      </c>
      <c r="Q3237" t="str">
        <f>LEFT($N3237,SEARCH("/",$N3237)-1)</f>
        <v>theater</v>
      </c>
      <c r="R3237" t="str">
        <f>RIGHT($N3237, LEN($N3237)-SEARCH("/",$N3237))</f>
        <v>plays</v>
      </c>
      <c r="S3237" s="12">
        <f>(((J3237/60)/60)/24)+DATE(1970,1,1)</f>
        <v>42522.347812499997</v>
      </c>
      <c r="T3237" s="12">
        <f>(((I3237/60)/60)/24)+DATE(1970,1,1)</f>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(E3238/D3238)</f>
        <v>1.006</v>
      </c>
      <c r="P3238" s="8">
        <f>IF(E3238=0, 0, E3238/L3238)</f>
        <v>182.90909090909091</v>
      </c>
      <c r="Q3238" t="str">
        <f>LEFT($N3238,SEARCH("/",$N3238)-1)</f>
        <v>theater</v>
      </c>
      <c r="R3238" t="str">
        <f>RIGHT($N3238, LEN($N3238)-SEARCH("/",$N3238))</f>
        <v>plays</v>
      </c>
      <c r="S3238" s="12">
        <f>(((J3238/60)/60)/24)+DATE(1970,1,1)</f>
        <v>42702.917048611111</v>
      </c>
      <c r="T3238" s="12">
        <f>(((I3238/60)/60)/24)+DATE(1970,1,1)</f>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(E3239/D3239)</f>
        <v>1.0078754285714286</v>
      </c>
      <c r="P3239" s="8">
        <f>IF(E3239=0, 0, E3239/L3239)</f>
        <v>131.13620817843866</v>
      </c>
      <c r="Q3239" t="str">
        <f>LEFT($N3239,SEARCH("/",$N3239)-1)</f>
        <v>theater</v>
      </c>
      <c r="R3239" t="str">
        <f>RIGHT($N3239, LEN($N3239)-SEARCH("/",$N3239))</f>
        <v>plays</v>
      </c>
      <c r="S3239" s="12">
        <f>(((J3239/60)/60)/24)+DATE(1970,1,1)</f>
        <v>42252.474351851852</v>
      </c>
      <c r="T3239" s="12">
        <f>(((I3239/60)/60)/24)+DATE(1970,1,1)</f>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(E3240/D3240)</f>
        <v>1.1232142857142857</v>
      </c>
      <c r="P3240" s="8">
        <f>IF(E3240=0, 0, E3240/L3240)</f>
        <v>39.810126582278478</v>
      </c>
      <c r="Q3240" t="str">
        <f>LEFT($N3240,SEARCH("/",$N3240)-1)</f>
        <v>theater</v>
      </c>
      <c r="R3240" t="str">
        <f>RIGHT($N3240, LEN($N3240)-SEARCH("/",$N3240))</f>
        <v>plays</v>
      </c>
      <c r="S3240" s="12">
        <f>(((J3240/60)/60)/24)+DATE(1970,1,1)</f>
        <v>42156.510393518518</v>
      </c>
      <c r="T3240" s="12">
        <f>(((I3240/60)/60)/24)+DATE(1970,1,1)</f>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(E3241/D3241)</f>
        <v>1.0591914022517912</v>
      </c>
      <c r="P3241" s="8">
        <f>IF(E3241=0, 0, E3241/L3241)</f>
        <v>59.701730769230764</v>
      </c>
      <c r="Q3241" t="str">
        <f>LEFT($N3241,SEARCH("/",$N3241)-1)</f>
        <v>theater</v>
      </c>
      <c r="R3241" t="str">
        <f>RIGHT($N3241, LEN($N3241)-SEARCH("/",$N3241))</f>
        <v>plays</v>
      </c>
      <c r="S3241" s="12">
        <f>(((J3241/60)/60)/24)+DATE(1970,1,1)</f>
        <v>42278.089039351849</v>
      </c>
      <c r="T3241" s="12">
        <f>(((I3241/60)/60)/24)+DATE(1970,1,1)</f>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(E3242/D3242)</f>
        <v>1.0056666666666667</v>
      </c>
      <c r="P3242" s="8">
        <f>IF(E3242=0, 0, E3242/L3242)</f>
        <v>88.735294117647058</v>
      </c>
      <c r="Q3242" t="str">
        <f>LEFT($N3242,SEARCH("/",$N3242)-1)</f>
        <v>theater</v>
      </c>
      <c r="R3242" t="str">
        <f>RIGHT($N3242, LEN($N3242)-SEARCH("/",$N3242))</f>
        <v>plays</v>
      </c>
      <c r="S3242" s="12">
        <f>(((J3242/60)/60)/24)+DATE(1970,1,1)</f>
        <v>42754.693842592591</v>
      </c>
      <c r="T3242" s="12">
        <f>(((I3242/60)/60)/24)+DATE(1970,1,1)</f>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(E3243/D3243)</f>
        <v>1.1530588235294117</v>
      </c>
      <c r="P3243" s="8">
        <f>IF(E3243=0, 0, E3243/L3243)</f>
        <v>58.688622754491021</v>
      </c>
      <c r="Q3243" t="str">
        <f>LEFT($N3243,SEARCH("/",$N3243)-1)</f>
        <v>theater</v>
      </c>
      <c r="R3243" t="str">
        <f>RIGHT($N3243, LEN($N3243)-SEARCH("/",$N3243))</f>
        <v>plays</v>
      </c>
      <c r="S3243" s="12">
        <f>(((J3243/60)/60)/24)+DATE(1970,1,1)</f>
        <v>41893.324884259258</v>
      </c>
      <c r="T3243" s="12">
        <f>(((I3243/60)/60)/24)+DATE(1970,1,1)</f>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(E3244/D3244)</f>
        <v>1.273042</v>
      </c>
      <c r="P3244" s="8">
        <f>IF(E3244=0, 0, E3244/L3244)</f>
        <v>69.56513661202186</v>
      </c>
      <c r="Q3244" t="str">
        <f>LEFT($N3244,SEARCH("/",$N3244)-1)</f>
        <v>theater</v>
      </c>
      <c r="R3244" t="str">
        <f>RIGHT($N3244, LEN($N3244)-SEARCH("/",$N3244))</f>
        <v>plays</v>
      </c>
      <c r="S3244" s="12">
        <f>(((J3244/60)/60)/24)+DATE(1970,1,1)</f>
        <v>41871.755694444444</v>
      </c>
      <c r="T3244" s="12">
        <f>(((I3244/60)/60)/24)+DATE(1970,1,1)</f>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(E3245/D3245)</f>
        <v>1.028375</v>
      </c>
      <c r="P3245" s="8">
        <f>IF(E3245=0, 0, E3245/L3245)</f>
        <v>115.87323943661971</v>
      </c>
      <c r="Q3245" t="str">
        <f>LEFT($N3245,SEARCH("/",$N3245)-1)</f>
        <v>theater</v>
      </c>
      <c r="R3245" t="str">
        <f>RIGHT($N3245, LEN($N3245)-SEARCH("/",$N3245))</f>
        <v>plays</v>
      </c>
      <c r="S3245" s="12">
        <f>(((J3245/60)/60)/24)+DATE(1970,1,1)</f>
        <v>42262.096782407403</v>
      </c>
      <c r="T3245" s="12">
        <f>(((I3245/60)/60)/24)+DATE(1970,1,1)</f>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(E3246/D3246)</f>
        <v>1.0293749999999999</v>
      </c>
      <c r="P3246" s="8">
        <f>IF(E3246=0, 0, E3246/L3246)</f>
        <v>23.869565217391305</v>
      </c>
      <c r="Q3246" t="str">
        <f>LEFT($N3246,SEARCH("/",$N3246)-1)</f>
        <v>theater</v>
      </c>
      <c r="R3246" t="str">
        <f>RIGHT($N3246, LEN($N3246)-SEARCH("/",$N3246))</f>
        <v>plays</v>
      </c>
      <c r="S3246" s="12">
        <f>(((J3246/60)/60)/24)+DATE(1970,1,1)</f>
        <v>42675.694236111114</v>
      </c>
      <c r="T3246" s="12">
        <f>(((I3246/60)/60)/24)+DATE(1970,1,1)</f>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(E3247/D3247)</f>
        <v>1.043047619047619</v>
      </c>
      <c r="P3247" s="8">
        <f>IF(E3247=0, 0, E3247/L3247)</f>
        <v>81.125925925925927</v>
      </c>
      <c r="Q3247" t="str">
        <f>LEFT($N3247,SEARCH("/",$N3247)-1)</f>
        <v>theater</v>
      </c>
      <c r="R3247" t="str">
        <f>RIGHT($N3247, LEN($N3247)-SEARCH("/",$N3247))</f>
        <v>plays</v>
      </c>
      <c r="S3247" s="12">
        <f>(((J3247/60)/60)/24)+DATE(1970,1,1)</f>
        <v>42135.60020833333</v>
      </c>
      <c r="T3247" s="12">
        <f>(((I3247/60)/60)/24)+DATE(1970,1,1)</f>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(E3248/D3248)</f>
        <v>1.1122000000000001</v>
      </c>
      <c r="P3248" s="8">
        <f>IF(E3248=0, 0, E3248/L3248)</f>
        <v>57.626943005181346</v>
      </c>
      <c r="Q3248" t="str">
        <f>LEFT($N3248,SEARCH("/",$N3248)-1)</f>
        <v>theater</v>
      </c>
      <c r="R3248" t="str">
        <f>RIGHT($N3248, LEN($N3248)-SEARCH("/",$N3248))</f>
        <v>plays</v>
      </c>
      <c r="S3248" s="12">
        <f>(((J3248/60)/60)/24)+DATE(1970,1,1)</f>
        <v>42230.472222222219</v>
      </c>
      <c r="T3248" s="12">
        <f>(((I3248/60)/60)/24)+DATE(1970,1,1)</f>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(E3249/D3249)</f>
        <v>1.0586</v>
      </c>
      <c r="P3249" s="8">
        <f>IF(E3249=0, 0, E3249/L3249)</f>
        <v>46.429824561403507</v>
      </c>
      <c r="Q3249" t="str">
        <f>LEFT($N3249,SEARCH("/",$N3249)-1)</f>
        <v>theater</v>
      </c>
      <c r="R3249" t="str">
        <f>RIGHT($N3249, LEN($N3249)-SEARCH("/",$N3249))</f>
        <v>plays</v>
      </c>
      <c r="S3249" s="12">
        <f>(((J3249/60)/60)/24)+DATE(1970,1,1)</f>
        <v>42167.434166666666</v>
      </c>
      <c r="T3249" s="12">
        <f>(((I3249/60)/60)/24)+DATE(1970,1,1)</f>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(E3250/D3250)</f>
        <v>1.0079166666666666</v>
      </c>
      <c r="P3250" s="8">
        <f>IF(E3250=0, 0, E3250/L3250)</f>
        <v>60.475000000000001</v>
      </c>
      <c r="Q3250" t="str">
        <f>LEFT($N3250,SEARCH("/",$N3250)-1)</f>
        <v>theater</v>
      </c>
      <c r="R3250" t="str">
        <f>RIGHT($N3250, LEN($N3250)-SEARCH("/",$N3250))</f>
        <v>plays</v>
      </c>
      <c r="S3250" s="12">
        <f>(((J3250/60)/60)/24)+DATE(1970,1,1)</f>
        <v>42068.888391203705</v>
      </c>
      <c r="T3250" s="12">
        <f>(((I3250/60)/60)/24)+DATE(1970,1,1)</f>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(E3251/D3251)</f>
        <v>1.0492727272727274</v>
      </c>
      <c r="P3251" s="8">
        <f>IF(E3251=0, 0, E3251/L3251)</f>
        <v>65.579545454545453</v>
      </c>
      <c r="Q3251" t="str">
        <f>LEFT($N3251,SEARCH("/",$N3251)-1)</f>
        <v>theater</v>
      </c>
      <c r="R3251" t="str">
        <f>RIGHT($N3251, LEN($N3251)-SEARCH("/",$N3251))</f>
        <v>plays</v>
      </c>
      <c r="S3251" s="12">
        <f>(((J3251/60)/60)/24)+DATE(1970,1,1)</f>
        <v>42145.746689814812</v>
      </c>
      <c r="T3251" s="12">
        <f>(((I3251/60)/60)/24)+DATE(1970,1,1)</f>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(E3252/D3252)</f>
        <v>1.01552</v>
      </c>
      <c r="P3252" s="8">
        <f>IF(E3252=0, 0, E3252/L3252)</f>
        <v>119.1924882629108</v>
      </c>
      <c r="Q3252" t="str">
        <f>LEFT($N3252,SEARCH("/",$N3252)-1)</f>
        <v>theater</v>
      </c>
      <c r="R3252" t="str">
        <f>RIGHT($N3252, LEN($N3252)-SEARCH("/",$N3252))</f>
        <v>plays</v>
      </c>
      <c r="S3252" s="12">
        <f>(((J3252/60)/60)/24)+DATE(1970,1,1)</f>
        <v>41918.742175925923</v>
      </c>
      <c r="T3252" s="12">
        <f>(((I3252/60)/60)/24)+DATE(1970,1,1)</f>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(E3253/D3253)</f>
        <v>1.1073333333333333</v>
      </c>
      <c r="P3253" s="8">
        <f>IF(E3253=0, 0, E3253/L3253)</f>
        <v>83.05</v>
      </c>
      <c r="Q3253" t="str">
        <f>LEFT($N3253,SEARCH("/",$N3253)-1)</f>
        <v>theater</v>
      </c>
      <c r="R3253" t="str">
        <f>RIGHT($N3253, LEN($N3253)-SEARCH("/",$N3253))</f>
        <v>plays</v>
      </c>
      <c r="S3253" s="12">
        <f>(((J3253/60)/60)/24)+DATE(1970,1,1)</f>
        <v>42146.731087962966</v>
      </c>
      <c r="T3253" s="12">
        <f>(((I3253/60)/60)/24)+DATE(1970,1,1)</f>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(E3254/D3254)</f>
        <v>1.2782222222222221</v>
      </c>
      <c r="P3254" s="8">
        <f>IF(E3254=0, 0, E3254/L3254)</f>
        <v>57.52</v>
      </c>
      <c r="Q3254" t="str">
        <f>LEFT($N3254,SEARCH("/",$N3254)-1)</f>
        <v>theater</v>
      </c>
      <c r="R3254" t="str">
        <f>RIGHT($N3254, LEN($N3254)-SEARCH("/",$N3254))</f>
        <v>plays</v>
      </c>
      <c r="S3254" s="12">
        <f>(((J3254/60)/60)/24)+DATE(1970,1,1)</f>
        <v>42590.472685185188</v>
      </c>
      <c r="T3254" s="12">
        <f>(((I3254/60)/60)/24)+DATE(1970,1,1)</f>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(E3255/D3255)</f>
        <v>1.0182500000000001</v>
      </c>
      <c r="P3255" s="8">
        <f>IF(E3255=0, 0, E3255/L3255)</f>
        <v>177.08695652173913</v>
      </c>
      <c r="Q3255" t="str">
        <f>LEFT($N3255,SEARCH("/",$N3255)-1)</f>
        <v>theater</v>
      </c>
      <c r="R3255" t="str">
        <f>RIGHT($N3255, LEN($N3255)-SEARCH("/",$N3255))</f>
        <v>plays</v>
      </c>
      <c r="S3255" s="12">
        <f>(((J3255/60)/60)/24)+DATE(1970,1,1)</f>
        <v>42602.576712962968</v>
      </c>
      <c r="T3255" s="12">
        <f>(((I3255/60)/60)/24)+DATE(1970,1,1)</f>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(E3256/D3256)</f>
        <v>1.012576923076923</v>
      </c>
      <c r="P3256" s="8">
        <f>IF(E3256=0, 0, E3256/L3256)</f>
        <v>70.771505376344081</v>
      </c>
      <c r="Q3256" t="str">
        <f>LEFT($N3256,SEARCH("/",$N3256)-1)</f>
        <v>theater</v>
      </c>
      <c r="R3256" t="str">
        <f>RIGHT($N3256, LEN($N3256)-SEARCH("/",$N3256))</f>
        <v>plays</v>
      </c>
      <c r="S3256" s="12">
        <f>(((J3256/60)/60)/24)+DATE(1970,1,1)</f>
        <v>42059.085752314815</v>
      </c>
      <c r="T3256" s="12">
        <f>(((I3256/60)/60)/24)+DATE(1970,1,1)</f>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(E3257/D3257)</f>
        <v>1.75</v>
      </c>
      <c r="P3257" s="8">
        <f>IF(E3257=0, 0, E3257/L3257)</f>
        <v>29.166666666666668</v>
      </c>
      <c r="Q3257" t="str">
        <f>LEFT($N3257,SEARCH("/",$N3257)-1)</f>
        <v>theater</v>
      </c>
      <c r="R3257" t="str">
        <f>RIGHT($N3257, LEN($N3257)-SEARCH("/",$N3257))</f>
        <v>plays</v>
      </c>
      <c r="S3257" s="12">
        <f>(((J3257/60)/60)/24)+DATE(1970,1,1)</f>
        <v>41889.768229166664</v>
      </c>
      <c r="T3257" s="12">
        <f>(((I3257/60)/60)/24)+DATE(1970,1,1)</f>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(E3258/D3258)</f>
        <v>1.2806</v>
      </c>
      <c r="P3258" s="8">
        <f>IF(E3258=0, 0, E3258/L3258)</f>
        <v>72.76136363636364</v>
      </c>
      <c r="Q3258" t="str">
        <f>LEFT($N3258,SEARCH("/",$N3258)-1)</f>
        <v>theater</v>
      </c>
      <c r="R3258" t="str">
        <f>RIGHT($N3258, LEN($N3258)-SEARCH("/",$N3258))</f>
        <v>plays</v>
      </c>
      <c r="S3258" s="12">
        <f>(((J3258/60)/60)/24)+DATE(1970,1,1)</f>
        <v>42144.573807870373</v>
      </c>
      <c r="T3258" s="12">
        <f>(((I3258/60)/60)/24)+DATE(1970,1,1)</f>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(E3259/D3259)</f>
        <v>1.0629949999999999</v>
      </c>
      <c r="P3259" s="8">
        <f>IF(E3259=0, 0, E3259/L3259)</f>
        <v>51.853414634146333</v>
      </c>
      <c r="Q3259" t="str">
        <f>LEFT($N3259,SEARCH("/",$N3259)-1)</f>
        <v>theater</v>
      </c>
      <c r="R3259" t="str">
        <f>RIGHT($N3259, LEN($N3259)-SEARCH("/",$N3259))</f>
        <v>plays</v>
      </c>
      <c r="S3259" s="12">
        <f>(((J3259/60)/60)/24)+DATE(1970,1,1)</f>
        <v>42758.559629629628</v>
      </c>
      <c r="T3259" s="12">
        <f>(((I3259/60)/60)/24)+DATE(1970,1,1)</f>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(E3260/D3260)</f>
        <v>1.052142857142857</v>
      </c>
      <c r="P3260" s="8">
        <f>IF(E3260=0, 0, E3260/L3260)</f>
        <v>98.2</v>
      </c>
      <c r="Q3260" t="str">
        <f>LEFT($N3260,SEARCH("/",$N3260)-1)</f>
        <v>theater</v>
      </c>
      <c r="R3260" t="str">
        <f>RIGHT($N3260, LEN($N3260)-SEARCH("/",$N3260))</f>
        <v>plays</v>
      </c>
      <c r="S3260" s="12">
        <f>(((J3260/60)/60)/24)+DATE(1970,1,1)</f>
        <v>41982.887280092589</v>
      </c>
      <c r="T3260" s="12">
        <f>(((I3260/60)/60)/24)+DATE(1970,1,1)</f>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(E3261/D3261)</f>
        <v>1.0616782608695652</v>
      </c>
      <c r="P3261" s="8">
        <f>IF(E3261=0, 0, E3261/L3261)</f>
        <v>251.7381443298969</v>
      </c>
      <c r="Q3261" t="str">
        <f>LEFT($N3261,SEARCH("/",$N3261)-1)</f>
        <v>theater</v>
      </c>
      <c r="R3261" t="str">
        <f>RIGHT($N3261, LEN($N3261)-SEARCH("/",$N3261))</f>
        <v>plays</v>
      </c>
      <c r="S3261" s="12">
        <f>(((J3261/60)/60)/24)+DATE(1970,1,1)</f>
        <v>42614.760937500003</v>
      </c>
      <c r="T3261" s="12">
        <f>(((I3261/60)/60)/24)+DATE(1970,1,1)</f>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(E3262/D3262)</f>
        <v>1.0924</v>
      </c>
      <c r="P3262" s="8">
        <f>IF(E3262=0, 0, E3262/L3262)</f>
        <v>74.821917808219183</v>
      </c>
      <c r="Q3262" t="str">
        <f>LEFT($N3262,SEARCH("/",$N3262)-1)</f>
        <v>theater</v>
      </c>
      <c r="R3262" t="str">
        <f>RIGHT($N3262, LEN($N3262)-SEARCH("/",$N3262))</f>
        <v>plays</v>
      </c>
      <c r="S3262" s="12">
        <f>(((J3262/60)/60)/24)+DATE(1970,1,1)</f>
        <v>42303.672662037032</v>
      </c>
      <c r="T3262" s="12">
        <f>(((I3262/60)/60)/24)+DATE(1970,1,1)</f>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(E3263/D3263)</f>
        <v>1.0045454545454546</v>
      </c>
      <c r="P3263" s="8">
        <f>IF(E3263=0, 0, E3263/L3263)</f>
        <v>67.65306122448979</v>
      </c>
      <c r="Q3263" t="str">
        <f>LEFT($N3263,SEARCH("/",$N3263)-1)</f>
        <v>theater</v>
      </c>
      <c r="R3263" t="str">
        <f>RIGHT($N3263, LEN($N3263)-SEARCH("/",$N3263))</f>
        <v>plays</v>
      </c>
      <c r="S3263" s="12">
        <f>(((J3263/60)/60)/24)+DATE(1970,1,1)</f>
        <v>42171.725416666668</v>
      </c>
      <c r="T3263" s="12">
        <f>(((I3263/60)/60)/24)+DATE(1970,1,1)</f>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(E3264/D3264)</f>
        <v>1.0304098360655738</v>
      </c>
      <c r="P3264" s="8">
        <f>IF(E3264=0, 0, E3264/L3264)</f>
        <v>93.81343283582089</v>
      </c>
      <c r="Q3264" t="str">
        <f>LEFT($N3264,SEARCH("/",$N3264)-1)</f>
        <v>theater</v>
      </c>
      <c r="R3264" t="str">
        <f>RIGHT($N3264, LEN($N3264)-SEARCH("/",$N3264))</f>
        <v>plays</v>
      </c>
      <c r="S3264" s="12">
        <f>(((J3264/60)/60)/24)+DATE(1970,1,1)</f>
        <v>41964.315532407403</v>
      </c>
      <c r="T3264" s="12">
        <f>(((I3264/60)/60)/24)+DATE(1970,1,1)</f>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(E3265/D3265)</f>
        <v>1.121664</v>
      </c>
      <c r="P3265" s="8">
        <f>IF(E3265=0, 0, E3265/L3265)</f>
        <v>41.237647058823526</v>
      </c>
      <c r="Q3265" t="str">
        <f>LEFT($N3265,SEARCH("/",$N3265)-1)</f>
        <v>theater</v>
      </c>
      <c r="R3265" t="str">
        <f>RIGHT($N3265, LEN($N3265)-SEARCH("/",$N3265))</f>
        <v>plays</v>
      </c>
      <c r="S3265" s="12">
        <f>(((J3265/60)/60)/24)+DATE(1970,1,1)</f>
        <v>42284.516064814816</v>
      </c>
      <c r="T3265" s="12">
        <f>(((I3265/60)/60)/24)+DATE(1970,1,1)</f>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(E3266/D3266)</f>
        <v>1.03</v>
      </c>
      <c r="P3266" s="8">
        <f>IF(E3266=0, 0, E3266/L3266)</f>
        <v>52.551020408163268</v>
      </c>
      <c r="Q3266" t="str">
        <f>LEFT($N3266,SEARCH("/",$N3266)-1)</f>
        <v>theater</v>
      </c>
      <c r="R3266" t="str">
        <f>RIGHT($N3266, LEN($N3266)-SEARCH("/",$N3266))</f>
        <v>plays</v>
      </c>
      <c r="S3266" s="12">
        <f>(((J3266/60)/60)/24)+DATE(1970,1,1)</f>
        <v>42016.800208333334</v>
      </c>
      <c r="T3266" s="12">
        <f>(((I3266/60)/60)/24)+DATE(1970,1,1)</f>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(E3267/D3267)</f>
        <v>1.64</v>
      </c>
      <c r="P3267" s="8">
        <f>IF(E3267=0, 0, E3267/L3267)</f>
        <v>70.285714285714292</v>
      </c>
      <c r="Q3267" t="str">
        <f>LEFT($N3267,SEARCH("/",$N3267)-1)</f>
        <v>theater</v>
      </c>
      <c r="R3267" t="str">
        <f>RIGHT($N3267, LEN($N3267)-SEARCH("/",$N3267))</f>
        <v>plays</v>
      </c>
      <c r="S3267" s="12">
        <f>(((J3267/60)/60)/24)+DATE(1970,1,1)</f>
        <v>42311.711979166663</v>
      </c>
      <c r="T3267" s="12">
        <f>(((I3267/60)/60)/24)+DATE(1970,1,1)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(E3268/D3268)</f>
        <v>1.3128333333333333</v>
      </c>
      <c r="P3268" s="8">
        <f>IF(E3268=0, 0, E3268/L3268)</f>
        <v>48.325153374233132</v>
      </c>
      <c r="Q3268" t="str">
        <f>LEFT($N3268,SEARCH("/",$N3268)-1)</f>
        <v>theater</v>
      </c>
      <c r="R3268" t="str">
        <f>RIGHT($N3268, LEN($N3268)-SEARCH("/",$N3268))</f>
        <v>plays</v>
      </c>
      <c r="S3268" s="12">
        <f>(((J3268/60)/60)/24)+DATE(1970,1,1)</f>
        <v>42136.536134259266</v>
      </c>
      <c r="T3268" s="12">
        <f>(((I3268/60)/60)/24)+DATE(1970,1,1)</f>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(E3269/D3269)</f>
        <v>1.0209999999999999</v>
      </c>
      <c r="P3269" s="8">
        <f>IF(E3269=0, 0, E3269/L3269)</f>
        <v>53.177083333333336</v>
      </c>
      <c r="Q3269" t="str">
        <f>LEFT($N3269,SEARCH("/",$N3269)-1)</f>
        <v>theater</v>
      </c>
      <c r="R3269" t="str">
        <f>RIGHT($N3269, LEN($N3269)-SEARCH("/",$N3269))</f>
        <v>plays</v>
      </c>
      <c r="S3269" s="12">
        <f>(((J3269/60)/60)/24)+DATE(1970,1,1)</f>
        <v>42172.757638888885</v>
      </c>
      <c r="T3269" s="12">
        <f>(((I3269/60)/60)/24)+DATE(1970,1,1)</f>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(E3270/D3270)</f>
        <v>1.28</v>
      </c>
      <c r="P3270" s="8">
        <f>IF(E3270=0, 0, E3270/L3270)</f>
        <v>60.952380952380949</v>
      </c>
      <c r="Q3270" t="str">
        <f>LEFT($N3270,SEARCH("/",$N3270)-1)</f>
        <v>theater</v>
      </c>
      <c r="R3270" t="str">
        <f>RIGHT($N3270, LEN($N3270)-SEARCH("/",$N3270))</f>
        <v>plays</v>
      </c>
      <c r="S3270" s="12">
        <f>(((J3270/60)/60)/24)+DATE(1970,1,1)</f>
        <v>42590.90425925926</v>
      </c>
      <c r="T3270" s="12">
        <f>(((I3270/60)/60)/24)+DATE(1970,1,1)</f>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(E3271/D3271)</f>
        <v>1.0149999999999999</v>
      </c>
      <c r="P3271" s="8">
        <f>IF(E3271=0, 0, E3271/L3271)</f>
        <v>116</v>
      </c>
      <c r="Q3271" t="str">
        <f>LEFT($N3271,SEARCH("/",$N3271)-1)</f>
        <v>theater</v>
      </c>
      <c r="R3271" t="str">
        <f>RIGHT($N3271, LEN($N3271)-SEARCH("/",$N3271))</f>
        <v>plays</v>
      </c>
      <c r="S3271" s="12">
        <f>(((J3271/60)/60)/24)+DATE(1970,1,1)</f>
        <v>42137.395798611105</v>
      </c>
      <c r="T3271" s="12">
        <f>(((I3271/60)/60)/24)+DATE(1970,1,1)</f>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(E3272/D3272)</f>
        <v>1.0166666666666666</v>
      </c>
      <c r="P3272" s="8">
        <f>IF(E3272=0, 0, E3272/L3272)</f>
        <v>61</v>
      </c>
      <c r="Q3272" t="str">
        <f>LEFT($N3272,SEARCH("/",$N3272)-1)</f>
        <v>theater</v>
      </c>
      <c r="R3272" t="str">
        <f>RIGHT($N3272, LEN($N3272)-SEARCH("/",$N3272))</f>
        <v>plays</v>
      </c>
      <c r="S3272" s="12">
        <f>(((J3272/60)/60)/24)+DATE(1970,1,1)</f>
        <v>42167.533159722225</v>
      </c>
      <c r="T3272" s="12">
        <f>(((I3272/60)/60)/24)+DATE(1970,1,1)</f>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(E3273/D3273)</f>
        <v>1.3</v>
      </c>
      <c r="P3273" s="8">
        <f>IF(E3273=0, 0, E3273/L3273)</f>
        <v>38.235294117647058</v>
      </c>
      <c r="Q3273" t="str">
        <f>LEFT($N3273,SEARCH("/",$N3273)-1)</f>
        <v>theater</v>
      </c>
      <c r="R3273" t="str">
        <f>RIGHT($N3273, LEN($N3273)-SEARCH("/",$N3273))</f>
        <v>plays</v>
      </c>
      <c r="S3273" s="12">
        <f>(((J3273/60)/60)/24)+DATE(1970,1,1)</f>
        <v>41915.437210648146</v>
      </c>
      <c r="T3273" s="12">
        <f>(((I3273/60)/60)/24)+DATE(1970,1,1)</f>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(E3274/D3274)</f>
        <v>1.5443</v>
      </c>
      <c r="P3274" s="8">
        <f>IF(E3274=0, 0, E3274/L3274)</f>
        <v>106.50344827586207</v>
      </c>
      <c r="Q3274" t="str">
        <f>LEFT($N3274,SEARCH("/",$N3274)-1)</f>
        <v>theater</v>
      </c>
      <c r="R3274" t="str">
        <f>RIGHT($N3274, LEN($N3274)-SEARCH("/",$N3274))</f>
        <v>plays</v>
      </c>
      <c r="S3274" s="12">
        <f>(((J3274/60)/60)/24)+DATE(1970,1,1)</f>
        <v>42284.500104166669</v>
      </c>
      <c r="T3274" s="12">
        <f>(((I3274/60)/60)/24)+DATE(1970,1,1)</f>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(E3275/D3275)</f>
        <v>1.0740000000000001</v>
      </c>
      <c r="P3275" s="8">
        <f>IF(E3275=0, 0, E3275/L3275)</f>
        <v>204.57142857142858</v>
      </c>
      <c r="Q3275" t="str">
        <f>LEFT($N3275,SEARCH("/",$N3275)-1)</f>
        <v>theater</v>
      </c>
      <c r="R3275" t="str">
        <f>RIGHT($N3275, LEN($N3275)-SEARCH("/",$N3275))</f>
        <v>plays</v>
      </c>
      <c r="S3275" s="12">
        <f>(((J3275/60)/60)/24)+DATE(1970,1,1)</f>
        <v>42611.801412037035</v>
      </c>
      <c r="T3275" s="12">
        <f>(((I3275/60)/60)/24)+DATE(1970,1,1)</f>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(E3276/D3276)</f>
        <v>1.0132258064516129</v>
      </c>
      <c r="P3276" s="8">
        <f>IF(E3276=0, 0, E3276/L3276)</f>
        <v>54.912587412587413</v>
      </c>
      <c r="Q3276" t="str">
        <f>LEFT($N3276,SEARCH("/",$N3276)-1)</f>
        <v>theater</v>
      </c>
      <c r="R3276" t="str">
        <f>RIGHT($N3276, LEN($N3276)-SEARCH("/",$N3276))</f>
        <v>plays</v>
      </c>
      <c r="S3276" s="12">
        <f>(((J3276/60)/60)/24)+DATE(1970,1,1)</f>
        <v>42400.704537037032</v>
      </c>
      <c r="T3276" s="12">
        <f>(((I3276/60)/60)/24)+DATE(1970,1,1)</f>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(E3277/D3277)</f>
        <v>1.0027777777777778</v>
      </c>
      <c r="P3277" s="8">
        <f>IF(E3277=0, 0, E3277/L3277)</f>
        <v>150.41666666666666</v>
      </c>
      <c r="Q3277" t="str">
        <f>LEFT($N3277,SEARCH("/",$N3277)-1)</f>
        <v>theater</v>
      </c>
      <c r="R3277" t="str">
        <f>RIGHT($N3277, LEN($N3277)-SEARCH("/",$N3277))</f>
        <v>plays</v>
      </c>
      <c r="S3277" s="12">
        <f>(((J3277/60)/60)/24)+DATE(1970,1,1)</f>
        <v>42017.88045138889</v>
      </c>
      <c r="T3277" s="12">
        <f>(((I3277/60)/60)/24)+DATE(1970,1,1)</f>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(E3278/D3278)</f>
        <v>1.1684444444444444</v>
      </c>
      <c r="P3278" s="8">
        <f>IF(E3278=0, 0, E3278/L3278)</f>
        <v>52.58</v>
      </c>
      <c r="Q3278" t="str">
        <f>LEFT($N3278,SEARCH("/",$N3278)-1)</f>
        <v>theater</v>
      </c>
      <c r="R3278" t="str">
        <f>RIGHT($N3278, LEN($N3278)-SEARCH("/",$N3278))</f>
        <v>plays</v>
      </c>
      <c r="S3278" s="12">
        <f>(((J3278/60)/60)/24)+DATE(1970,1,1)</f>
        <v>42426.949988425928</v>
      </c>
      <c r="T3278" s="12">
        <f>(((I3278/60)/60)/24)+DATE(1970,1,1)</f>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(E3279/D3279)</f>
        <v>1.0860000000000001</v>
      </c>
      <c r="P3279" s="8">
        <f>IF(E3279=0, 0, E3279/L3279)</f>
        <v>54.3</v>
      </c>
      <c r="Q3279" t="str">
        <f>LEFT($N3279,SEARCH("/",$N3279)-1)</f>
        <v>theater</v>
      </c>
      <c r="R3279" t="str">
        <f>RIGHT($N3279, LEN($N3279)-SEARCH("/",$N3279))</f>
        <v>plays</v>
      </c>
      <c r="S3279" s="12">
        <f>(((J3279/60)/60)/24)+DATE(1970,1,1)</f>
        <v>41931.682939814818</v>
      </c>
      <c r="T3279" s="12">
        <f>(((I3279/60)/60)/24)+DATE(1970,1,1)</f>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(E3280/D3280)</f>
        <v>1.034</v>
      </c>
      <c r="P3280" s="8">
        <f>IF(E3280=0, 0, E3280/L3280)</f>
        <v>76.029411764705884</v>
      </c>
      <c r="Q3280" t="str">
        <f>LEFT($N3280,SEARCH("/",$N3280)-1)</f>
        <v>theater</v>
      </c>
      <c r="R3280" t="str">
        <f>RIGHT($N3280, LEN($N3280)-SEARCH("/",$N3280))</f>
        <v>plays</v>
      </c>
      <c r="S3280" s="12">
        <f>(((J3280/60)/60)/24)+DATE(1970,1,1)</f>
        <v>42124.848414351851</v>
      </c>
      <c r="T3280" s="12">
        <f>(((I3280/60)/60)/24)+DATE(1970,1,1)</f>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(E3281/D3281)</f>
        <v>1.1427586206896552</v>
      </c>
      <c r="P3281" s="8">
        <f>IF(E3281=0, 0, E3281/L3281)</f>
        <v>105.2063492063492</v>
      </c>
      <c r="Q3281" t="str">
        <f>LEFT($N3281,SEARCH("/",$N3281)-1)</f>
        <v>theater</v>
      </c>
      <c r="R3281" t="str">
        <f>RIGHT($N3281, LEN($N3281)-SEARCH("/",$N3281))</f>
        <v>plays</v>
      </c>
      <c r="S3281" s="12">
        <f>(((J3281/60)/60)/24)+DATE(1970,1,1)</f>
        <v>42431.102534722217</v>
      </c>
      <c r="T3281" s="12">
        <f>(((I3281/60)/60)/24)+DATE(1970,1,1)</f>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(E3282/D3282)</f>
        <v>1.03</v>
      </c>
      <c r="P3282" s="8">
        <f>IF(E3282=0, 0, E3282/L3282)</f>
        <v>68.666666666666671</v>
      </c>
      <c r="Q3282" t="str">
        <f>LEFT($N3282,SEARCH("/",$N3282)-1)</f>
        <v>theater</v>
      </c>
      <c r="R3282" t="str">
        <f>RIGHT($N3282, LEN($N3282)-SEARCH("/",$N3282))</f>
        <v>plays</v>
      </c>
      <c r="S3282" s="12">
        <f>(((J3282/60)/60)/24)+DATE(1970,1,1)</f>
        <v>42121.756921296299</v>
      </c>
      <c r="T3282" s="12">
        <f>(((I3282/60)/60)/24)+DATE(1970,1,1)</f>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(E3283/D3283)</f>
        <v>1.216</v>
      </c>
      <c r="P3283" s="8">
        <f>IF(E3283=0, 0, E3283/L3283)</f>
        <v>129.36170212765958</v>
      </c>
      <c r="Q3283" t="str">
        <f>LEFT($N3283,SEARCH("/",$N3283)-1)</f>
        <v>theater</v>
      </c>
      <c r="R3283" t="str">
        <f>RIGHT($N3283, LEN($N3283)-SEARCH("/",$N3283))</f>
        <v>plays</v>
      </c>
      <c r="S3283" s="12">
        <f>(((J3283/60)/60)/24)+DATE(1970,1,1)</f>
        <v>42219.019733796296</v>
      </c>
      <c r="T3283" s="12">
        <f>(((I3283/60)/60)/24)+DATE(1970,1,1)</f>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(E3284/D3284)</f>
        <v>1.026467741935484</v>
      </c>
      <c r="P3284" s="8">
        <f>IF(E3284=0, 0, E3284/L3284)</f>
        <v>134.26371308016877</v>
      </c>
      <c r="Q3284" t="str">
        <f>LEFT($N3284,SEARCH("/",$N3284)-1)</f>
        <v>theater</v>
      </c>
      <c r="R3284" t="str">
        <f>RIGHT($N3284, LEN($N3284)-SEARCH("/",$N3284))</f>
        <v>plays</v>
      </c>
      <c r="S3284" s="12">
        <f>(((J3284/60)/60)/24)+DATE(1970,1,1)</f>
        <v>42445.19430555556</v>
      </c>
      <c r="T3284" s="12">
        <f>(((I3284/60)/60)/24)+DATE(1970,1,1)</f>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(E3285/D3285)</f>
        <v>1.0475000000000001</v>
      </c>
      <c r="P3285" s="8">
        <f>IF(E3285=0, 0, E3285/L3285)</f>
        <v>17.829787234042552</v>
      </c>
      <c r="Q3285" t="str">
        <f>LEFT($N3285,SEARCH("/",$N3285)-1)</f>
        <v>theater</v>
      </c>
      <c r="R3285" t="str">
        <f>RIGHT($N3285, LEN($N3285)-SEARCH("/",$N3285))</f>
        <v>plays</v>
      </c>
      <c r="S3285" s="12">
        <f>(((J3285/60)/60)/24)+DATE(1970,1,1)</f>
        <v>42379.74418981481</v>
      </c>
      <c r="T3285" s="12">
        <f>(((I3285/60)/60)/24)+DATE(1970,1,1)</f>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(E3286/D3286)</f>
        <v>1.016</v>
      </c>
      <c r="P3286" s="8">
        <f>IF(E3286=0, 0, E3286/L3286)</f>
        <v>203.2</v>
      </c>
      <c r="Q3286" t="str">
        <f>LEFT($N3286,SEARCH("/",$N3286)-1)</f>
        <v>theater</v>
      </c>
      <c r="R3286" t="str">
        <f>RIGHT($N3286, LEN($N3286)-SEARCH("/",$N3286))</f>
        <v>plays</v>
      </c>
      <c r="S3286" s="12">
        <f>(((J3286/60)/60)/24)+DATE(1970,1,1)</f>
        <v>42380.884872685187</v>
      </c>
      <c r="T3286" s="12">
        <f>(((I3286/60)/60)/24)+DATE(1970,1,1)</f>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(E3287/D3287)</f>
        <v>1.1210242048409682</v>
      </c>
      <c r="P3287" s="8">
        <f>IF(E3287=0, 0, E3287/L3287)</f>
        <v>69.18518518518519</v>
      </c>
      <c r="Q3287" t="str">
        <f>LEFT($N3287,SEARCH("/",$N3287)-1)</f>
        <v>theater</v>
      </c>
      <c r="R3287" t="str">
        <f>RIGHT($N3287, LEN($N3287)-SEARCH("/",$N3287))</f>
        <v>plays</v>
      </c>
      <c r="S3287" s="12">
        <f>(((J3287/60)/60)/24)+DATE(1970,1,1)</f>
        <v>42762.942430555559</v>
      </c>
      <c r="T3287" s="12">
        <f>(((I3287/60)/60)/24)+DATE(1970,1,1)</f>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(E3288/D3288)</f>
        <v>1.0176666666666667</v>
      </c>
      <c r="P3288" s="8">
        <f>IF(E3288=0, 0, E3288/L3288)</f>
        <v>125.12295081967213</v>
      </c>
      <c r="Q3288" t="str">
        <f>LEFT($N3288,SEARCH("/",$N3288)-1)</f>
        <v>theater</v>
      </c>
      <c r="R3288" t="str">
        <f>RIGHT($N3288, LEN($N3288)-SEARCH("/",$N3288))</f>
        <v>plays</v>
      </c>
      <c r="S3288" s="12">
        <f>(((J3288/60)/60)/24)+DATE(1970,1,1)</f>
        <v>42567.840069444443</v>
      </c>
      <c r="T3288" s="12">
        <f>(((I3288/60)/60)/24)+DATE(1970,1,1)</f>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(E3289/D3289)</f>
        <v>1</v>
      </c>
      <c r="P3289" s="8">
        <f>IF(E3289=0, 0, E3289/L3289)</f>
        <v>73.529411764705884</v>
      </c>
      <c r="Q3289" t="str">
        <f>LEFT($N3289,SEARCH("/",$N3289)-1)</f>
        <v>theater</v>
      </c>
      <c r="R3289" t="str">
        <f>RIGHT($N3289, LEN($N3289)-SEARCH("/",$N3289))</f>
        <v>plays</v>
      </c>
      <c r="S3289" s="12">
        <f>(((J3289/60)/60)/24)+DATE(1970,1,1)</f>
        <v>42311.750324074077</v>
      </c>
      <c r="T3289" s="12">
        <f>(((I3289/60)/60)/24)+DATE(1970,1,1)</f>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(E3290/D3290)</f>
        <v>1.0026489999999999</v>
      </c>
      <c r="P3290" s="8">
        <f>IF(E3290=0, 0, E3290/L3290)</f>
        <v>48.437149758454105</v>
      </c>
      <c r="Q3290" t="str">
        <f>LEFT($N3290,SEARCH("/",$N3290)-1)</f>
        <v>theater</v>
      </c>
      <c r="R3290" t="str">
        <f>RIGHT($N3290, LEN($N3290)-SEARCH("/",$N3290))</f>
        <v>plays</v>
      </c>
      <c r="S3290" s="12">
        <f>(((J3290/60)/60)/24)+DATE(1970,1,1)</f>
        <v>42505.774479166663</v>
      </c>
      <c r="T3290" s="12">
        <f>(((I3290/60)/60)/24)+DATE(1970,1,1)</f>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(E3291/D3291)</f>
        <v>1.3304200000000002</v>
      </c>
      <c r="P3291" s="8">
        <f>IF(E3291=0, 0, E3291/L3291)</f>
        <v>26.608400000000003</v>
      </c>
      <c r="Q3291" t="str">
        <f>LEFT($N3291,SEARCH("/",$N3291)-1)</f>
        <v>theater</v>
      </c>
      <c r="R3291" t="str">
        <f>RIGHT($N3291, LEN($N3291)-SEARCH("/",$N3291))</f>
        <v>plays</v>
      </c>
      <c r="S3291" s="12">
        <f>(((J3291/60)/60)/24)+DATE(1970,1,1)</f>
        <v>42758.368078703701</v>
      </c>
      <c r="T3291" s="12">
        <f>(((I3291/60)/60)/24)+DATE(1970,1,1)</f>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(E3292/D3292)</f>
        <v>1.212</v>
      </c>
      <c r="P3292" s="8">
        <f>IF(E3292=0, 0, E3292/L3292)</f>
        <v>33.666666666666664</v>
      </c>
      <c r="Q3292" t="str">
        <f>LEFT($N3292,SEARCH("/",$N3292)-1)</f>
        <v>theater</v>
      </c>
      <c r="R3292" t="str">
        <f>RIGHT($N3292, LEN($N3292)-SEARCH("/",$N3292))</f>
        <v>plays</v>
      </c>
      <c r="S3292" s="12">
        <f>(((J3292/60)/60)/24)+DATE(1970,1,1)</f>
        <v>42775.51494212963</v>
      </c>
      <c r="T3292" s="12">
        <f>(((I3292/60)/60)/24)+DATE(1970,1,1)</f>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(E3293/D3293)</f>
        <v>1.1399999999999999</v>
      </c>
      <c r="P3293" s="8">
        <f>IF(E3293=0, 0, E3293/L3293)</f>
        <v>40.714285714285715</v>
      </c>
      <c r="Q3293" t="str">
        <f>LEFT($N3293,SEARCH("/",$N3293)-1)</f>
        <v>theater</v>
      </c>
      <c r="R3293" t="str">
        <f>RIGHT($N3293, LEN($N3293)-SEARCH("/",$N3293))</f>
        <v>plays</v>
      </c>
      <c r="S3293" s="12">
        <f>(((J3293/60)/60)/24)+DATE(1970,1,1)</f>
        <v>42232.702546296292</v>
      </c>
      <c r="T3293" s="12">
        <f>(((I3293/60)/60)/24)+DATE(1970,1,1)</f>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(E3294/D3294)</f>
        <v>2.8613861386138613</v>
      </c>
      <c r="P3294" s="8">
        <f>IF(E3294=0, 0, E3294/L3294)</f>
        <v>19.266666666666666</v>
      </c>
      <c r="Q3294" t="str">
        <f>LEFT($N3294,SEARCH("/",$N3294)-1)</f>
        <v>theater</v>
      </c>
      <c r="R3294" t="str">
        <f>RIGHT($N3294, LEN($N3294)-SEARCH("/",$N3294))</f>
        <v>plays</v>
      </c>
      <c r="S3294" s="12">
        <f>(((J3294/60)/60)/24)+DATE(1970,1,1)</f>
        <v>42282.770231481481</v>
      </c>
      <c r="T3294" s="12">
        <f>(((I3294/60)/60)/24)+DATE(1970,1,1)</f>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(E3295/D3295)</f>
        <v>1.7044444444444444</v>
      </c>
      <c r="P3295" s="8">
        <f>IF(E3295=0, 0, E3295/L3295)</f>
        <v>84.285714285714292</v>
      </c>
      <c r="Q3295" t="str">
        <f>LEFT($N3295,SEARCH("/",$N3295)-1)</f>
        <v>theater</v>
      </c>
      <c r="R3295" t="str">
        <f>RIGHT($N3295, LEN($N3295)-SEARCH("/",$N3295))</f>
        <v>plays</v>
      </c>
      <c r="S3295" s="12">
        <f>(((J3295/60)/60)/24)+DATE(1970,1,1)</f>
        <v>42768.425370370373</v>
      </c>
      <c r="T3295" s="12">
        <f>(((I3295/60)/60)/24)+DATE(1970,1,1)</f>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(E3296/D3296)</f>
        <v>1.1833333333333333</v>
      </c>
      <c r="P3296" s="8">
        <f>IF(E3296=0, 0, E3296/L3296)</f>
        <v>29.583333333333332</v>
      </c>
      <c r="Q3296" t="str">
        <f>LEFT($N3296,SEARCH("/",$N3296)-1)</f>
        <v>theater</v>
      </c>
      <c r="R3296" t="str">
        <f>RIGHT($N3296, LEN($N3296)-SEARCH("/",$N3296))</f>
        <v>plays</v>
      </c>
      <c r="S3296" s="12">
        <f>(((J3296/60)/60)/24)+DATE(1970,1,1)</f>
        <v>42141.541134259256</v>
      </c>
      <c r="T3296" s="12">
        <f>(((I3296/60)/60)/24)+DATE(1970,1,1)</f>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(E3297/D3297)</f>
        <v>1.0285857142857142</v>
      </c>
      <c r="P3297" s="8">
        <f>IF(E3297=0, 0, E3297/L3297)</f>
        <v>26.667037037037037</v>
      </c>
      <c r="Q3297" t="str">
        <f>LEFT($N3297,SEARCH("/",$N3297)-1)</f>
        <v>theater</v>
      </c>
      <c r="R3297" t="str">
        <f>RIGHT($N3297, LEN($N3297)-SEARCH("/",$N3297))</f>
        <v>plays</v>
      </c>
      <c r="S3297" s="12">
        <f>(((J3297/60)/60)/24)+DATE(1970,1,1)</f>
        <v>42609.442465277782</v>
      </c>
      <c r="T3297" s="12">
        <f>(((I3297/60)/60)/24)+DATE(1970,1,1)</f>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(E3298/D3298)</f>
        <v>1.4406666666666668</v>
      </c>
      <c r="P3298" s="8">
        <f>IF(E3298=0, 0, E3298/L3298)</f>
        <v>45.978723404255319</v>
      </c>
      <c r="Q3298" t="str">
        <f>LEFT($N3298,SEARCH("/",$N3298)-1)</f>
        <v>theater</v>
      </c>
      <c r="R3298" t="str">
        <f>RIGHT($N3298, LEN($N3298)-SEARCH("/",$N3298))</f>
        <v>plays</v>
      </c>
      <c r="S3298" s="12">
        <f>(((J3298/60)/60)/24)+DATE(1970,1,1)</f>
        <v>42309.756620370375</v>
      </c>
      <c r="T3298" s="12">
        <f>(((I3298/60)/60)/24)+DATE(1970,1,1)</f>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(E3299/D3299)</f>
        <v>1.0007272727272727</v>
      </c>
      <c r="P3299" s="8">
        <f>IF(E3299=0, 0, E3299/L3299)</f>
        <v>125.09090909090909</v>
      </c>
      <c r="Q3299" t="str">
        <f>LEFT($N3299,SEARCH("/",$N3299)-1)</f>
        <v>theater</v>
      </c>
      <c r="R3299" t="str">
        <f>RIGHT($N3299, LEN($N3299)-SEARCH("/",$N3299))</f>
        <v>plays</v>
      </c>
      <c r="S3299" s="12">
        <f>(((J3299/60)/60)/24)+DATE(1970,1,1)</f>
        <v>42193.771481481483</v>
      </c>
      <c r="T3299" s="12">
        <f>(((I3299/60)/60)/24)+DATE(1970,1,1)</f>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(E3300/D3300)</f>
        <v>1.0173000000000001</v>
      </c>
      <c r="P3300" s="8">
        <f>IF(E3300=0, 0, E3300/L3300)</f>
        <v>141.29166666666666</v>
      </c>
      <c r="Q3300" t="str">
        <f>LEFT($N3300,SEARCH("/",$N3300)-1)</f>
        <v>theater</v>
      </c>
      <c r="R3300" t="str">
        <f>RIGHT($N3300, LEN($N3300)-SEARCH("/",$N3300))</f>
        <v>plays</v>
      </c>
      <c r="S3300" s="12">
        <f>(((J3300/60)/60)/24)+DATE(1970,1,1)</f>
        <v>42239.957962962959</v>
      </c>
      <c r="T3300" s="12">
        <f>(((I3300/60)/60)/24)+DATE(1970,1,1)</f>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(E3301/D3301)</f>
        <v>1.1619999999999999</v>
      </c>
      <c r="P3301" s="8">
        <f>IF(E3301=0, 0, E3301/L3301)</f>
        <v>55.333333333333336</v>
      </c>
      <c r="Q3301" t="str">
        <f>LEFT($N3301,SEARCH("/",$N3301)-1)</f>
        <v>theater</v>
      </c>
      <c r="R3301" t="str">
        <f>RIGHT($N3301, LEN($N3301)-SEARCH("/",$N3301))</f>
        <v>plays</v>
      </c>
      <c r="S3301" s="12">
        <f>(((J3301/60)/60)/24)+DATE(1970,1,1)</f>
        <v>42261.917395833334</v>
      </c>
      <c r="T3301" s="12">
        <f>(((I3301/60)/60)/24)+DATE(1970,1,1)</f>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(E3302/D3302)</f>
        <v>1.3616666666666666</v>
      </c>
      <c r="P3302" s="8">
        <f>IF(E3302=0, 0, E3302/L3302)</f>
        <v>46.420454545454547</v>
      </c>
      <c r="Q3302" t="str">
        <f>LEFT($N3302,SEARCH("/",$N3302)-1)</f>
        <v>theater</v>
      </c>
      <c r="R3302" t="str">
        <f>RIGHT($N3302, LEN($N3302)-SEARCH("/",$N3302))</f>
        <v>plays</v>
      </c>
      <c r="S3302" s="12">
        <f>(((J3302/60)/60)/24)+DATE(1970,1,1)</f>
        <v>42102.743773148148</v>
      </c>
      <c r="T3302" s="12">
        <f>(((I3302/60)/60)/24)+DATE(1970,1,1)</f>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(E3303/D3303)</f>
        <v>1.3346666666666667</v>
      </c>
      <c r="P3303" s="8">
        <f>IF(E3303=0, 0, E3303/L3303)</f>
        <v>57.2</v>
      </c>
      <c r="Q3303" t="str">
        <f>LEFT($N3303,SEARCH("/",$N3303)-1)</f>
        <v>theater</v>
      </c>
      <c r="R3303" t="str">
        <f>RIGHT($N3303, LEN($N3303)-SEARCH("/",$N3303))</f>
        <v>plays</v>
      </c>
      <c r="S3303" s="12">
        <f>(((J3303/60)/60)/24)+DATE(1970,1,1)</f>
        <v>42538.73583333334</v>
      </c>
      <c r="T3303" s="12">
        <f>(((I3303/60)/60)/24)+DATE(1970,1,1)</f>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(E3304/D3304)</f>
        <v>1.0339285714285715</v>
      </c>
      <c r="P3304" s="8">
        <f>IF(E3304=0, 0, E3304/L3304)</f>
        <v>173.7</v>
      </c>
      <c r="Q3304" t="str">
        <f>LEFT($N3304,SEARCH("/",$N3304)-1)</f>
        <v>theater</v>
      </c>
      <c r="R3304" t="str">
        <f>RIGHT($N3304, LEN($N3304)-SEARCH("/",$N3304))</f>
        <v>plays</v>
      </c>
      <c r="S3304" s="12">
        <f>(((J3304/60)/60)/24)+DATE(1970,1,1)</f>
        <v>42681.35157407407</v>
      </c>
      <c r="T3304" s="12">
        <f>(((I3304/60)/60)/24)+DATE(1970,1,1)</f>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(E3305/D3305)</f>
        <v>1.1588888888888889</v>
      </c>
      <c r="P3305" s="8">
        <f>IF(E3305=0, 0, E3305/L3305)</f>
        <v>59.6</v>
      </c>
      <c r="Q3305" t="str">
        <f>LEFT($N3305,SEARCH("/",$N3305)-1)</f>
        <v>theater</v>
      </c>
      <c r="R3305" t="str">
        <f>RIGHT($N3305, LEN($N3305)-SEARCH("/",$N3305))</f>
        <v>plays</v>
      </c>
      <c r="S3305" s="12">
        <f>(((J3305/60)/60)/24)+DATE(1970,1,1)</f>
        <v>42056.65143518518</v>
      </c>
      <c r="T3305" s="12">
        <f>(((I3305/60)/60)/24)+DATE(1970,1,1)</f>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(E3306/D3306)</f>
        <v>1.0451666666666666</v>
      </c>
      <c r="P3306" s="8">
        <f>IF(E3306=0, 0, E3306/L3306)</f>
        <v>89.585714285714289</v>
      </c>
      <c r="Q3306" t="str">
        <f>LEFT($N3306,SEARCH("/",$N3306)-1)</f>
        <v>theater</v>
      </c>
      <c r="R3306" t="str">
        <f>RIGHT($N3306, LEN($N3306)-SEARCH("/",$N3306))</f>
        <v>plays</v>
      </c>
      <c r="S3306" s="12">
        <f>(((J3306/60)/60)/24)+DATE(1970,1,1)</f>
        <v>42696.624444444446</v>
      </c>
      <c r="T3306" s="12">
        <f>(((I3306/60)/60)/24)+DATE(1970,1,1)</f>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(E3307/D3307)</f>
        <v>1.0202500000000001</v>
      </c>
      <c r="P3307" s="8">
        <f>IF(E3307=0, 0, E3307/L3307)</f>
        <v>204.05</v>
      </c>
      <c r="Q3307" t="str">
        <f>LEFT($N3307,SEARCH("/",$N3307)-1)</f>
        <v>theater</v>
      </c>
      <c r="R3307" t="str">
        <f>RIGHT($N3307, LEN($N3307)-SEARCH("/",$N3307))</f>
        <v>plays</v>
      </c>
      <c r="S3307" s="12">
        <f>(((J3307/60)/60)/24)+DATE(1970,1,1)</f>
        <v>42186.855879629627</v>
      </c>
      <c r="T3307" s="12">
        <f>(((I3307/60)/60)/24)+DATE(1970,1,1)</f>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(E3308/D3308)</f>
        <v>1.7533333333333334</v>
      </c>
      <c r="P3308" s="8">
        <f>IF(E3308=0, 0, E3308/L3308)</f>
        <v>48.703703703703702</v>
      </c>
      <c r="Q3308" t="str">
        <f>LEFT($N3308,SEARCH("/",$N3308)-1)</f>
        <v>theater</v>
      </c>
      <c r="R3308" t="str">
        <f>RIGHT($N3308, LEN($N3308)-SEARCH("/",$N3308))</f>
        <v>plays</v>
      </c>
      <c r="S3308" s="12">
        <f>(((J3308/60)/60)/24)+DATE(1970,1,1)</f>
        <v>42493.219236111108</v>
      </c>
      <c r="T3308" s="12">
        <f>(((I3308/60)/60)/24)+DATE(1970,1,1)</f>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(E3309/D3309)</f>
        <v>1.0668</v>
      </c>
      <c r="P3309" s="8">
        <f>IF(E3309=0, 0, E3309/L3309)</f>
        <v>53.339999999999996</v>
      </c>
      <c r="Q3309" t="str">
        <f>LEFT($N3309,SEARCH("/",$N3309)-1)</f>
        <v>theater</v>
      </c>
      <c r="R3309" t="str">
        <f>RIGHT($N3309, LEN($N3309)-SEARCH("/",$N3309))</f>
        <v>plays</v>
      </c>
      <c r="S3309" s="12">
        <f>(((J3309/60)/60)/24)+DATE(1970,1,1)</f>
        <v>42475.057164351849</v>
      </c>
      <c r="T3309" s="12">
        <f>(((I3309/60)/60)/24)+DATE(1970,1,1)</f>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(E3310/D3310)</f>
        <v>1.2228571428571429</v>
      </c>
      <c r="P3310" s="8">
        <f>IF(E3310=0, 0, E3310/L3310)</f>
        <v>75.087719298245617</v>
      </c>
      <c r="Q3310" t="str">
        <f>LEFT($N3310,SEARCH("/",$N3310)-1)</f>
        <v>theater</v>
      </c>
      <c r="R3310" t="str">
        <f>RIGHT($N3310, LEN($N3310)-SEARCH("/",$N3310))</f>
        <v>plays</v>
      </c>
      <c r="S3310" s="12">
        <f>(((J3310/60)/60)/24)+DATE(1970,1,1)</f>
        <v>42452.876909722225</v>
      </c>
      <c r="T3310" s="12">
        <f>(((I3310/60)/60)/24)+DATE(1970,1,1)</f>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(E3311/D3311)</f>
        <v>1.5942857142857143</v>
      </c>
      <c r="P3311" s="8">
        <f>IF(E3311=0, 0, E3311/L3311)</f>
        <v>18</v>
      </c>
      <c r="Q3311" t="str">
        <f>LEFT($N3311,SEARCH("/",$N3311)-1)</f>
        <v>theater</v>
      </c>
      <c r="R3311" t="str">
        <f>RIGHT($N3311, LEN($N3311)-SEARCH("/",$N3311))</f>
        <v>plays</v>
      </c>
      <c r="S3311" s="12">
        <f>(((J3311/60)/60)/24)+DATE(1970,1,1)</f>
        <v>42628.650208333333</v>
      </c>
      <c r="T3311" s="12">
        <f>(((I3311/60)/60)/24)+DATE(1970,1,1)</f>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(E3312/D3312)</f>
        <v>1.0007692307692309</v>
      </c>
      <c r="P3312" s="8">
        <f>IF(E3312=0, 0, E3312/L3312)</f>
        <v>209.83870967741936</v>
      </c>
      <c r="Q3312" t="str">
        <f>LEFT($N3312,SEARCH("/",$N3312)-1)</f>
        <v>theater</v>
      </c>
      <c r="R3312" t="str">
        <f>RIGHT($N3312, LEN($N3312)-SEARCH("/",$N3312))</f>
        <v>plays</v>
      </c>
      <c r="S3312" s="12">
        <f>(((J3312/60)/60)/24)+DATE(1970,1,1)</f>
        <v>42253.928530092591</v>
      </c>
      <c r="T3312" s="12">
        <f>(((I3312/60)/60)/24)+DATE(1970,1,1)</f>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(E3313/D3313)</f>
        <v>1.0984</v>
      </c>
      <c r="P3313" s="8">
        <f>IF(E3313=0, 0, E3313/L3313)</f>
        <v>61.022222222222226</v>
      </c>
      <c r="Q3313" t="str">
        <f>LEFT($N3313,SEARCH("/",$N3313)-1)</f>
        <v>theater</v>
      </c>
      <c r="R3313" t="str">
        <f>RIGHT($N3313, LEN($N3313)-SEARCH("/",$N3313))</f>
        <v>plays</v>
      </c>
      <c r="S3313" s="12">
        <f>(((J3313/60)/60)/24)+DATE(1970,1,1)</f>
        <v>42264.29178240741</v>
      </c>
      <c r="T3313" s="12">
        <f>(((I3313/60)/60)/24)+DATE(1970,1,1)</f>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(E3314/D3314)</f>
        <v>1.0004</v>
      </c>
      <c r="P3314" s="8">
        <f>IF(E3314=0, 0, E3314/L3314)</f>
        <v>61</v>
      </c>
      <c r="Q3314" t="str">
        <f>LEFT($N3314,SEARCH("/",$N3314)-1)</f>
        <v>theater</v>
      </c>
      <c r="R3314" t="str">
        <f>RIGHT($N3314, LEN($N3314)-SEARCH("/",$N3314))</f>
        <v>plays</v>
      </c>
      <c r="S3314" s="12">
        <f>(((J3314/60)/60)/24)+DATE(1970,1,1)</f>
        <v>42664.809560185182</v>
      </c>
      <c r="T3314" s="12">
        <f>(((I3314/60)/60)/24)+DATE(1970,1,1)</f>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(E3315/D3315)</f>
        <v>1.1605000000000001</v>
      </c>
      <c r="P3315" s="8">
        <f>IF(E3315=0, 0, E3315/L3315)</f>
        <v>80.034482758620683</v>
      </c>
      <c r="Q3315" t="str">
        <f>LEFT($N3315,SEARCH("/",$N3315)-1)</f>
        <v>theater</v>
      </c>
      <c r="R3315" t="str">
        <f>RIGHT($N3315, LEN($N3315)-SEARCH("/",$N3315))</f>
        <v>plays</v>
      </c>
      <c r="S3315" s="12">
        <f>(((J3315/60)/60)/24)+DATE(1970,1,1)</f>
        <v>42382.244409722218</v>
      </c>
      <c r="T3315" s="12">
        <f>(((I3315/60)/60)/24)+DATE(1970,1,1)</f>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(E3316/D3316)</f>
        <v>2.1074999999999999</v>
      </c>
      <c r="P3316" s="8">
        <f>IF(E3316=0, 0, E3316/L3316)</f>
        <v>29.068965517241381</v>
      </c>
      <c r="Q3316" t="str">
        <f>LEFT($N3316,SEARCH("/",$N3316)-1)</f>
        <v>theater</v>
      </c>
      <c r="R3316" t="str">
        <f>RIGHT($N3316, LEN($N3316)-SEARCH("/",$N3316))</f>
        <v>plays</v>
      </c>
      <c r="S3316" s="12">
        <f>(((J3316/60)/60)/24)+DATE(1970,1,1)</f>
        <v>42105.267488425925</v>
      </c>
      <c r="T3316" s="12">
        <f>(((I3316/60)/60)/24)+DATE(1970,1,1)</f>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(E3317/D3317)</f>
        <v>1.1000000000000001</v>
      </c>
      <c r="P3317" s="8">
        <f>IF(E3317=0, 0, E3317/L3317)</f>
        <v>49.438202247191015</v>
      </c>
      <c r="Q3317" t="str">
        <f>LEFT($N3317,SEARCH("/",$N3317)-1)</f>
        <v>theater</v>
      </c>
      <c r="R3317" t="str">
        <f>RIGHT($N3317, LEN($N3317)-SEARCH("/",$N3317))</f>
        <v>plays</v>
      </c>
      <c r="S3317" s="12">
        <f>(((J3317/60)/60)/24)+DATE(1970,1,1)</f>
        <v>42466.303715277783</v>
      </c>
      <c r="T3317" s="12">
        <f>(((I3317/60)/60)/24)+DATE(1970,1,1)</f>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(E3318/D3318)</f>
        <v>1.0008673425918038</v>
      </c>
      <c r="P3318" s="8">
        <f>IF(E3318=0, 0, E3318/L3318)</f>
        <v>93.977440000000001</v>
      </c>
      <c r="Q3318" t="str">
        <f>LEFT($N3318,SEARCH("/",$N3318)-1)</f>
        <v>theater</v>
      </c>
      <c r="R3318" t="str">
        <f>RIGHT($N3318, LEN($N3318)-SEARCH("/",$N3318))</f>
        <v>plays</v>
      </c>
      <c r="S3318" s="12">
        <f>(((J3318/60)/60)/24)+DATE(1970,1,1)</f>
        <v>41826.871238425927</v>
      </c>
      <c r="T3318" s="12">
        <f>(((I3318/60)/60)/24)+DATE(1970,1,1)</f>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(E3319/D3319)</f>
        <v>1.0619047619047619</v>
      </c>
      <c r="P3319" s="8">
        <f>IF(E3319=0, 0, E3319/L3319)</f>
        <v>61.944444444444443</v>
      </c>
      <c r="Q3319" t="str">
        <f>LEFT($N3319,SEARCH("/",$N3319)-1)</f>
        <v>theater</v>
      </c>
      <c r="R3319" t="str">
        <f>RIGHT($N3319, LEN($N3319)-SEARCH("/",$N3319))</f>
        <v>plays</v>
      </c>
      <c r="S3319" s="12">
        <f>(((J3319/60)/60)/24)+DATE(1970,1,1)</f>
        <v>42499.039629629624</v>
      </c>
      <c r="T3319" s="12">
        <f>(((I3319/60)/60)/24)+DATE(1970,1,1)</f>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(E3320/D3320)</f>
        <v>1.256</v>
      </c>
      <c r="P3320" s="8">
        <f>IF(E3320=0, 0, E3320/L3320)</f>
        <v>78.5</v>
      </c>
      <c r="Q3320" t="str">
        <f>LEFT($N3320,SEARCH("/",$N3320)-1)</f>
        <v>theater</v>
      </c>
      <c r="R3320" t="str">
        <f>RIGHT($N3320, LEN($N3320)-SEARCH("/",$N3320))</f>
        <v>plays</v>
      </c>
      <c r="S3320" s="12">
        <f>(((J3320/60)/60)/24)+DATE(1970,1,1)</f>
        <v>42431.302002314813</v>
      </c>
      <c r="T3320" s="12">
        <f>(((I3320/60)/60)/24)+DATE(1970,1,1)</f>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(E3321/D3321)</f>
        <v>1.08</v>
      </c>
      <c r="P3321" s="8">
        <f>IF(E3321=0, 0, E3321/L3321)</f>
        <v>33.75</v>
      </c>
      <c r="Q3321" t="str">
        <f>LEFT($N3321,SEARCH("/",$N3321)-1)</f>
        <v>theater</v>
      </c>
      <c r="R3321" t="str">
        <f>RIGHT($N3321, LEN($N3321)-SEARCH("/",$N3321))</f>
        <v>plays</v>
      </c>
      <c r="S3321" s="12">
        <f>(((J3321/60)/60)/24)+DATE(1970,1,1)</f>
        <v>41990.585486111115</v>
      </c>
      <c r="T3321" s="12">
        <f>(((I3321/60)/60)/24)+DATE(1970,1,1)</f>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(E3322/D3322)</f>
        <v>1.01</v>
      </c>
      <c r="P3322" s="8">
        <f>IF(E3322=0, 0, E3322/L3322)</f>
        <v>66.44736842105263</v>
      </c>
      <c r="Q3322" t="str">
        <f>LEFT($N3322,SEARCH("/",$N3322)-1)</f>
        <v>theater</v>
      </c>
      <c r="R3322" t="str">
        <f>RIGHT($N3322, LEN($N3322)-SEARCH("/",$N3322))</f>
        <v>plays</v>
      </c>
      <c r="S3322" s="12">
        <f>(((J3322/60)/60)/24)+DATE(1970,1,1)</f>
        <v>42513.045798611114</v>
      </c>
      <c r="T3322" s="12">
        <f>(((I3322/60)/60)/24)+DATE(1970,1,1)</f>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(E3323/D3323)</f>
        <v>1.0740000000000001</v>
      </c>
      <c r="P3323" s="8">
        <f>IF(E3323=0, 0, E3323/L3323)</f>
        <v>35.799999999999997</v>
      </c>
      <c r="Q3323" t="str">
        <f>LEFT($N3323,SEARCH("/",$N3323)-1)</f>
        <v>theater</v>
      </c>
      <c r="R3323" t="str">
        <f>RIGHT($N3323, LEN($N3323)-SEARCH("/",$N3323))</f>
        <v>plays</v>
      </c>
      <c r="S3323" s="12">
        <f>(((J3323/60)/60)/24)+DATE(1970,1,1)</f>
        <v>41914.100289351853</v>
      </c>
      <c r="T3323" s="12">
        <f>(((I3323/60)/60)/24)+DATE(1970,1,1)</f>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(E3324/D3324)</f>
        <v>1.0151515151515151</v>
      </c>
      <c r="P3324" s="8">
        <f>IF(E3324=0, 0, E3324/L3324)</f>
        <v>145.65217391304347</v>
      </c>
      <c r="Q3324" t="str">
        <f>LEFT($N3324,SEARCH("/",$N3324)-1)</f>
        <v>theater</v>
      </c>
      <c r="R3324" t="str">
        <f>RIGHT($N3324, LEN($N3324)-SEARCH("/",$N3324))</f>
        <v>plays</v>
      </c>
      <c r="S3324" s="12">
        <f>(((J3324/60)/60)/24)+DATE(1970,1,1)</f>
        <v>42521.010370370372</v>
      </c>
      <c r="T3324" s="12">
        <f>(((I3324/60)/60)/24)+DATE(1970,1,1)</f>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(E3325/D3325)</f>
        <v>1.2589999999999999</v>
      </c>
      <c r="P3325" s="8">
        <f>IF(E3325=0, 0, E3325/L3325)</f>
        <v>25.693877551020407</v>
      </c>
      <c r="Q3325" t="str">
        <f>LEFT($N3325,SEARCH("/",$N3325)-1)</f>
        <v>theater</v>
      </c>
      <c r="R3325" t="str">
        <f>RIGHT($N3325, LEN($N3325)-SEARCH("/",$N3325))</f>
        <v>plays</v>
      </c>
      <c r="S3325" s="12">
        <f>(((J3325/60)/60)/24)+DATE(1970,1,1)</f>
        <v>42608.36583333333</v>
      </c>
      <c r="T3325" s="12">
        <f>(((I3325/60)/60)/24)+DATE(1970,1,1)</f>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(E3326/D3326)</f>
        <v>1.0166666666666666</v>
      </c>
      <c r="P3326" s="8">
        <f>IF(E3326=0, 0, E3326/L3326)</f>
        <v>152.5</v>
      </c>
      <c r="Q3326" t="str">
        <f>LEFT($N3326,SEARCH("/",$N3326)-1)</f>
        <v>theater</v>
      </c>
      <c r="R3326" t="str">
        <f>RIGHT($N3326, LEN($N3326)-SEARCH("/",$N3326))</f>
        <v>plays</v>
      </c>
      <c r="S3326" s="12">
        <f>(((J3326/60)/60)/24)+DATE(1970,1,1)</f>
        <v>42512.58321759259</v>
      </c>
      <c r="T3326" s="12">
        <f>(((I3326/60)/60)/24)+DATE(1970,1,1)</f>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(E3327/D3327)</f>
        <v>1.125</v>
      </c>
      <c r="P3327" s="8">
        <f>IF(E3327=0, 0, E3327/L3327)</f>
        <v>30</v>
      </c>
      <c r="Q3327" t="str">
        <f>LEFT($N3327,SEARCH("/",$N3327)-1)</f>
        <v>theater</v>
      </c>
      <c r="R3327" t="str">
        <f>RIGHT($N3327, LEN($N3327)-SEARCH("/",$N3327))</f>
        <v>plays</v>
      </c>
      <c r="S3327" s="12">
        <f>(((J3327/60)/60)/24)+DATE(1970,1,1)</f>
        <v>42064.785613425927</v>
      </c>
      <c r="T3327" s="12">
        <f>(((I3327/60)/60)/24)+DATE(1970,1,1)</f>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(E3328/D3328)</f>
        <v>1.0137499999999999</v>
      </c>
      <c r="P3328" s="8">
        <f>IF(E3328=0, 0, E3328/L3328)</f>
        <v>142.28070175438597</v>
      </c>
      <c r="Q3328" t="str">
        <f>LEFT($N3328,SEARCH("/",$N3328)-1)</f>
        <v>theater</v>
      </c>
      <c r="R3328" t="str">
        <f>RIGHT($N3328, LEN($N3328)-SEARCH("/",$N3328))</f>
        <v>plays</v>
      </c>
      <c r="S3328" s="12">
        <f>(((J3328/60)/60)/24)+DATE(1970,1,1)</f>
        <v>42041.714178240742</v>
      </c>
      <c r="T3328" s="12">
        <f>(((I3328/60)/60)/24)+DATE(1970,1,1)</f>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(E3329/D3329)</f>
        <v>1.0125</v>
      </c>
      <c r="P3329" s="8">
        <f>IF(E3329=0, 0, E3329/L3329)</f>
        <v>24.545454545454547</v>
      </c>
      <c r="Q3329" t="str">
        <f>LEFT($N3329,SEARCH("/",$N3329)-1)</f>
        <v>theater</v>
      </c>
      <c r="R3329" t="str">
        <f>RIGHT($N3329, LEN($N3329)-SEARCH("/",$N3329))</f>
        <v>plays</v>
      </c>
      <c r="S3329" s="12">
        <f>(((J3329/60)/60)/24)+DATE(1970,1,1)</f>
        <v>42468.374606481477</v>
      </c>
      <c r="T3329" s="12">
        <f>(((I3329/60)/60)/24)+DATE(1970,1,1)</f>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(E3330/D3330)</f>
        <v>1.4638888888888888</v>
      </c>
      <c r="P3330" s="8">
        <f>IF(E3330=0, 0, E3330/L3330)</f>
        <v>292.77777777777777</v>
      </c>
      <c r="Q3330" t="str">
        <f>LEFT($N3330,SEARCH("/",$N3330)-1)</f>
        <v>theater</v>
      </c>
      <c r="R3330" t="str">
        <f>RIGHT($N3330, LEN($N3330)-SEARCH("/",$N3330))</f>
        <v>plays</v>
      </c>
      <c r="S3330" s="12">
        <f>(((J3330/60)/60)/24)+DATE(1970,1,1)</f>
        <v>41822.57503472222</v>
      </c>
      <c r="T3330" s="12">
        <f>(((I3330/60)/60)/24)+DATE(1970,1,1)</f>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(E3331/D3331)</f>
        <v>1.1679999999999999</v>
      </c>
      <c r="P3331" s="8">
        <f>IF(E3331=0, 0, E3331/L3331)</f>
        <v>44.92307692307692</v>
      </c>
      <c r="Q3331" t="str">
        <f>LEFT($N3331,SEARCH("/",$N3331)-1)</f>
        <v>theater</v>
      </c>
      <c r="R3331" t="str">
        <f>RIGHT($N3331, LEN($N3331)-SEARCH("/",$N3331))</f>
        <v>plays</v>
      </c>
      <c r="S3331" s="12">
        <f>(((J3331/60)/60)/24)+DATE(1970,1,1)</f>
        <v>41837.323009259257</v>
      </c>
      <c r="T3331" s="12">
        <f>(((I3331/60)/60)/24)+DATE(1970,1,1)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(E3332/D3332)</f>
        <v>1.0626666666666666</v>
      </c>
      <c r="P3332" s="8">
        <f>IF(E3332=0, 0, E3332/L3332)</f>
        <v>23.10144927536232</v>
      </c>
      <c r="Q3332" t="str">
        <f>LEFT($N3332,SEARCH("/",$N3332)-1)</f>
        <v>theater</v>
      </c>
      <c r="R3332" t="str">
        <f>RIGHT($N3332, LEN($N3332)-SEARCH("/",$N3332))</f>
        <v>plays</v>
      </c>
      <c r="S3332" s="12">
        <f>(((J3332/60)/60)/24)+DATE(1970,1,1)</f>
        <v>42065.887361111112</v>
      </c>
      <c r="T3332" s="12">
        <f>(((I3332/60)/60)/24)+DATE(1970,1,1)</f>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(E3333/D3333)</f>
        <v>1.0451999999999999</v>
      </c>
      <c r="P3333" s="8">
        <f>IF(E3333=0, 0, E3333/L3333)</f>
        <v>80.400000000000006</v>
      </c>
      <c r="Q3333" t="str">
        <f>LEFT($N3333,SEARCH("/",$N3333)-1)</f>
        <v>theater</v>
      </c>
      <c r="R3333" t="str">
        <f>RIGHT($N3333, LEN($N3333)-SEARCH("/",$N3333))</f>
        <v>plays</v>
      </c>
      <c r="S3333" s="12">
        <f>(((J3333/60)/60)/24)+DATE(1970,1,1)</f>
        <v>42248.697754629626</v>
      </c>
      <c r="T3333" s="12">
        <f>(((I3333/60)/60)/24)+DATE(1970,1,1)</f>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(E3334/D3334)</f>
        <v>1</v>
      </c>
      <c r="P3334" s="8">
        <f>IF(E3334=0, 0, E3334/L3334)</f>
        <v>72.289156626506028</v>
      </c>
      <c r="Q3334" t="str">
        <f>LEFT($N3334,SEARCH("/",$N3334)-1)</f>
        <v>theater</v>
      </c>
      <c r="R3334" t="str">
        <f>RIGHT($N3334, LEN($N3334)-SEARCH("/",$N3334))</f>
        <v>plays</v>
      </c>
      <c r="S3334" s="12">
        <f>(((J3334/60)/60)/24)+DATE(1970,1,1)</f>
        <v>41809.860300925924</v>
      </c>
      <c r="T3334" s="12">
        <f>(((I3334/60)/60)/24)+DATE(1970,1,1)</f>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(E3335/D3335)</f>
        <v>1.0457142857142858</v>
      </c>
      <c r="P3335" s="8">
        <f>IF(E3335=0, 0, E3335/L3335)</f>
        <v>32.972972972972975</v>
      </c>
      <c r="Q3335" t="str">
        <f>LEFT($N3335,SEARCH("/",$N3335)-1)</f>
        <v>theater</v>
      </c>
      <c r="R3335" t="str">
        <f>RIGHT($N3335, LEN($N3335)-SEARCH("/",$N3335))</f>
        <v>plays</v>
      </c>
      <c r="S3335" s="12">
        <f>(((J3335/60)/60)/24)+DATE(1970,1,1)</f>
        <v>42148.676851851851</v>
      </c>
      <c r="T3335" s="12">
        <f>(((I3335/60)/60)/24)+DATE(1970,1,1)</f>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(E3336/D3336)</f>
        <v>1.3862051149573753</v>
      </c>
      <c r="P3336" s="8">
        <f>IF(E3336=0, 0, E3336/L3336)</f>
        <v>116.65217391304348</v>
      </c>
      <c r="Q3336" t="str">
        <f>LEFT($N3336,SEARCH("/",$N3336)-1)</f>
        <v>theater</v>
      </c>
      <c r="R3336" t="str">
        <f>RIGHT($N3336, LEN($N3336)-SEARCH("/",$N3336))</f>
        <v>plays</v>
      </c>
      <c r="S3336" s="12">
        <f>(((J3336/60)/60)/24)+DATE(1970,1,1)</f>
        <v>42185.521087962959</v>
      </c>
      <c r="T3336" s="12">
        <f>(((I3336/60)/60)/24)+DATE(1970,1,1)</f>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(E3337/D3337)</f>
        <v>1.0032000000000001</v>
      </c>
      <c r="P3337" s="8">
        <f>IF(E3337=0, 0, E3337/L3337)</f>
        <v>79.61904761904762</v>
      </c>
      <c r="Q3337" t="str">
        <f>LEFT($N3337,SEARCH("/",$N3337)-1)</f>
        <v>theater</v>
      </c>
      <c r="R3337" t="str">
        <f>RIGHT($N3337, LEN($N3337)-SEARCH("/",$N3337))</f>
        <v>plays</v>
      </c>
      <c r="S3337" s="12">
        <f>(((J3337/60)/60)/24)+DATE(1970,1,1)</f>
        <v>41827.674143518518</v>
      </c>
      <c r="T3337" s="12">
        <f>(((I3337/60)/60)/24)+DATE(1970,1,1)</f>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(E3338/D3338)</f>
        <v>1</v>
      </c>
      <c r="P3338" s="8">
        <f>IF(E3338=0, 0, E3338/L3338)</f>
        <v>27.777777777777779</v>
      </c>
      <c r="Q3338" t="str">
        <f>LEFT($N3338,SEARCH("/",$N3338)-1)</f>
        <v>theater</v>
      </c>
      <c r="R3338" t="str">
        <f>RIGHT($N3338, LEN($N3338)-SEARCH("/",$N3338))</f>
        <v>plays</v>
      </c>
      <c r="S3338" s="12">
        <f>(((J3338/60)/60)/24)+DATE(1970,1,1)</f>
        <v>42437.398680555561</v>
      </c>
      <c r="T3338" s="12">
        <f>(((I3338/60)/60)/24)+DATE(1970,1,1)</f>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(E3339/D3339)</f>
        <v>1.1020000000000001</v>
      </c>
      <c r="P3339" s="8">
        <f>IF(E3339=0, 0, E3339/L3339)</f>
        <v>81.029411764705884</v>
      </c>
      <c r="Q3339" t="str">
        <f>LEFT($N3339,SEARCH("/",$N3339)-1)</f>
        <v>theater</v>
      </c>
      <c r="R3339" t="str">
        <f>RIGHT($N3339, LEN($N3339)-SEARCH("/",$N3339))</f>
        <v>plays</v>
      </c>
      <c r="S3339" s="12">
        <f>(((J3339/60)/60)/24)+DATE(1970,1,1)</f>
        <v>41901.282025462962</v>
      </c>
      <c r="T3339" s="12">
        <f>(((I3339/60)/60)/24)+DATE(1970,1,1)</f>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(E3340/D3340)</f>
        <v>1.0218</v>
      </c>
      <c r="P3340" s="8">
        <f>IF(E3340=0, 0, E3340/L3340)</f>
        <v>136.84821428571428</v>
      </c>
      <c r="Q3340" t="str">
        <f>LEFT($N3340,SEARCH("/",$N3340)-1)</f>
        <v>theater</v>
      </c>
      <c r="R3340" t="str">
        <f>RIGHT($N3340, LEN($N3340)-SEARCH("/",$N3340))</f>
        <v>plays</v>
      </c>
      <c r="S3340" s="12">
        <f>(((J3340/60)/60)/24)+DATE(1970,1,1)</f>
        <v>42769.574999999997</v>
      </c>
      <c r="T3340" s="12">
        <f>(((I3340/60)/60)/24)+DATE(1970,1,1)</f>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(E3341/D3341)</f>
        <v>1.0435000000000001</v>
      </c>
      <c r="P3341" s="8">
        <f>IF(E3341=0, 0, E3341/L3341)</f>
        <v>177.61702127659575</v>
      </c>
      <c r="Q3341" t="str">
        <f>LEFT($N3341,SEARCH("/",$N3341)-1)</f>
        <v>theater</v>
      </c>
      <c r="R3341" t="str">
        <f>RIGHT($N3341, LEN($N3341)-SEARCH("/",$N3341))</f>
        <v>plays</v>
      </c>
      <c r="S3341" s="12">
        <f>(((J3341/60)/60)/24)+DATE(1970,1,1)</f>
        <v>42549.665717592594</v>
      </c>
      <c r="T3341" s="12">
        <f>(((I3341/60)/60)/24)+DATE(1970,1,1)</f>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(E3342/D3342)</f>
        <v>1.3816666666666666</v>
      </c>
      <c r="P3342" s="8">
        <f>IF(E3342=0, 0, E3342/L3342)</f>
        <v>109.07894736842105</v>
      </c>
      <c r="Q3342" t="str">
        <f>LEFT($N3342,SEARCH("/",$N3342)-1)</f>
        <v>theater</v>
      </c>
      <c r="R3342" t="str">
        <f>RIGHT($N3342, LEN($N3342)-SEARCH("/",$N3342))</f>
        <v>plays</v>
      </c>
      <c r="S3342" s="12">
        <f>(((J3342/60)/60)/24)+DATE(1970,1,1)</f>
        <v>42685.974004629628</v>
      </c>
      <c r="T3342" s="12">
        <f>(((I3342/60)/60)/24)+DATE(1970,1,1)</f>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(E3343/D3343)</f>
        <v>1</v>
      </c>
      <c r="P3343" s="8">
        <f>IF(E3343=0, 0, E3343/L3343)</f>
        <v>119.64285714285714</v>
      </c>
      <c r="Q3343" t="str">
        <f>LEFT($N3343,SEARCH("/",$N3343)-1)</f>
        <v>theater</v>
      </c>
      <c r="R3343" t="str">
        <f>RIGHT($N3343, LEN($N3343)-SEARCH("/",$N3343))</f>
        <v>plays</v>
      </c>
      <c r="S3343" s="12">
        <f>(((J3343/60)/60)/24)+DATE(1970,1,1)</f>
        <v>42510.798854166671</v>
      </c>
      <c r="T3343" s="12">
        <f>(((I3343/60)/60)/24)+DATE(1970,1,1)</f>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(E3344/D3344)</f>
        <v>1.0166666666666666</v>
      </c>
      <c r="P3344" s="8">
        <f>IF(E3344=0, 0, E3344/L3344)</f>
        <v>78.205128205128204</v>
      </c>
      <c r="Q3344" t="str">
        <f>LEFT($N3344,SEARCH("/",$N3344)-1)</f>
        <v>theater</v>
      </c>
      <c r="R3344" t="str">
        <f>RIGHT($N3344, LEN($N3344)-SEARCH("/",$N3344))</f>
        <v>plays</v>
      </c>
      <c r="S3344" s="12">
        <f>(((J3344/60)/60)/24)+DATE(1970,1,1)</f>
        <v>42062.296412037031</v>
      </c>
      <c r="T3344" s="12">
        <f>(((I3344/60)/60)/24)+DATE(1970,1,1)</f>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(E3345/D3345)</f>
        <v>1.7142857142857142</v>
      </c>
      <c r="P3345" s="8">
        <f>IF(E3345=0, 0, E3345/L3345)</f>
        <v>52.173913043478258</v>
      </c>
      <c r="Q3345" t="str">
        <f>LEFT($N3345,SEARCH("/",$N3345)-1)</f>
        <v>theater</v>
      </c>
      <c r="R3345" t="str">
        <f>RIGHT($N3345, LEN($N3345)-SEARCH("/",$N3345))</f>
        <v>plays</v>
      </c>
      <c r="S3345" s="12">
        <f>(((J3345/60)/60)/24)+DATE(1970,1,1)</f>
        <v>42452.916481481487</v>
      </c>
      <c r="T3345" s="12">
        <f>(((I3345/60)/60)/24)+DATE(1970,1,1)</f>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(E3346/D3346)</f>
        <v>1.0144444444444445</v>
      </c>
      <c r="P3346" s="8">
        <f>IF(E3346=0, 0, E3346/L3346)</f>
        <v>114.125</v>
      </c>
      <c r="Q3346" t="str">
        <f>LEFT($N3346,SEARCH("/",$N3346)-1)</f>
        <v>theater</v>
      </c>
      <c r="R3346" t="str">
        <f>RIGHT($N3346, LEN($N3346)-SEARCH("/",$N3346))</f>
        <v>plays</v>
      </c>
      <c r="S3346" s="12">
        <f>(((J3346/60)/60)/24)+DATE(1970,1,1)</f>
        <v>41851.200150462959</v>
      </c>
      <c r="T3346" s="12">
        <f>(((I3346/60)/60)/24)+DATE(1970,1,1)</f>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(E3347/D3347)</f>
        <v>1.3</v>
      </c>
      <c r="P3347" s="8">
        <f>IF(E3347=0, 0, E3347/L3347)</f>
        <v>50</v>
      </c>
      <c r="Q3347" t="str">
        <f>LEFT($N3347,SEARCH("/",$N3347)-1)</f>
        <v>theater</v>
      </c>
      <c r="R3347" t="str">
        <f>RIGHT($N3347, LEN($N3347)-SEARCH("/",$N3347))</f>
        <v>plays</v>
      </c>
      <c r="S3347" s="12">
        <f>(((J3347/60)/60)/24)+DATE(1970,1,1)</f>
        <v>42053.106111111112</v>
      </c>
      <c r="T3347" s="12">
        <f>(((I3347/60)/60)/24)+DATE(1970,1,1)</f>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(E3348/D3348)</f>
        <v>1.1000000000000001</v>
      </c>
      <c r="P3348" s="8">
        <f>IF(E3348=0, 0, E3348/L3348)</f>
        <v>91.666666666666671</v>
      </c>
      <c r="Q3348" t="str">
        <f>LEFT($N3348,SEARCH("/",$N3348)-1)</f>
        <v>theater</v>
      </c>
      <c r="R3348" t="str">
        <f>RIGHT($N3348, LEN($N3348)-SEARCH("/",$N3348))</f>
        <v>plays</v>
      </c>
      <c r="S3348" s="12">
        <f>(((J3348/60)/60)/24)+DATE(1970,1,1)</f>
        <v>42054.024421296301</v>
      </c>
      <c r="T3348" s="12">
        <f>(((I3348/60)/60)/24)+DATE(1970,1,1)</f>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(E3349/D3349)</f>
        <v>1.1944999999999999</v>
      </c>
      <c r="P3349" s="8">
        <f>IF(E3349=0, 0, E3349/L3349)</f>
        <v>108.59090909090909</v>
      </c>
      <c r="Q3349" t="str">
        <f>LEFT($N3349,SEARCH("/",$N3349)-1)</f>
        <v>theater</v>
      </c>
      <c r="R3349" t="str">
        <f>RIGHT($N3349, LEN($N3349)-SEARCH("/",$N3349))</f>
        <v>plays</v>
      </c>
      <c r="S3349" s="12">
        <f>(((J3349/60)/60)/24)+DATE(1970,1,1)</f>
        <v>42484.551550925928</v>
      </c>
      <c r="T3349" s="12">
        <f>(((I3349/60)/60)/24)+DATE(1970,1,1)</f>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(E3350/D3350)</f>
        <v>1.002909090909091</v>
      </c>
      <c r="P3350" s="8">
        <f>IF(E3350=0, 0, E3350/L3350)</f>
        <v>69.822784810126578</v>
      </c>
      <c r="Q3350" t="str">
        <f>LEFT($N3350,SEARCH("/",$N3350)-1)</f>
        <v>theater</v>
      </c>
      <c r="R3350" t="str">
        <f>RIGHT($N3350, LEN($N3350)-SEARCH("/",$N3350))</f>
        <v>plays</v>
      </c>
      <c r="S3350" s="12">
        <f>(((J3350/60)/60)/24)+DATE(1970,1,1)</f>
        <v>42466.558796296296</v>
      </c>
      <c r="T3350" s="12">
        <f>(((I3350/60)/60)/24)+DATE(1970,1,1)</f>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(E3351/D3351)</f>
        <v>1.534</v>
      </c>
      <c r="P3351" s="8">
        <f>IF(E3351=0, 0, E3351/L3351)</f>
        <v>109.57142857142857</v>
      </c>
      <c r="Q3351" t="str">
        <f>LEFT($N3351,SEARCH("/",$N3351)-1)</f>
        <v>theater</v>
      </c>
      <c r="R3351" t="str">
        <f>RIGHT($N3351, LEN($N3351)-SEARCH("/",$N3351))</f>
        <v>plays</v>
      </c>
      <c r="S3351" s="12">
        <f>(((J3351/60)/60)/24)+DATE(1970,1,1)</f>
        <v>42513.110787037032</v>
      </c>
      <c r="T3351" s="12">
        <f>(((I3351/60)/60)/24)+DATE(1970,1,1)</f>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(E3352/D3352)</f>
        <v>1.0442857142857143</v>
      </c>
      <c r="P3352" s="8">
        <f>IF(E3352=0, 0, E3352/L3352)</f>
        <v>71.666666666666671</v>
      </c>
      <c r="Q3352" t="str">
        <f>LEFT($N3352,SEARCH("/",$N3352)-1)</f>
        <v>theater</v>
      </c>
      <c r="R3352" t="str">
        <f>RIGHT($N3352, LEN($N3352)-SEARCH("/",$N3352))</f>
        <v>plays</v>
      </c>
      <c r="S3352" s="12">
        <f>(((J3352/60)/60)/24)+DATE(1970,1,1)</f>
        <v>42302.701516203699</v>
      </c>
      <c r="T3352" s="12">
        <f>(((I3352/60)/60)/24)+DATE(1970,1,1)</f>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(E3353/D3353)</f>
        <v>1.0109999999999999</v>
      </c>
      <c r="P3353" s="8">
        <f>IF(E3353=0, 0, E3353/L3353)</f>
        <v>93.611111111111114</v>
      </c>
      <c r="Q3353" t="str">
        <f>LEFT($N3353,SEARCH("/",$N3353)-1)</f>
        <v>theater</v>
      </c>
      <c r="R3353" t="str">
        <f>RIGHT($N3353, LEN($N3353)-SEARCH("/",$N3353))</f>
        <v>plays</v>
      </c>
      <c r="S3353" s="12">
        <f>(((J3353/60)/60)/24)+DATE(1970,1,1)</f>
        <v>41806.395428240743</v>
      </c>
      <c r="T3353" s="12">
        <f>(((I3353/60)/60)/24)+DATE(1970,1,1)</f>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(E3354/D3354)</f>
        <v>1.0751999999999999</v>
      </c>
      <c r="P3354" s="8">
        <f>IF(E3354=0, 0, E3354/L3354)</f>
        <v>76.8</v>
      </c>
      <c r="Q3354" t="str">
        <f>LEFT($N3354,SEARCH("/",$N3354)-1)</f>
        <v>theater</v>
      </c>
      <c r="R3354" t="str">
        <f>RIGHT($N3354, LEN($N3354)-SEARCH("/",$N3354))</f>
        <v>plays</v>
      </c>
      <c r="S3354" s="12">
        <f>(((J3354/60)/60)/24)+DATE(1970,1,1)</f>
        <v>42495.992800925931</v>
      </c>
      <c r="T3354" s="12">
        <f>(((I3354/60)/60)/24)+DATE(1970,1,1)</f>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(E3355/D3355)</f>
        <v>3.15</v>
      </c>
      <c r="P3355" s="8">
        <f>IF(E3355=0, 0, E3355/L3355)</f>
        <v>35.795454545454547</v>
      </c>
      <c r="Q3355" t="str">
        <f>LEFT($N3355,SEARCH("/",$N3355)-1)</f>
        <v>theater</v>
      </c>
      <c r="R3355" t="str">
        <f>RIGHT($N3355, LEN($N3355)-SEARCH("/",$N3355))</f>
        <v>plays</v>
      </c>
      <c r="S3355" s="12">
        <f>(((J3355/60)/60)/24)+DATE(1970,1,1)</f>
        <v>42479.432291666672</v>
      </c>
      <c r="T3355" s="12">
        <f>(((I3355/60)/60)/24)+DATE(1970,1,1)</f>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(E3356/D3356)</f>
        <v>1.0193333333333334</v>
      </c>
      <c r="P3356" s="8">
        <f>IF(E3356=0, 0, E3356/L3356)</f>
        <v>55.6</v>
      </c>
      <c r="Q3356" t="str">
        <f>LEFT($N3356,SEARCH("/",$N3356)-1)</f>
        <v>theater</v>
      </c>
      <c r="R3356" t="str">
        <f>RIGHT($N3356, LEN($N3356)-SEARCH("/",$N3356))</f>
        <v>plays</v>
      </c>
      <c r="S3356" s="12">
        <f>(((J3356/60)/60)/24)+DATE(1970,1,1)</f>
        <v>42270.7269212963</v>
      </c>
      <c r="T3356" s="12">
        <f>(((I3356/60)/60)/24)+DATE(1970,1,1)</f>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(E3357/D3357)</f>
        <v>1.2628571428571429</v>
      </c>
      <c r="P3357" s="8">
        <f>IF(E3357=0, 0, E3357/L3357)</f>
        <v>147.33333333333334</v>
      </c>
      <c r="Q3357" t="str">
        <f>LEFT($N3357,SEARCH("/",$N3357)-1)</f>
        <v>theater</v>
      </c>
      <c r="R3357" t="str">
        <f>RIGHT($N3357, LEN($N3357)-SEARCH("/",$N3357))</f>
        <v>plays</v>
      </c>
      <c r="S3357" s="12">
        <f>(((J3357/60)/60)/24)+DATE(1970,1,1)</f>
        <v>42489.619525462964</v>
      </c>
      <c r="T3357" s="12">
        <f>(((I3357/60)/60)/24)+DATE(1970,1,1)</f>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(E3358/D3358)</f>
        <v>1.014</v>
      </c>
      <c r="P3358" s="8">
        <f>IF(E3358=0, 0, E3358/L3358)</f>
        <v>56.333333333333336</v>
      </c>
      <c r="Q3358" t="str">
        <f>LEFT($N3358,SEARCH("/",$N3358)-1)</f>
        <v>theater</v>
      </c>
      <c r="R3358" t="str">
        <f>RIGHT($N3358, LEN($N3358)-SEARCH("/",$N3358))</f>
        <v>plays</v>
      </c>
      <c r="S3358" s="12">
        <f>(((J3358/60)/60)/24)+DATE(1970,1,1)</f>
        <v>42536.815648148149</v>
      </c>
      <c r="T3358" s="12">
        <f>(((I3358/60)/60)/24)+DATE(1970,1,1)</f>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(E3359/D3359)</f>
        <v>1.01</v>
      </c>
      <c r="P3359" s="8">
        <f>IF(E3359=0, 0, E3359/L3359)</f>
        <v>96.19047619047619</v>
      </c>
      <c r="Q3359" t="str">
        <f>LEFT($N3359,SEARCH("/",$N3359)-1)</f>
        <v>theater</v>
      </c>
      <c r="R3359" t="str">
        <f>RIGHT($N3359, LEN($N3359)-SEARCH("/",$N3359))</f>
        <v>plays</v>
      </c>
      <c r="S3359" s="12">
        <f>(((J3359/60)/60)/24)+DATE(1970,1,1)</f>
        <v>41822.417939814812</v>
      </c>
      <c r="T3359" s="12">
        <f>(((I3359/60)/60)/24)+DATE(1970,1,1)</f>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(E3360/D3360)</f>
        <v>1.0299</v>
      </c>
      <c r="P3360" s="8">
        <f>IF(E3360=0, 0, E3360/L3360)</f>
        <v>63.574074074074076</v>
      </c>
      <c r="Q3360" t="str">
        <f>LEFT($N3360,SEARCH("/",$N3360)-1)</f>
        <v>theater</v>
      </c>
      <c r="R3360" t="str">
        <f>RIGHT($N3360, LEN($N3360)-SEARCH("/",$N3360))</f>
        <v>plays</v>
      </c>
      <c r="S3360" s="12">
        <f>(((J3360/60)/60)/24)+DATE(1970,1,1)</f>
        <v>41932.311099537037</v>
      </c>
      <c r="T3360" s="12">
        <f>(((I3360/60)/60)/24)+DATE(1970,1,1)</f>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(E3361/D3361)</f>
        <v>1.0625</v>
      </c>
      <c r="P3361" s="8">
        <f>IF(E3361=0, 0, E3361/L3361)</f>
        <v>184.78260869565219</v>
      </c>
      <c r="Q3361" t="str">
        <f>LEFT($N3361,SEARCH("/",$N3361)-1)</f>
        <v>theater</v>
      </c>
      <c r="R3361" t="str">
        <f>RIGHT($N3361, LEN($N3361)-SEARCH("/",$N3361))</f>
        <v>plays</v>
      </c>
      <c r="S3361" s="12">
        <f>(((J3361/60)/60)/24)+DATE(1970,1,1)</f>
        <v>42746.057106481487</v>
      </c>
      <c r="T3361" s="12">
        <f>(((I3361/60)/60)/24)+DATE(1970,1,1)</f>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(E3362/D3362)</f>
        <v>1.0137777777777779</v>
      </c>
      <c r="P3362" s="8">
        <f>IF(E3362=0, 0, E3362/L3362)</f>
        <v>126.72222222222223</v>
      </c>
      <c r="Q3362" t="str">
        <f>LEFT($N3362,SEARCH("/",$N3362)-1)</f>
        <v>theater</v>
      </c>
      <c r="R3362" t="str">
        <f>RIGHT($N3362, LEN($N3362)-SEARCH("/",$N3362))</f>
        <v>plays</v>
      </c>
      <c r="S3362" s="12">
        <f>(((J3362/60)/60)/24)+DATE(1970,1,1)</f>
        <v>42697.082673611112</v>
      </c>
      <c r="T3362" s="12">
        <f>(((I3362/60)/60)/24)+DATE(1970,1,1)</f>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(E3363/D3363)</f>
        <v>1.1346000000000001</v>
      </c>
      <c r="P3363" s="8">
        <f>IF(E3363=0, 0, E3363/L3363)</f>
        <v>83.42647058823529</v>
      </c>
      <c r="Q3363" t="str">
        <f>LEFT($N3363,SEARCH("/",$N3363)-1)</f>
        <v>theater</v>
      </c>
      <c r="R3363" t="str">
        <f>RIGHT($N3363, LEN($N3363)-SEARCH("/",$N3363))</f>
        <v>plays</v>
      </c>
      <c r="S3363" s="12">
        <f>(((J3363/60)/60)/24)+DATE(1970,1,1)</f>
        <v>41866.025347222225</v>
      </c>
      <c r="T3363" s="12">
        <f>(((I3363/60)/60)/24)+DATE(1970,1,1)</f>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(E3364/D3364)</f>
        <v>2.1800000000000002</v>
      </c>
      <c r="P3364" s="8">
        <f>IF(E3364=0, 0, E3364/L3364)</f>
        <v>54.5</v>
      </c>
      <c r="Q3364" t="str">
        <f>LEFT($N3364,SEARCH("/",$N3364)-1)</f>
        <v>theater</v>
      </c>
      <c r="R3364" t="str">
        <f>RIGHT($N3364, LEN($N3364)-SEARCH("/",$N3364))</f>
        <v>plays</v>
      </c>
      <c r="S3364" s="12">
        <f>(((J3364/60)/60)/24)+DATE(1970,1,1)</f>
        <v>42056.091631944444</v>
      </c>
      <c r="T3364" s="12">
        <f>(((I3364/60)/60)/24)+DATE(1970,1,1)</f>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(E3365/D3365)</f>
        <v>1.0141935483870967</v>
      </c>
      <c r="P3365" s="8">
        <f>IF(E3365=0, 0, E3365/L3365)</f>
        <v>302.30769230769232</v>
      </c>
      <c r="Q3365" t="str">
        <f>LEFT($N3365,SEARCH("/",$N3365)-1)</f>
        <v>theater</v>
      </c>
      <c r="R3365" t="str">
        <f>RIGHT($N3365, LEN($N3365)-SEARCH("/",$N3365))</f>
        <v>plays</v>
      </c>
      <c r="S3365" s="12">
        <f>(((J3365/60)/60)/24)+DATE(1970,1,1)</f>
        <v>41851.771354166667</v>
      </c>
      <c r="T3365" s="12">
        <f>(((I3365/60)/60)/24)+DATE(1970,1,1)</f>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(E3366/D3366)</f>
        <v>1.0593333333333332</v>
      </c>
      <c r="P3366" s="8">
        <f>IF(E3366=0, 0, E3366/L3366)</f>
        <v>44.138888888888886</v>
      </c>
      <c r="Q3366" t="str">
        <f>LEFT($N3366,SEARCH("/",$N3366)-1)</f>
        <v>theater</v>
      </c>
      <c r="R3366" t="str">
        <f>RIGHT($N3366, LEN($N3366)-SEARCH("/",$N3366))</f>
        <v>plays</v>
      </c>
      <c r="S3366" s="12">
        <f>(((J3366/60)/60)/24)+DATE(1970,1,1)</f>
        <v>42422.977418981478</v>
      </c>
      <c r="T3366" s="12">
        <f>(((I3366/60)/60)/24)+DATE(1970,1,1)</f>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(E3367/D3367)</f>
        <v>1.04</v>
      </c>
      <c r="P3367" s="8">
        <f>IF(E3367=0, 0, E3367/L3367)</f>
        <v>866.66666666666663</v>
      </c>
      <c r="Q3367" t="str">
        <f>LEFT($N3367,SEARCH("/",$N3367)-1)</f>
        <v>theater</v>
      </c>
      <c r="R3367" t="str">
        <f>RIGHT($N3367, LEN($N3367)-SEARCH("/",$N3367))</f>
        <v>plays</v>
      </c>
      <c r="S3367" s="12">
        <f>(((J3367/60)/60)/24)+DATE(1970,1,1)</f>
        <v>42321.101759259262</v>
      </c>
      <c r="T3367" s="12">
        <f>(((I3367/60)/60)/24)+DATE(1970,1,1)</f>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(E3368/D3368)</f>
        <v>2.21</v>
      </c>
      <c r="P3368" s="8">
        <f>IF(E3368=0, 0, E3368/L3368)</f>
        <v>61.388888888888886</v>
      </c>
      <c r="Q3368" t="str">
        <f>LEFT($N3368,SEARCH("/",$N3368)-1)</f>
        <v>theater</v>
      </c>
      <c r="R3368" t="str">
        <f>RIGHT($N3368, LEN($N3368)-SEARCH("/",$N3368))</f>
        <v>plays</v>
      </c>
      <c r="S3368" s="12">
        <f>(((J3368/60)/60)/24)+DATE(1970,1,1)</f>
        <v>42107.067557870367</v>
      </c>
      <c r="T3368" s="12">
        <f>(((I3368/60)/60)/24)+DATE(1970,1,1)</f>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(E3369/D3369)</f>
        <v>1.1866666666666668</v>
      </c>
      <c r="P3369" s="8">
        <f>IF(E3369=0, 0, E3369/L3369)</f>
        <v>29.666666666666668</v>
      </c>
      <c r="Q3369" t="str">
        <f>LEFT($N3369,SEARCH("/",$N3369)-1)</f>
        <v>theater</v>
      </c>
      <c r="R3369" t="str">
        <f>RIGHT($N3369, LEN($N3369)-SEARCH("/",$N3369))</f>
        <v>plays</v>
      </c>
      <c r="S3369" s="12">
        <f>(((J3369/60)/60)/24)+DATE(1970,1,1)</f>
        <v>42192.933958333335</v>
      </c>
      <c r="T3369" s="12">
        <f>(((I3369/60)/60)/24)+DATE(1970,1,1)</f>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(E3370/D3370)</f>
        <v>1.046</v>
      </c>
      <c r="P3370" s="8">
        <f>IF(E3370=0, 0, E3370/L3370)</f>
        <v>45.478260869565219</v>
      </c>
      <c r="Q3370" t="str">
        <f>LEFT($N3370,SEARCH("/",$N3370)-1)</f>
        <v>theater</v>
      </c>
      <c r="R3370" t="str">
        <f>RIGHT($N3370, LEN($N3370)-SEARCH("/",$N3370))</f>
        <v>plays</v>
      </c>
      <c r="S3370" s="12">
        <f>(((J3370/60)/60)/24)+DATE(1970,1,1)</f>
        <v>41969.199756944443</v>
      </c>
      <c r="T3370" s="12">
        <f>(((I3370/60)/60)/24)+DATE(1970,1,1)</f>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(E3371/D3371)</f>
        <v>1.0389999999999999</v>
      </c>
      <c r="P3371" s="8">
        <f>IF(E3371=0, 0, E3371/L3371)</f>
        <v>96.203703703703709</v>
      </c>
      <c r="Q3371" t="str">
        <f>LEFT($N3371,SEARCH("/",$N3371)-1)</f>
        <v>theater</v>
      </c>
      <c r="R3371" t="str">
        <f>RIGHT($N3371, LEN($N3371)-SEARCH("/",$N3371))</f>
        <v>plays</v>
      </c>
      <c r="S3371" s="12">
        <f>(((J3371/60)/60)/24)+DATE(1970,1,1)</f>
        <v>42690.041435185187</v>
      </c>
      <c r="T3371" s="12">
        <f>(((I3371/60)/60)/24)+DATE(1970,1,1)</f>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(E3372/D3372)</f>
        <v>1.1773333333333333</v>
      </c>
      <c r="P3372" s="8">
        <f>IF(E3372=0, 0, E3372/L3372)</f>
        <v>67.92307692307692</v>
      </c>
      <c r="Q3372" t="str">
        <f>LEFT($N3372,SEARCH("/",$N3372)-1)</f>
        <v>theater</v>
      </c>
      <c r="R3372" t="str">
        <f>RIGHT($N3372, LEN($N3372)-SEARCH("/",$N3372))</f>
        <v>plays</v>
      </c>
      <c r="S3372" s="12">
        <f>(((J3372/60)/60)/24)+DATE(1970,1,1)</f>
        <v>42690.334317129629</v>
      </c>
      <c r="T3372" s="12">
        <f>(((I3372/60)/60)/24)+DATE(1970,1,1)</f>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(E3373/D3373)</f>
        <v>1.385</v>
      </c>
      <c r="P3373" s="8">
        <f>IF(E3373=0, 0, E3373/L3373)</f>
        <v>30.777777777777779</v>
      </c>
      <c r="Q3373" t="str">
        <f>LEFT($N3373,SEARCH("/",$N3373)-1)</f>
        <v>theater</v>
      </c>
      <c r="R3373" t="str">
        <f>RIGHT($N3373, LEN($N3373)-SEARCH("/",$N3373))</f>
        <v>plays</v>
      </c>
      <c r="S3373" s="12">
        <f>(((J3373/60)/60)/24)+DATE(1970,1,1)</f>
        <v>42312.874594907407</v>
      </c>
      <c r="T3373" s="12">
        <f>(((I3373/60)/60)/24)+DATE(1970,1,1)</f>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(E3374/D3374)</f>
        <v>1.0349999999999999</v>
      </c>
      <c r="P3374" s="8">
        <f>IF(E3374=0, 0, E3374/L3374)</f>
        <v>38.333333333333336</v>
      </c>
      <c r="Q3374" t="str">
        <f>LEFT($N3374,SEARCH("/",$N3374)-1)</f>
        <v>theater</v>
      </c>
      <c r="R3374" t="str">
        <f>RIGHT($N3374, LEN($N3374)-SEARCH("/",$N3374))</f>
        <v>plays</v>
      </c>
      <c r="S3374" s="12">
        <f>(((J3374/60)/60)/24)+DATE(1970,1,1)</f>
        <v>41855.548101851848</v>
      </c>
      <c r="T3374" s="12">
        <f>(((I3374/60)/60)/24)+DATE(1970,1,1)</f>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(E3375/D3375)</f>
        <v>1.0024999999999999</v>
      </c>
      <c r="P3375" s="8">
        <f>IF(E3375=0, 0, E3375/L3375)</f>
        <v>66.833333333333329</v>
      </c>
      <c r="Q3375" t="str">
        <f>LEFT($N3375,SEARCH("/",$N3375)-1)</f>
        <v>theater</v>
      </c>
      <c r="R3375" t="str">
        <f>RIGHT($N3375, LEN($N3375)-SEARCH("/",$N3375))</f>
        <v>plays</v>
      </c>
      <c r="S3375" s="12">
        <f>(((J3375/60)/60)/24)+DATE(1970,1,1)</f>
        <v>42179.854629629626</v>
      </c>
      <c r="T3375" s="12">
        <f>(((I3375/60)/60)/24)+DATE(1970,1,1)</f>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(E3376/D3376)</f>
        <v>1.0657142857142856</v>
      </c>
      <c r="P3376" s="8">
        <f>IF(E3376=0, 0, E3376/L3376)</f>
        <v>71.730769230769226</v>
      </c>
      <c r="Q3376" t="str">
        <f>LEFT($N3376,SEARCH("/",$N3376)-1)</f>
        <v>theater</v>
      </c>
      <c r="R3376" t="str">
        <f>RIGHT($N3376, LEN($N3376)-SEARCH("/",$N3376))</f>
        <v>plays</v>
      </c>
      <c r="S3376" s="12">
        <f>(((J3376/60)/60)/24)+DATE(1970,1,1)</f>
        <v>42275.731666666667</v>
      </c>
      <c r="T3376" s="12">
        <f>(((I3376/60)/60)/24)+DATE(1970,1,1)</f>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(E3377/D3377)</f>
        <v>1</v>
      </c>
      <c r="P3377" s="8">
        <f>IF(E3377=0, 0, E3377/L3377)</f>
        <v>176.47058823529412</v>
      </c>
      <c r="Q3377" t="str">
        <f>LEFT($N3377,SEARCH("/",$N3377)-1)</f>
        <v>theater</v>
      </c>
      <c r="R3377" t="str">
        <f>RIGHT($N3377, LEN($N3377)-SEARCH("/",$N3377))</f>
        <v>plays</v>
      </c>
      <c r="S3377" s="12">
        <f>(((J3377/60)/60)/24)+DATE(1970,1,1)</f>
        <v>41765.610798611109</v>
      </c>
      <c r="T3377" s="12">
        <f>(((I3377/60)/60)/24)+DATE(1970,1,1)</f>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(E3378/D3378)</f>
        <v>1.0001249999999999</v>
      </c>
      <c r="P3378" s="8">
        <f>IF(E3378=0, 0, E3378/L3378)</f>
        <v>421.10526315789474</v>
      </c>
      <c r="Q3378" t="str">
        <f>LEFT($N3378,SEARCH("/",$N3378)-1)</f>
        <v>theater</v>
      </c>
      <c r="R3378" t="str">
        <f>RIGHT($N3378, LEN($N3378)-SEARCH("/",$N3378))</f>
        <v>plays</v>
      </c>
      <c r="S3378" s="12">
        <f>(((J3378/60)/60)/24)+DATE(1970,1,1)</f>
        <v>42059.701319444444</v>
      </c>
      <c r="T3378" s="12">
        <f>(((I3378/60)/60)/24)+DATE(1970,1,1)</f>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(E3379/D3379)</f>
        <v>1.0105</v>
      </c>
      <c r="P3379" s="8">
        <f>IF(E3379=0, 0, E3379/L3379)</f>
        <v>104.98701298701299</v>
      </c>
      <c r="Q3379" t="str">
        <f>LEFT($N3379,SEARCH("/",$N3379)-1)</f>
        <v>theater</v>
      </c>
      <c r="R3379" t="str">
        <f>RIGHT($N3379, LEN($N3379)-SEARCH("/",$N3379))</f>
        <v>plays</v>
      </c>
      <c r="S3379" s="12">
        <f>(((J3379/60)/60)/24)+DATE(1970,1,1)</f>
        <v>42053.732627314821</v>
      </c>
      <c r="T3379" s="12">
        <f>(((I3379/60)/60)/24)+DATE(1970,1,1)</f>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(E3380/D3380)</f>
        <v>1.0763636363636364</v>
      </c>
      <c r="P3380" s="8">
        <f>IF(E3380=0, 0, E3380/L3380)</f>
        <v>28.19047619047619</v>
      </c>
      <c r="Q3380" t="str">
        <f>LEFT($N3380,SEARCH("/",$N3380)-1)</f>
        <v>theater</v>
      </c>
      <c r="R3380" t="str">
        <f>RIGHT($N3380, LEN($N3380)-SEARCH("/",$N3380))</f>
        <v>plays</v>
      </c>
      <c r="S3380" s="12">
        <f>(((J3380/60)/60)/24)+DATE(1970,1,1)</f>
        <v>41858.355393518519</v>
      </c>
      <c r="T3380" s="12">
        <f>(((I3380/60)/60)/24)+DATE(1970,1,1)</f>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(E3381/D3381)</f>
        <v>1.0365</v>
      </c>
      <c r="P3381" s="8">
        <f>IF(E3381=0, 0, E3381/L3381)</f>
        <v>54.55263157894737</v>
      </c>
      <c r="Q3381" t="str">
        <f>LEFT($N3381,SEARCH("/",$N3381)-1)</f>
        <v>theater</v>
      </c>
      <c r="R3381" t="str">
        <f>RIGHT($N3381, LEN($N3381)-SEARCH("/",$N3381))</f>
        <v>plays</v>
      </c>
      <c r="S3381" s="12">
        <f>(((J3381/60)/60)/24)+DATE(1970,1,1)</f>
        <v>42225.513888888891</v>
      </c>
      <c r="T3381" s="12">
        <f>(((I3381/60)/60)/24)+DATE(1970,1,1)</f>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(E3382/D3382)</f>
        <v>1.0443333333333333</v>
      </c>
      <c r="P3382" s="8">
        <f>IF(E3382=0, 0, E3382/L3382)</f>
        <v>111.89285714285714</v>
      </c>
      <c r="Q3382" t="str">
        <f>LEFT($N3382,SEARCH("/",$N3382)-1)</f>
        <v>theater</v>
      </c>
      <c r="R3382" t="str">
        <f>RIGHT($N3382, LEN($N3382)-SEARCH("/",$N3382))</f>
        <v>plays</v>
      </c>
      <c r="S3382" s="12">
        <f>(((J3382/60)/60)/24)+DATE(1970,1,1)</f>
        <v>41937.95344907407</v>
      </c>
      <c r="T3382" s="12">
        <f>(((I3382/60)/60)/24)+DATE(1970,1,1)</f>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(E3383/D3383)</f>
        <v>1.0225</v>
      </c>
      <c r="P3383" s="8">
        <f>IF(E3383=0, 0, E3383/L3383)</f>
        <v>85.208333333333329</v>
      </c>
      <c r="Q3383" t="str">
        <f>LEFT($N3383,SEARCH("/",$N3383)-1)</f>
        <v>theater</v>
      </c>
      <c r="R3383" t="str">
        <f>RIGHT($N3383, LEN($N3383)-SEARCH("/",$N3383))</f>
        <v>plays</v>
      </c>
      <c r="S3383" s="12">
        <f>(((J3383/60)/60)/24)+DATE(1970,1,1)</f>
        <v>42044.184988425928</v>
      </c>
      <c r="T3383" s="12">
        <f>(((I3383/60)/60)/24)+DATE(1970,1,1)</f>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(E3384/D3384)</f>
        <v>1.0074285714285713</v>
      </c>
      <c r="P3384" s="8">
        <f>IF(E3384=0, 0, E3384/L3384)</f>
        <v>76.652173913043484</v>
      </c>
      <c r="Q3384" t="str">
        <f>LEFT($N3384,SEARCH("/",$N3384)-1)</f>
        <v>theater</v>
      </c>
      <c r="R3384" t="str">
        <f>RIGHT($N3384, LEN($N3384)-SEARCH("/",$N3384))</f>
        <v>plays</v>
      </c>
      <c r="S3384" s="12">
        <f>(((J3384/60)/60)/24)+DATE(1970,1,1)</f>
        <v>42559.431203703702</v>
      </c>
      <c r="T3384" s="12">
        <f>(((I3384/60)/60)/24)+DATE(1970,1,1)</f>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(E3385/D3385)</f>
        <v>1.1171428571428572</v>
      </c>
      <c r="P3385" s="8">
        <f>IF(E3385=0, 0, E3385/L3385)</f>
        <v>65.166666666666671</v>
      </c>
      <c r="Q3385" t="str">
        <f>LEFT($N3385,SEARCH("/",$N3385)-1)</f>
        <v>theater</v>
      </c>
      <c r="R3385" t="str">
        <f>RIGHT($N3385, LEN($N3385)-SEARCH("/",$N3385))</f>
        <v>plays</v>
      </c>
      <c r="S3385" s="12">
        <f>(((J3385/60)/60)/24)+DATE(1970,1,1)</f>
        <v>42524.782638888893</v>
      </c>
      <c r="T3385" s="12">
        <f>(((I3385/60)/60)/24)+DATE(1970,1,1)</f>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(E3386/D3386)</f>
        <v>1.0001100000000001</v>
      </c>
      <c r="P3386" s="8">
        <f>IF(E3386=0, 0, E3386/L3386)</f>
        <v>93.760312499999998</v>
      </c>
      <c r="Q3386" t="str">
        <f>LEFT($N3386,SEARCH("/",$N3386)-1)</f>
        <v>theater</v>
      </c>
      <c r="R3386" t="str">
        <f>RIGHT($N3386, LEN($N3386)-SEARCH("/",$N3386))</f>
        <v>plays</v>
      </c>
      <c r="S3386" s="12">
        <f>(((J3386/60)/60)/24)+DATE(1970,1,1)</f>
        <v>42292.087592592594</v>
      </c>
      <c r="T3386" s="12">
        <f>(((I3386/60)/60)/24)+DATE(1970,1,1)</f>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(E3387/D3387)</f>
        <v>1</v>
      </c>
      <c r="P3387" s="8">
        <f>IF(E3387=0, 0, E3387/L3387)</f>
        <v>133.33333333333334</v>
      </c>
      <c r="Q3387" t="str">
        <f>LEFT($N3387,SEARCH("/",$N3387)-1)</f>
        <v>theater</v>
      </c>
      <c r="R3387" t="str">
        <f>RIGHT($N3387, LEN($N3387)-SEARCH("/",$N3387))</f>
        <v>plays</v>
      </c>
      <c r="S3387" s="12">
        <f>(((J3387/60)/60)/24)+DATE(1970,1,1)</f>
        <v>41953.8675</v>
      </c>
      <c r="T3387" s="12">
        <f>(((I3387/60)/60)/24)+DATE(1970,1,1)</f>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(E3388/D3388)</f>
        <v>1.05</v>
      </c>
      <c r="P3388" s="8">
        <f>IF(E3388=0, 0, E3388/L3388)</f>
        <v>51.219512195121951</v>
      </c>
      <c r="Q3388" t="str">
        <f>LEFT($N3388,SEARCH("/",$N3388)-1)</f>
        <v>theater</v>
      </c>
      <c r="R3388" t="str">
        <f>RIGHT($N3388, LEN($N3388)-SEARCH("/",$N3388))</f>
        <v>plays</v>
      </c>
      <c r="S3388" s="12">
        <f>(((J3388/60)/60)/24)+DATE(1970,1,1)</f>
        <v>41946.644745370373</v>
      </c>
      <c r="T3388" s="12">
        <f>(((I3388/60)/60)/24)+DATE(1970,1,1)</f>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(E3389/D3389)</f>
        <v>1.1686666666666667</v>
      </c>
      <c r="P3389" s="8">
        <f>IF(E3389=0, 0, E3389/L3389)</f>
        <v>100.17142857142858</v>
      </c>
      <c r="Q3389" t="str">
        <f>LEFT($N3389,SEARCH("/",$N3389)-1)</f>
        <v>theater</v>
      </c>
      <c r="R3389" t="str">
        <f>RIGHT($N3389, LEN($N3389)-SEARCH("/",$N3389))</f>
        <v>plays</v>
      </c>
      <c r="S3389" s="12">
        <f>(((J3389/60)/60)/24)+DATE(1970,1,1)</f>
        <v>41947.762592592589</v>
      </c>
      <c r="T3389" s="12">
        <f>(((I3389/60)/60)/24)+DATE(1970,1,1)</f>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(E3390/D3390)</f>
        <v>1.038</v>
      </c>
      <c r="P3390" s="8">
        <f>IF(E3390=0, 0, E3390/L3390)</f>
        <v>34.6</v>
      </c>
      <c r="Q3390" t="str">
        <f>LEFT($N3390,SEARCH("/",$N3390)-1)</f>
        <v>theater</v>
      </c>
      <c r="R3390" t="str">
        <f>RIGHT($N3390, LEN($N3390)-SEARCH("/",$N3390))</f>
        <v>plays</v>
      </c>
      <c r="S3390" s="12">
        <f>(((J3390/60)/60)/24)+DATE(1970,1,1)</f>
        <v>42143.461122685185</v>
      </c>
      <c r="T3390" s="12">
        <f>(((I3390/60)/60)/24)+DATE(1970,1,1)</f>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(E3391/D3391)</f>
        <v>1.145</v>
      </c>
      <c r="P3391" s="8">
        <f>IF(E3391=0, 0, E3391/L3391)</f>
        <v>184.67741935483872</v>
      </c>
      <c r="Q3391" t="str">
        <f>LEFT($N3391,SEARCH("/",$N3391)-1)</f>
        <v>theater</v>
      </c>
      <c r="R3391" t="str">
        <f>RIGHT($N3391, LEN($N3391)-SEARCH("/",$N3391))</f>
        <v>plays</v>
      </c>
      <c r="S3391" s="12">
        <f>(((J3391/60)/60)/24)+DATE(1970,1,1)</f>
        <v>42494.563449074078</v>
      </c>
      <c r="T3391" s="12">
        <f>(((I3391/60)/60)/24)+DATE(1970,1,1)</f>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(E3392/D3392)</f>
        <v>1.024</v>
      </c>
      <c r="P3392" s="8">
        <f>IF(E3392=0, 0, E3392/L3392)</f>
        <v>69.818181818181813</v>
      </c>
      <c r="Q3392" t="str">
        <f>LEFT($N3392,SEARCH("/",$N3392)-1)</f>
        <v>theater</v>
      </c>
      <c r="R3392" t="str">
        <f>RIGHT($N3392, LEN($N3392)-SEARCH("/",$N3392))</f>
        <v>plays</v>
      </c>
      <c r="S3392" s="12">
        <f>(((J3392/60)/60)/24)+DATE(1970,1,1)</f>
        <v>41815.774826388886</v>
      </c>
      <c r="T3392" s="12">
        <f>(((I3392/60)/60)/24)+DATE(1970,1,1)</f>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(E3393/D3393)</f>
        <v>2.23</v>
      </c>
      <c r="P3393" s="8">
        <f>IF(E3393=0, 0, E3393/L3393)</f>
        <v>61.944444444444443</v>
      </c>
      <c r="Q3393" t="str">
        <f>LEFT($N3393,SEARCH("/",$N3393)-1)</f>
        <v>theater</v>
      </c>
      <c r="R3393" t="str">
        <f>RIGHT($N3393, LEN($N3393)-SEARCH("/",$N3393))</f>
        <v>plays</v>
      </c>
      <c r="S3393" s="12">
        <f>(((J3393/60)/60)/24)+DATE(1970,1,1)</f>
        <v>41830.545694444445</v>
      </c>
      <c r="T3393" s="12">
        <f>(((I3393/60)/60)/24)+DATE(1970,1,1)</f>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(E3394/D3394)</f>
        <v>1</v>
      </c>
      <c r="P3394" s="8">
        <f>IF(E3394=0, 0, E3394/L3394)</f>
        <v>41.666666666666664</v>
      </c>
      <c r="Q3394" t="str">
        <f>LEFT($N3394,SEARCH("/",$N3394)-1)</f>
        <v>theater</v>
      </c>
      <c r="R3394" t="str">
        <f>RIGHT($N3394, LEN($N3394)-SEARCH("/",$N3394))</f>
        <v>plays</v>
      </c>
      <c r="S3394" s="12">
        <f>(((J3394/60)/60)/24)+DATE(1970,1,1)</f>
        <v>42446.845543981486</v>
      </c>
      <c r="T3394" s="12">
        <f>(((I3394/60)/60)/24)+DATE(1970,1,1)</f>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(E3395/D3395)</f>
        <v>1.0580000000000001</v>
      </c>
      <c r="P3395" s="8">
        <f>IF(E3395=0, 0, E3395/L3395)</f>
        <v>36.06818181818182</v>
      </c>
      <c r="Q3395" t="str">
        <f>LEFT($N3395,SEARCH("/",$N3395)-1)</f>
        <v>theater</v>
      </c>
      <c r="R3395" t="str">
        <f>RIGHT($N3395, LEN($N3395)-SEARCH("/",$N3395))</f>
        <v>plays</v>
      </c>
      <c r="S3395" s="12">
        <f>(((J3395/60)/60)/24)+DATE(1970,1,1)</f>
        <v>41923.921643518523</v>
      </c>
      <c r="T3395" s="12">
        <f>(((I3395/60)/60)/24)+DATE(1970,1,1)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(E3396/D3396)</f>
        <v>1.4236363636363636</v>
      </c>
      <c r="P3396" s="8">
        <f>IF(E3396=0, 0, E3396/L3396)</f>
        <v>29</v>
      </c>
      <c r="Q3396" t="str">
        <f>LEFT($N3396,SEARCH("/",$N3396)-1)</f>
        <v>theater</v>
      </c>
      <c r="R3396" t="str">
        <f>RIGHT($N3396, LEN($N3396)-SEARCH("/",$N3396))</f>
        <v>plays</v>
      </c>
      <c r="S3396" s="12">
        <f>(((J3396/60)/60)/24)+DATE(1970,1,1)</f>
        <v>41817.59542824074</v>
      </c>
      <c r="T3396" s="12">
        <f>(((I3396/60)/60)/24)+DATE(1970,1,1)</f>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(E3397/D3397)</f>
        <v>1.84</v>
      </c>
      <c r="P3397" s="8">
        <f>IF(E3397=0, 0, E3397/L3397)</f>
        <v>24.210526315789473</v>
      </c>
      <c r="Q3397" t="str">
        <f>LEFT($N3397,SEARCH("/",$N3397)-1)</f>
        <v>theater</v>
      </c>
      <c r="R3397" t="str">
        <f>RIGHT($N3397, LEN($N3397)-SEARCH("/",$N3397))</f>
        <v>plays</v>
      </c>
      <c r="S3397" s="12">
        <f>(((J3397/60)/60)/24)+DATE(1970,1,1)</f>
        <v>42140.712314814817</v>
      </c>
      <c r="T3397" s="12">
        <f>(((I3397/60)/60)/24)+DATE(1970,1,1)</f>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(E3398/D3398)</f>
        <v>1.0433333333333332</v>
      </c>
      <c r="P3398" s="8">
        <f>IF(E3398=0, 0, E3398/L3398)</f>
        <v>55.892857142857146</v>
      </c>
      <c r="Q3398" t="str">
        <f>LEFT($N3398,SEARCH("/",$N3398)-1)</f>
        <v>theater</v>
      </c>
      <c r="R3398" t="str">
        <f>RIGHT($N3398, LEN($N3398)-SEARCH("/",$N3398))</f>
        <v>plays</v>
      </c>
      <c r="S3398" s="12">
        <f>(((J3398/60)/60)/24)+DATE(1970,1,1)</f>
        <v>41764.44663194444</v>
      </c>
      <c r="T3398" s="12">
        <f>(((I3398/60)/60)/24)+DATE(1970,1,1)</f>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(E3399/D3399)</f>
        <v>1.1200000000000001</v>
      </c>
      <c r="P3399" s="8">
        <f>IF(E3399=0, 0, E3399/L3399)</f>
        <v>11.666666666666666</v>
      </c>
      <c r="Q3399" t="str">
        <f>LEFT($N3399,SEARCH("/",$N3399)-1)</f>
        <v>theater</v>
      </c>
      <c r="R3399" t="str">
        <f>RIGHT($N3399, LEN($N3399)-SEARCH("/",$N3399))</f>
        <v>plays</v>
      </c>
      <c r="S3399" s="12">
        <f>(((J3399/60)/60)/24)+DATE(1970,1,1)</f>
        <v>42378.478344907402</v>
      </c>
      <c r="T3399" s="12">
        <f>(((I3399/60)/60)/24)+DATE(1970,1,1)</f>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(E3400/D3400)</f>
        <v>1.1107499999999999</v>
      </c>
      <c r="P3400" s="8">
        <f>IF(E3400=0, 0, E3400/L3400)</f>
        <v>68.353846153846149</v>
      </c>
      <c r="Q3400" t="str">
        <f>LEFT($N3400,SEARCH("/",$N3400)-1)</f>
        <v>theater</v>
      </c>
      <c r="R3400" t="str">
        <f>RIGHT($N3400, LEN($N3400)-SEARCH("/",$N3400))</f>
        <v>plays</v>
      </c>
      <c r="S3400" s="12">
        <f>(((J3400/60)/60)/24)+DATE(1970,1,1)</f>
        <v>41941.75203703704</v>
      </c>
      <c r="T3400" s="12">
        <f>(((I3400/60)/60)/24)+DATE(1970,1,1)</f>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(E3401/D3401)</f>
        <v>1.0375000000000001</v>
      </c>
      <c r="P3401" s="8">
        <f>IF(E3401=0, 0, E3401/L3401)</f>
        <v>27.065217391304348</v>
      </c>
      <c r="Q3401" t="str">
        <f>LEFT($N3401,SEARCH("/",$N3401)-1)</f>
        <v>theater</v>
      </c>
      <c r="R3401" t="str">
        <f>RIGHT($N3401, LEN($N3401)-SEARCH("/",$N3401))</f>
        <v>plays</v>
      </c>
      <c r="S3401" s="12">
        <f>(((J3401/60)/60)/24)+DATE(1970,1,1)</f>
        <v>42026.920428240745</v>
      </c>
      <c r="T3401" s="12">
        <f>(((I3401/60)/60)/24)+DATE(1970,1,1)</f>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(E3402/D3402)</f>
        <v>1.0041</v>
      </c>
      <c r="P3402" s="8">
        <f>IF(E3402=0, 0, E3402/L3402)</f>
        <v>118.12941176470588</v>
      </c>
      <c r="Q3402" t="str">
        <f>LEFT($N3402,SEARCH("/",$N3402)-1)</f>
        <v>theater</v>
      </c>
      <c r="R3402" t="str">
        <f>RIGHT($N3402, LEN($N3402)-SEARCH("/",$N3402))</f>
        <v>plays</v>
      </c>
      <c r="S3402" s="12">
        <f>(((J3402/60)/60)/24)+DATE(1970,1,1)</f>
        <v>41834.953865740739</v>
      </c>
      <c r="T3402" s="12">
        <f>(((I3402/60)/60)/24)+DATE(1970,1,1)</f>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(E3403/D3403)</f>
        <v>1.0186206896551724</v>
      </c>
      <c r="P3403" s="8">
        <f>IF(E3403=0, 0, E3403/L3403)</f>
        <v>44.757575757575758</v>
      </c>
      <c r="Q3403" t="str">
        <f>LEFT($N3403,SEARCH("/",$N3403)-1)</f>
        <v>theater</v>
      </c>
      <c r="R3403" t="str">
        <f>RIGHT($N3403, LEN($N3403)-SEARCH("/",$N3403))</f>
        <v>plays</v>
      </c>
      <c r="S3403" s="12">
        <f>(((J3403/60)/60)/24)+DATE(1970,1,1)</f>
        <v>42193.723912037036</v>
      </c>
      <c r="T3403" s="12">
        <f>(((I3403/60)/60)/24)+DATE(1970,1,1)</f>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(E3404/D3404)</f>
        <v>1.0976666666666666</v>
      </c>
      <c r="P3404" s="8">
        <f>IF(E3404=0, 0, E3404/L3404)</f>
        <v>99.787878787878782</v>
      </c>
      <c r="Q3404" t="str">
        <f>LEFT($N3404,SEARCH("/",$N3404)-1)</f>
        <v>theater</v>
      </c>
      <c r="R3404" t="str">
        <f>RIGHT($N3404, LEN($N3404)-SEARCH("/",$N3404))</f>
        <v>plays</v>
      </c>
      <c r="S3404" s="12">
        <f>(((J3404/60)/60)/24)+DATE(1970,1,1)</f>
        <v>42290.61855324074</v>
      </c>
      <c r="T3404" s="12">
        <f>(((I3404/60)/60)/24)+DATE(1970,1,1)</f>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(E3405/D3405)</f>
        <v>1</v>
      </c>
      <c r="P3405" s="8">
        <f>IF(E3405=0, 0, E3405/L3405)</f>
        <v>117.64705882352941</v>
      </c>
      <c r="Q3405" t="str">
        <f>LEFT($N3405,SEARCH("/",$N3405)-1)</f>
        <v>theater</v>
      </c>
      <c r="R3405" t="str">
        <f>RIGHT($N3405, LEN($N3405)-SEARCH("/",$N3405))</f>
        <v>plays</v>
      </c>
      <c r="S3405" s="12">
        <f>(((J3405/60)/60)/24)+DATE(1970,1,1)</f>
        <v>42150.462083333332</v>
      </c>
      <c r="T3405" s="12">
        <f>(((I3405/60)/60)/24)+DATE(1970,1,1)</f>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(E3406/D3406)</f>
        <v>1.22</v>
      </c>
      <c r="P3406" s="8">
        <f>IF(E3406=0, 0, E3406/L3406)</f>
        <v>203.33333333333334</v>
      </c>
      <c r="Q3406" t="str">
        <f>LEFT($N3406,SEARCH("/",$N3406)-1)</f>
        <v>theater</v>
      </c>
      <c r="R3406" t="str">
        <f>RIGHT($N3406, LEN($N3406)-SEARCH("/",$N3406))</f>
        <v>plays</v>
      </c>
      <c r="S3406" s="12">
        <f>(((J3406/60)/60)/24)+DATE(1970,1,1)</f>
        <v>42152.503495370373</v>
      </c>
      <c r="T3406" s="12">
        <f>(((I3406/60)/60)/24)+DATE(1970,1,1)</f>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(E3407/D3407)</f>
        <v>1.3757142857142857</v>
      </c>
      <c r="P3407" s="8">
        <f>IF(E3407=0, 0, E3407/L3407)</f>
        <v>28.323529411764707</v>
      </c>
      <c r="Q3407" t="str">
        <f>LEFT($N3407,SEARCH("/",$N3407)-1)</f>
        <v>theater</v>
      </c>
      <c r="R3407" t="str">
        <f>RIGHT($N3407, LEN($N3407)-SEARCH("/",$N3407))</f>
        <v>plays</v>
      </c>
      <c r="S3407" s="12">
        <f>(((J3407/60)/60)/24)+DATE(1970,1,1)</f>
        <v>42410.017199074078</v>
      </c>
      <c r="T3407" s="12">
        <f>(((I3407/60)/60)/24)+DATE(1970,1,1)</f>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(E3408/D3408)</f>
        <v>1.0031000000000001</v>
      </c>
      <c r="P3408" s="8">
        <f>IF(E3408=0, 0, E3408/L3408)</f>
        <v>110.23076923076923</v>
      </c>
      <c r="Q3408" t="str">
        <f>LEFT($N3408,SEARCH("/",$N3408)-1)</f>
        <v>theater</v>
      </c>
      <c r="R3408" t="str">
        <f>RIGHT($N3408, LEN($N3408)-SEARCH("/",$N3408))</f>
        <v>plays</v>
      </c>
      <c r="S3408" s="12">
        <f>(((J3408/60)/60)/24)+DATE(1970,1,1)</f>
        <v>41791.492777777778</v>
      </c>
      <c r="T3408" s="12">
        <f>(((I3408/60)/60)/24)+DATE(1970,1,1)</f>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(E3409/D3409)</f>
        <v>1.071</v>
      </c>
      <c r="P3409" s="8">
        <f>IF(E3409=0, 0, E3409/L3409)</f>
        <v>31.970149253731343</v>
      </c>
      <c r="Q3409" t="str">
        <f>LEFT($N3409,SEARCH("/",$N3409)-1)</f>
        <v>theater</v>
      </c>
      <c r="R3409" t="str">
        <f>RIGHT($N3409, LEN($N3409)-SEARCH("/",$N3409))</f>
        <v>plays</v>
      </c>
      <c r="S3409" s="12">
        <f>(((J3409/60)/60)/24)+DATE(1970,1,1)</f>
        <v>41796.422326388885</v>
      </c>
      <c r="T3409" s="12">
        <f>(((I3409/60)/60)/24)+DATE(1970,1,1)</f>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(E3410/D3410)</f>
        <v>2.11</v>
      </c>
      <c r="P3410" s="8">
        <f>IF(E3410=0, 0, E3410/L3410)</f>
        <v>58.611111111111114</v>
      </c>
      <c r="Q3410" t="str">
        <f>LEFT($N3410,SEARCH("/",$N3410)-1)</f>
        <v>theater</v>
      </c>
      <c r="R3410" t="str">
        <f>RIGHT($N3410, LEN($N3410)-SEARCH("/",$N3410))</f>
        <v>plays</v>
      </c>
      <c r="S3410" s="12">
        <f>(((J3410/60)/60)/24)+DATE(1970,1,1)</f>
        <v>41808.991944444446</v>
      </c>
      <c r="T3410" s="12">
        <f>(((I3410/60)/60)/24)+DATE(1970,1,1)</f>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(E3411/D3411)</f>
        <v>1.236</v>
      </c>
      <c r="P3411" s="8">
        <f>IF(E3411=0, 0, E3411/L3411)</f>
        <v>29.428571428571427</v>
      </c>
      <c r="Q3411" t="str">
        <f>LEFT($N3411,SEARCH("/",$N3411)-1)</f>
        <v>theater</v>
      </c>
      <c r="R3411" t="str">
        <f>RIGHT($N3411, LEN($N3411)-SEARCH("/",$N3411))</f>
        <v>plays</v>
      </c>
      <c r="S3411" s="12">
        <f>(((J3411/60)/60)/24)+DATE(1970,1,1)</f>
        <v>42544.814328703709</v>
      </c>
      <c r="T3411" s="12">
        <f>(((I3411/60)/60)/24)+DATE(1970,1,1)</f>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(E3412/D3412)</f>
        <v>1.085</v>
      </c>
      <c r="P3412" s="8">
        <f>IF(E3412=0, 0, E3412/L3412)</f>
        <v>81.375</v>
      </c>
      <c r="Q3412" t="str">
        <f>LEFT($N3412,SEARCH("/",$N3412)-1)</f>
        <v>theater</v>
      </c>
      <c r="R3412" t="str">
        <f>RIGHT($N3412, LEN($N3412)-SEARCH("/",$N3412))</f>
        <v>plays</v>
      </c>
      <c r="S3412" s="12">
        <f>(((J3412/60)/60)/24)+DATE(1970,1,1)</f>
        <v>42500.041550925926</v>
      </c>
      <c r="T3412" s="12">
        <f>(((I3412/60)/60)/24)+DATE(1970,1,1)</f>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(E3413/D3413)</f>
        <v>1.0356666666666667</v>
      </c>
      <c r="P3413" s="8">
        <f>IF(E3413=0, 0, E3413/L3413)</f>
        <v>199.16666666666666</v>
      </c>
      <c r="Q3413" t="str">
        <f>LEFT($N3413,SEARCH("/",$N3413)-1)</f>
        <v>theater</v>
      </c>
      <c r="R3413" t="str">
        <f>RIGHT($N3413, LEN($N3413)-SEARCH("/",$N3413))</f>
        <v>plays</v>
      </c>
      <c r="S3413" s="12">
        <f>(((J3413/60)/60)/24)+DATE(1970,1,1)</f>
        <v>42265.022824074069</v>
      </c>
      <c r="T3413" s="12">
        <f>(((I3413/60)/60)/24)+DATE(1970,1,1)</f>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(E3414/D3414)</f>
        <v>1</v>
      </c>
      <c r="P3414" s="8">
        <f>IF(E3414=0, 0, E3414/L3414)</f>
        <v>115.38461538461539</v>
      </c>
      <c r="Q3414" t="str">
        <f>LEFT($N3414,SEARCH("/",$N3414)-1)</f>
        <v>theater</v>
      </c>
      <c r="R3414" t="str">
        <f>RIGHT($N3414, LEN($N3414)-SEARCH("/",$N3414))</f>
        <v>plays</v>
      </c>
      <c r="S3414" s="12">
        <f>(((J3414/60)/60)/24)+DATE(1970,1,1)</f>
        <v>41879.959050925929</v>
      </c>
      <c r="T3414" s="12">
        <f>(((I3414/60)/60)/24)+DATE(1970,1,1)</f>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(E3415/D3415)</f>
        <v>1.3</v>
      </c>
      <c r="P3415" s="8">
        <f>IF(E3415=0, 0, E3415/L3415)</f>
        <v>46.428571428571431</v>
      </c>
      <c r="Q3415" t="str">
        <f>LEFT($N3415,SEARCH("/",$N3415)-1)</f>
        <v>theater</v>
      </c>
      <c r="R3415" t="str">
        <f>RIGHT($N3415, LEN($N3415)-SEARCH("/",$N3415))</f>
        <v>plays</v>
      </c>
      <c r="S3415" s="12">
        <f>(((J3415/60)/60)/24)+DATE(1970,1,1)</f>
        <v>42053.733078703706</v>
      </c>
      <c r="T3415" s="12">
        <f>(((I3415/60)/60)/24)+DATE(1970,1,1)</f>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(E3416/D3416)</f>
        <v>1.0349999999999999</v>
      </c>
      <c r="P3416" s="8">
        <f>IF(E3416=0, 0, E3416/L3416)</f>
        <v>70.568181818181813</v>
      </c>
      <c r="Q3416" t="str">
        <f>LEFT($N3416,SEARCH("/",$N3416)-1)</f>
        <v>theater</v>
      </c>
      <c r="R3416" t="str">
        <f>RIGHT($N3416, LEN($N3416)-SEARCH("/",$N3416))</f>
        <v>plays</v>
      </c>
      <c r="S3416" s="12">
        <f>(((J3416/60)/60)/24)+DATE(1970,1,1)</f>
        <v>42675.832465277781</v>
      </c>
      <c r="T3416" s="12">
        <f>(((I3416/60)/60)/24)+DATE(1970,1,1)</f>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(E3417/D3417)</f>
        <v>1</v>
      </c>
      <c r="P3417" s="8">
        <f>IF(E3417=0, 0, E3417/L3417)</f>
        <v>22.222222222222221</v>
      </c>
      <c r="Q3417" t="str">
        <f>LEFT($N3417,SEARCH("/",$N3417)-1)</f>
        <v>theater</v>
      </c>
      <c r="R3417" t="str">
        <f>RIGHT($N3417, LEN($N3417)-SEARCH("/",$N3417))</f>
        <v>plays</v>
      </c>
      <c r="S3417" s="12">
        <f>(((J3417/60)/60)/24)+DATE(1970,1,1)</f>
        <v>42467.144166666665</v>
      </c>
      <c r="T3417" s="12">
        <f>(((I3417/60)/60)/24)+DATE(1970,1,1)</f>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(E3418/D3418)</f>
        <v>1.196</v>
      </c>
      <c r="P3418" s="8">
        <f>IF(E3418=0, 0, E3418/L3418)</f>
        <v>159.46666666666667</v>
      </c>
      <c r="Q3418" t="str">
        <f>LEFT($N3418,SEARCH("/",$N3418)-1)</f>
        <v>theater</v>
      </c>
      <c r="R3418" t="str">
        <f>RIGHT($N3418, LEN($N3418)-SEARCH("/",$N3418))</f>
        <v>plays</v>
      </c>
      <c r="S3418" s="12">
        <f>(((J3418/60)/60)/24)+DATE(1970,1,1)</f>
        <v>42089.412557870368</v>
      </c>
      <c r="T3418" s="12">
        <f>(((I3418/60)/60)/24)+DATE(1970,1,1)</f>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(E3419/D3419)</f>
        <v>1.0000058823529412</v>
      </c>
      <c r="P3419" s="8">
        <f>IF(E3419=0, 0, E3419/L3419)</f>
        <v>37.777999999999999</v>
      </c>
      <c r="Q3419" t="str">
        <f>LEFT($N3419,SEARCH("/",$N3419)-1)</f>
        <v>theater</v>
      </c>
      <c r="R3419" t="str">
        <f>RIGHT($N3419, LEN($N3419)-SEARCH("/",$N3419))</f>
        <v>plays</v>
      </c>
      <c r="S3419" s="12">
        <f>(((J3419/60)/60)/24)+DATE(1970,1,1)</f>
        <v>41894.91375</v>
      </c>
      <c r="T3419" s="12">
        <f>(((I3419/60)/60)/24)+DATE(1970,1,1)</f>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(E3420/D3420)</f>
        <v>1.00875</v>
      </c>
      <c r="P3420" s="8">
        <f>IF(E3420=0, 0, E3420/L3420)</f>
        <v>72.053571428571431</v>
      </c>
      <c r="Q3420" t="str">
        <f>LEFT($N3420,SEARCH("/",$N3420)-1)</f>
        <v>theater</v>
      </c>
      <c r="R3420" t="str">
        <f>RIGHT($N3420, LEN($N3420)-SEARCH("/",$N3420))</f>
        <v>plays</v>
      </c>
      <c r="S3420" s="12">
        <f>(((J3420/60)/60)/24)+DATE(1970,1,1)</f>
        <v>41752.83457175926</v>
      </c>
      <c r="T3420" s="12">
        <f>(((I3420/60)/60)/24)+DATE(1970,1,1)</f>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(E3421/D3421)</f>
        <v>1.0654545454545454</v>
      </c>
      <c r="P3421" s="8">
        <f>IF(E3421=0, 0, E3421/L3421)</f>
        <v>63.695652173913047</v>
      </c>
      <c r="Q3421" t="str">
        <f>LEFT($N3421,SEARCH("/",$N3421)-1)</f>
        <v>theater</v>
      </c>
      <c r="R3421" t="str">
        <f>RIGHT($N3421, LEN($N3421)-SEARCH("/",$N3421))</f>
        <v>plays</v>
      </c>
      <c r="S3421" s="12">
        <f>(((J3421/60)/60)/24)+DATE(1970,1,1)</f>
        <v>42448.821585648147</v>
      </c>
      <c r="T3421" s="12">
        <f>(((I3421/60)/60)/24)+DATE(1970,1,1)</f>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(E3422/D3422)</f>
        <v>1.38</v>
      </c>
      <c r="P3422" s="8">
        <f>IF(E3422=0, 0, E3422/L3422)</f>
        <v>28.411764705882351</v>
      </c>
      <c r="Q3422" t="str">
        <f>LEFT($N3422,SEARCH("/",$N3422)-1)</f>
        <v>theater</v>
      </c>
      <c r="R3422" t="str">
        <f>RIGHT($N3422, LEN($N3422)-SEARCH("/",$N3422))</f>
        <v>plays</v>
      </c>
      <c r="S3422" s="12">
        <f>(((J3422/60)/60)/24)+DATE(1970,1,1)</f>
        <v>42405.090300925927</v>
      </c>
      <c r="T3422" s="12">
        <f>(((I3422/60)/60)/24)+DATE(1970,1,1)</f>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(E3423/D3423)</f>
        <v>1.0115000000000001</v>
      </c>
      <c r="P3423" s="8">
        <f>IF(E3423=0, 0, E3423/L3423)</f>
        <v>103.21428571428571</v>
      </c>
      <c r="Q3423" t="str">
        <f>LEFT($N3423,SEARCH("/",$N3423)-1)</f>
        <v>theater</v>
      </c>
      <c r="R3423" t="str">
        <f>RIGHT($N3423, LEN($N3423)-SEARCH("/",$N3423))</f>
        <v>plays</v>
      </c>
      <c r="S3423" s="12">
        <f>(((J3423/60)/60)/24)+DATE(1970,1,1)</f>
        <v>42037.791238425925</v>
      </c>
      <c r="T3423" s="12">
        <f>(((I3423/60)/60)/24)+DATE(1970,1,1)</f>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(E3424/D3424)</f>
        <v>1.091</v>
      </c>
      <c r="P3424" s="8">
        <f>IF(E3424=0, 0, E3424/L3424)</f>
        <v>71.152173913043484</v>
      </c>
      <c r="Q3424" t="str">
        <f>LEFT($N3424,SEARCH("/",$N3424)-1)</f>
        <v>theater</v>
      </c>
      <c r="R3424" t="str">
        <f>RIGHT($N3424, LEN($N3424)-SEARCH("/",$N3424))</f>
        <v>plays</v>
      </c>
      <c r="S3424" s="12">
        <f>(((J3424/60)/60)/24)+DATE(1970,1,1)</f>
        <v>42323.562222222223</v>
      </c>
      <c r="T3424" s="12">
        <f>(((I3424/60)/60)/24)+DATE(1970,1,1)</f>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(E3425/D3425)</f>
        <v>1.4</v>
      </c>
      <c r="P3425" s="8">
        <f>IF(E3425=0, 0, E3425/L3425)</f>
        <v>35</v>
      </c>
      <c r="Q3425" t="str">
        <f>LEFT($N3425,SEARCH("/",$N3425)-1)</f>
        <v>theater</v>
      </c>
      <c r="R3425" t="str">
        <f>RIGHT($N3425, LEN($N3425)-SEARCH("/",$N3425))</f>
        <v>plays</v>
      </c>
      <c r="S3425" s="12">
        <f>(((J3425/60)/60)/24)+DATE(1970,1,1)</f>
        <v>42088.911354166667</v>
      </c>
      <c r="T3425" s="12">
        <f>(((I3425/60)/60)/24)+DATE(1970,1,1)</f>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(E3426/D3426)</f>
        <v>1.0358333333333334</v>
      </c>
      <c r="P3426" s="8">
        <f>IF(E3426=0, 0, E3426/L3426)</f>
        <v>81.776315789473685</v>
      </c>
      <c r="Q3426" t="str">
        <f>LEFT($N3426,SEARCH("/",$N3426)-1)</f>
        <v>theater</v>
      </c>
      <c r="R3426" t="str">
        <f>RIGHT($N3426, LEN($N3426)-SEARCH("/",$N3426))</f>
        <v>plays</v>
      </c>
      <c r="S3426" s="12">
        <f>(((J3426/60)/60)/24)+DATE(1970,1,1)</f>
        <v>42018.676898148144</v>
      </c>
      <c r="T3426" s="12">
        <f>(((I3426/60)/60)/24)+DATE(1970,1,1)</f>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(E3427/D3427)</f>
        <v>1.0297033333333332</v>
      </c>
      <c r="P3427" s="8">
        <f>IF(E3427=0, 0, E3427/L3427)</f>
        <v>297.02980769230766</v>
      </c>
      <c r="Q3427" t="str">
        <f>LEFT($N3427,SEARCH("/",$N3427)-1)</f>
        <v>theater</v>
      </c>
      <c r="R3427" t="str">
        <f>RIGHT($N3427, LEN($N3427)-SEARCH("/",$N3427))</f>
        <v>plays</v>
      </c>
      <c r="S3427" s="12">
        <f>(((J3427/60)/60)/24)+DATE(1970,1,1)</f>
        <v>41884.617314814815</v>
      </c>
      <c r="T3427" s="12">
        <f>(((I3427/60)/60)/24)+DATE(1970,1,1)</f>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(E3428/D3428)</f>
        <v>1.0813333333333333</v>
      </c>
      <c r="P3428" s="8">
        <f>IF(E3428=0, 0, E3428/L3428)</f>
        <v>46.609195402298852</v>
      </c>
      <c r="Q3428" t="str">
        <f>LEFT($N3428,SEARCH("/",$N3428)-1)</f>
        <v>theater</v>
      </c>
      <c r="R3428" t="str">
        <f>RIGHT($N3428, LEN($N3428)-SEARCH("/",$N3428))</f>
        <v>plays</v>
      </c>
      <c r="S3428" s="12">
        <f>(((J3428/60)/60)/24)+DATE(1970,1,1)</f>
        <v>41884.056747685187</v>
      </c>
      <c r="T3428" s="12">
        <f>(((I3428/60)/60)/24)+DATE(1970,1,1)</f>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(E3429/D3429)</f>
        <v>1</v>
      </c>
      <c r="P3429" s="8">
        <f>IF(E3429=0, 0, E3429/L3429)</f>
        <v>51.724137931034484</v>
      </c>
      <c r="Q3429" t="str">
        <f>LEFT($N3429,SEARCH("/",$N3429)-1)</f>
        <v>theater</v>
      </c>
      <c r="R3429" t="str">
        <f>RIGHT($N3429, LEN($N3429)-SEARCH("/",$N3429))</f>
        <v>plays</v>
      </c>
      <c r="S3429" s="12">
        <f>(((J3429/60)/60)/24)+DATE(1970,1,1)</f>
        <v>41792.645277777774</v>
      </c>
      <c r="T3429" s="12">
        <f>(((I3429/60)/60)/24)+DATE(1970,1,1)</f>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(E3430/D3430)</f>
        <v>1.0275000000000001</v>
      </c>
      <c r="P3430" s="8">
        <f>IF(E3430=0, 0, E3430/L3430)</f>
        <v>40.294117647058826</v>
      </c>
      <c r="Q3430" t="str">
        <f>LEFT($N3430,SEARCH("/",$N3430)-1)</f>
        <v>theater</v>
      </c>
      <c r="R3430" t="str">
        <f>RIGHT($N3430, LEN($N3430)-SEARCH("/",$N3430))</f>
        <v>plays</v>
      </c>
      <c r="S3430" s="12">
        <f>(((J3430/60)/60)/24)+DATE(1970,1,1)</f>
        <v>42038.720451388886</v>
      </c>
      <c r="T3430" s="12">
        <f>(((I3430/60)/60)/24)+DATE(1970,1,1)</f>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(E3431/D3431)</f>
        <v>1.3</v>
      </c>
      <c r="P3431" s="8">
        <f>IF(E3431=0, 0, E3431/L3431)</f>
        <v>16.25</v>
      </c>
      <c r="Q3431" t="str">
        <f>LEFT($N3431,SEARCH("/",$N3431)-1)</f>
        <v>theater</v>
      </c>
      <c r="R3431" t="str">
        <f>RIGHT($N3431, LEN($N3431)-SEARCH("/",$N3431))</f>
        <v>plays</v>
      </c>
      <c r="S3431" s="12">
        <f>(((J3431/60)/60)/24)+DATE(1970,1,1)</f>
        <v>42662.021539351852</v>
      </c>
      <c r="T3431" s="12">
        <f>(((I3431/60)/60)/24)+DATE(1970,1,1)</f>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(E3432/D3432)</f>
        <v>1.0854949999999999</v>
      </c>
      <c r="P3432" s="8">
        <f>IF(E3432=0, 0, E3432/L3432)</f>
        <v>30.152638888888887</v>
      </c>
      <c r="Q3432" t="str">
        <f>LEFT($N3432,SEARCH("/",$N3432)-1)</f>
        <v>theater</v>
      </c>
      <c r="R3432" t="str">
        <f>RIGHT($N3432, LEN($N3432)-SEARCH("/",$N3432))</f>
        <v>plays</v>
      </c>
      <c r="S3432" s="12">
        <f>(((J3432/60)/60)/24)+DATE(1970,1,1)</f>
        <v>41820.945613425924</v>
      </c>
      <c r="T3432" s="12">
        <f>(((I3432/60)/60)/24)+DATE(1970,1,1)</f>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(E3433/D3433)</f>
        <v>1</v>
      </c>
      <c r="P3433" s="8">
        <f>IF(E3433=0, 0, E3433/L3433)</f>
        <v>95.238095238095241</v>
      </c>
      <c r="Q3433" t="str">
        <f>LEFT($N3433,SEARCH("/",$N3433)-1)</f>
        <v>theater</v>
      </c>
      <c r="R3433" t="str">
        <f>RIGHT($N3433, LEN($N3433)-SEARCH("/",$N3433))</f>
        <v>plays</v>
      </c>
      <c r="S3433" s="12">
        <f>(((J3433/60)/60)/24)+DATE(1970,1,1)</f>
        <v>41839.730937500004</v>
      </c>
      <c r="T3433" s="12">
        <f>(((I3433/60)/60)/24)+DATE(1970,1,1)</f>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(E3434/D3434)</f>
        <v>1.0965</v>
      </c>
      <c r="P3434" s="8">
        <f>IF(E3434=0, 0, E3434/L3434)</f>
        <v>52.214285714285715</v>
      </c>
      <c r="Q3434" t="str">
        <f>LEFT($N3434,SEARCH("/",$N3434)-1)</f>
        <v>theater</v>
      </c>
      <c r="R3434" t="str">
        <f>RIGHT($N3434, LEN($N3434)-SEARCH("/",$N3434))</f>
        <v>plays</v>
      </c>
      <c r="S3434" s="12">
        <f>(((J3434/60)/60)/24)+DATE(1970,1,1)</f>
        <v>42380.581180555557</v>
      </c>
      <c r="T3434" s="12">
        <f>(((I3434/60)/60)/24)+DATE(1970,1,1)</f>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(E3435/D3435)</f>
        <v>1.0026315789473683</v>
      </c>
      <c r="P3435" s="8">
        <f>IF(E3435=0, 0, E3435/L3435)</f>
        <v>134.1549295774648</v>
      </c>
      <c r="Q3435" t="str">
        <f>LEFT($N3435,SEARCH("/",$N3435)-1)</f>
        <v>theater</v>
      </c>
      <c r="R3435" t="str">
        <f>RIGHT($N3435, LEN($N3435)-SEARCH("/",$N3435))</f>
        <v>plays</v>
      </c>
      <c r="S3435" s="12">
        <f>(((J3435/60)/60)/24)+DATE(1970,1,1)</f>
        <v>41776.063136574077</v>
      </c>
      <c r="T3435" s="12">
        <f>(((I3435/60)/60)/24)+DATE(1970,1,1)</f>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(E3436/D3436)</f>
        <v>1.0555000000000001</v>
      </c>
      <c r="P3436" s="8">
        <f>IF(E3436=0, 0, E3436/L3436)</f>
        <v>62.827380952380949</v>
      </c>
      <c r="Q3436" t="str">
        <f>LEFT($N3436,SEARCH("/",$N3436)-1)</f>
        <v>theater</v>
      </c>
      <c r="R3436" t="str">
        <f>RIGHT($N3436, LEN($N3436)-SEARCH("/",$N3436))</f>
        <v>plays</v>
      </c>
      <c r="S3436" s="12">
        <f>(((J3436/60)/60)/24)+DATE(1970,1,1)</f>
        <v>41800.380428240744</v>
      </c>
      <c r="T3436" s="12">
        <f>(((I3436/60)/60)/24)+DATE(1970,1,1)</f>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(E3437/D3437)</f>
        <v>1.1200000000000001</v>
      </c>
      <c r="P3437" s="8">
        <f>IF(E3437=0, 0, E3437/L3437)</f>
        <v>58.94736842105263</v>
      </c>
      <c r="Q3437" t="str">
        <f>LEFT($N3437,SEARCH("/",$N3437)-1)</f>
        <v>theater</v>
      </c>
      <c r="R3437" t="str">
        <f>RIGHT($N3437, LEN($N3437)-SEARCH("/",$N3437))</f>
        <v>plays</v>
      </c>
      <c r="S3437" s="12">
        <f>(((J3437/60)/60)/24)+DATE(1970,1,1)</f>
        <v>42572.61681712963</v>
      </c>
      <c r="T3437" s="12">
        <f>(((I3437/60)/60)/24)+DATE(1970,1,1)</f>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(E3438/D3438)</f>
        <v>1.0589999999999999</v>
      </c>
      <c r="P3438" s="8">
        <f>IF(E3438=0, 0, E3438/L3438)</f>
        <v>143.1081081081081</v>
      </c>
      <c r="Q3438" t="str">
        <f>LEFT($N3438,SEARCH("/",$N3438)-1)</f>
        <v>theater</v>
      </c>
      <c r="R3438" t="str">
        <f>RIGHT($N3438, LEN($N3438)-SEARCH("/",$N3438))</f>
        <v>plays</v>
      </c>
      <c r="S3438" s="12">
        <f>(((J3438/60)/60)/24)+DATE(1970,1,1)</f>
        <v>41851.541585648149</v>
      </c>
      <c r="T3438" s="12">
        <f>(((I3438/60)/60)/24)+DATE(1970,1,1)</f>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(E3439/D3439)</f>
        <v>1.01</v>
      </c>
      <c r="P3439" s="8">
        <f>IF(E3439=0, 0, E3439/L3439)</f>
        <v>84.166666666666671</v>
      </c>
      <c r="Q3439" t="str">
        <f>LEFT($N3439,SEARCH("/",$N3439)-1)</f>
        <v>theater</v>
      </c>
      <c r="R3439" t="str">
        <f>RIGHT($N3439, LEN($N3439)-SEARCH("/",$N3439))</f>
        <v>plays</v>
      </c>
      <c r="S3439" s="12">
        <f>(((J3439/60)/60)/24)+DATE(1970,1,1)</f>
        <v>42205.710879629631</v>
      </c>
      <c r="T3439" s="12">
        <f>(((I3439/60)/60)/24)+DATE(1970,1,1)</f>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(E3440/D3440)</f>
        <v>1.042</v>
      </c>
      <c r="P3440" s="8">
        <f>IF(E3440=0, 0, E3440/L3440)</f>
        <v>186.07142857142858</v>
      </c>
      <c r="Q3440" t="str">
        <f>LEFT($N3440,SEARCH("/",$N3440)-1)</f>
        <v>theater</v>
      </c>
      <c r="R3440" t="str">
        <f>RIGHT($N3440, LEN($N3440)-SEARCH("/",$N3440))</f>
        <v>plays</v>
      </c>
      <c r="S3440" s="12">
        <f>(((J3440/60)/60)/24)+DATE(1970,1,1)</f>
        <v>42100.927858796291</v>
      </c>
      <c r="T3440" s="12">
        <f>(((I3440/60)/60)/24)+DATE(1970,1,1)</f>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(E3441/D3441)</f>
        <v>1.3467833333333334</v>
      </c>
      <c r="P3441" s="8">
        <f>IF(E3441=0, 0, E3441/L3441)</f>
        <v>89.785555555555561</v>
      </c>
      <c r="Q3441" t="str">
        <f>LEFT($N3441,SEARCH("/",$N3441)-1)</f>
        <v>theater</v>
      </c>
      <c r="R3441" t="str">
        <f>RIGHT($N3441, LEN($N3441)-SEARCH("/",$N3441))</f>
        <v>plays</v>
      </c>
      <c r="S3441" s="12">
        <f>(((J3441/60)/60)/24)+DATE(1970,1,1)</f>
        <v>42374.911226851851</v>
      </c>
      <c r="T3441" s="12">
        <f>(((I3441/60)/60)/24)+DATE(1970,1,1)</f>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(E3442/D3442)</f>
        <v>1.052184</v>
      </c>
      <c r="P3442" s="8">
        <f>IF(E3442=0, 0, E3442/L3442)</f>
        <v>64.157560975609755</v>
      </c>
      <c r="Q3442" t="str">
        <f>LEFT($N3442,SEARCH("/",$N3442)-1)</f>
        <v>theater</v>
      </c>
      <c r="R3442" t="str">
        <f>RIGHT($N3442, LEN($N3442)-SEARCH("/",$N3442))</f>
        <v>plays</v>
      </c>
      <c r="S3442" s="12">
        <f>(((J3442/60)/60)/24)+DATE(1970,1,1)</f>
        <v>41809.12300925926</v>
      </c>
      <c r="T3442" s="12">
        <f>(((I3442/60)/60)/24)+DATE(1970,1,1)</f>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(E3443/D3443)</f>
        <v>1.026</v>
      </c>
      <c r="P3443" s="8">
        <f>IF(E3443=0, 0, E3443/L3443)</f>
        <v>59.651162790697676</v>
      </c>
      <c r="Q3443" t="str">
        <f>LEFT($N3443,SEARCH("/",$N3443)-1)</f>
        <v>theater</v>
      </c>
      <c r="R3443" t="str">
        <f>RIGHT($N3443, LEN($N3443)-SEARCH("/",$N3443))</f>
        <v>plays</v>
      </c>
      <c r="S3443" s="12">
        <f>(((J3443/60)/60)/24)+DATE(1970,1,1)</f>
        <v>42294.429641203707</v>
      </c>
      <c r="T3443" s="12">
        <f>(((I3443/60)/60)/24)+DATE(1970,1,1)</f>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(E3444/D3444)</f>
        <v>1</v>
      </c>
      <c r="P3444" s="8">
        <f>IF(E3444=0, 0, E3444/L3444)</f>
        <v>31.25</v>
      </c>
      <c r="Q3444" t="str">
        <f>LEFT($N3444,SEARCH("/",$N3444)-1)</f>
        <v>theater</v>
      </c>
      <c r="R3444" t="str">
        <f>RIGHT($N3444, LEN($N3444)-SEARCH("/",$N3444))</f>
        <v>plays</v>
      </c>
      <c r="S3444" s="12">
        <f>(((J3444/60)/60)/24)+DATE(1970,1,1)</f>
        <v>42124.841111111105</v>
      </c>
      <c r="T3444" s="12">
        <f>(((I3444/60)/60)/24)+DATE(1970,1,1)</f>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(E3445/D3445)</f>
        <v>1.855</v>
      </c>
      <c r="P3445" s="8">
        <f>IF(E3445=0, 0, E3445/L3445)</f>
        <v>41.222222222222221</v>
      </c>
      <c r="Q3445" t="str">
        <f>LEFT($N3445,SEARCH("/",$N3445)-1)</f>
        <v>theater</v>
      </c>
      <c r="R3445" t="str">
        <f>RIGHT($N3445, LEN($N3445)-SEARCH("/",$N3445))</f>
        <v>plays</v>
      </c>
      <c r="S3445" s="12">
        <f>(((J3445/60)/60)/24)+DATE(1970,1,1)</f>
        <v>41861.524837962963</v>
      </c>
      <c r="T3445" s="12">
        <f>(((I3445/60)/60)/24)+DATE(1970,1,1)</f>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(E3446/D3446)</f>
        <v>2.89</v>
      </c>
      <c r="P3446" s="8">
        <f>IF(E3446=0, 0, E3446/L3446)</f>
        <v>43.35</v>
      </c>
      <c r="Q3446" t="str">
        <f>LEFT($N3446,SEARCH("/",$N3446)-1)</f>
        <v>theater</v>
      </c>
      <c r="R3446" t="str">
        <f>RIGHT($N3446, LEN($N3446)-SEARCH("/",$N3446))</f>
        <v>plays</v>
      </c>
      <c r="S3446" s="12">
        <f>(((J3446/60)/60)/24)+DATE(1970,1,1)</f>
        <v>42521.291504629626</v>
      </c>
      <c r="T3446" s="12">
        <f>(((I3446/60)/60)/24)+DATE(1970,1,1)</f>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(E3447/D3447)</f>
        <v>1</v>
      </c>
      <c r="P3447" s="8">
        <f>IF(E3447=0, 0, E3447/L3447)</f>
        <v>64.516129032258064</v>
      </c>
      <c r="Q3447" t="str">
        <f>LEFT($N3447,SEARCH("/",$N3447)-1)</f>
        <v>theater</v>
      </c>
      <c r="R3447" t="str">
        <f>RIGHT($N3447, LEN($N3447)-SEARCH("/",$N3447))</f>
        <v>plays</v>
      </c>
      <c r="S3447" s="12">
        <f>(((J3447/60)/60)/24)+DATE(1970,1,1)</f>
        <v>42272.530509259261</v>
      </c>
      <c r="T3447" s="12">
        <f>(((I3447/60)/60)/24)+DATE(1970,1,1)</f>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(E3448/D3448)</f>
        <v>1.0820000000000001</v>
      </c>
      <c r="P3448" s="8">
        <f>IF(E3448=0, 0, E3448/L3448)</f>
        <v>43.28</v>
      </c>
      <c r="Q3448" t="str">
        <f>LEFT($N3448,SEARCH("/",$N3448)-1)</f>
        <v>theater</v>
      </c>
      <c r="R3448" t="str">
        <f>RIGHT($N3448, LEN($N3448)-SEARCH("/",$N3448))</f>
        <v>plays</v>
      </c>
      <c r="S3448" s="12">
        <f>(((J3448/60)/60)/24)+DATE(1970,1,1)</f>
        <v>42016.832465277781</v>
      </c>
      <c r="T3448" s="12">
        <f>(((I3448/60)/60)/24)+DATE(1970,1,1)</f>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(E3449/D3449)</f>
        <v>1.0780000000000001</v>
      </c>
      <c r="P3449" s="8">
        <f>IF(E3449=0, 0, E3449/L3449)</f>
        <v>77</v>
      </c>
      <c r="Q3449" t="str">
        <f>LEFT($N3449,SEARCH("/",$N3449)-1)</f>
        <v>theater</v>
      </c>
      <c r="R3449" t="str">
        <f>RIGHT($N3449, LEN($N3449)-SEARCH("/",$N3449))</f>
        <v>plays</v>
      </c>
      <c r="S3449" s="12">
        <f>(((J3449/60)/60)/24)+DATE(1970,1,1)</f>
        <v>42402.889027777783</v>
      </c>
      <c r="T3449" s="12">
        <f>(((I3449/60)/60)/24)+DATE(1970,1,1)</f>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(E3450/D3450)</f>
        <v>1.0976190476190477</v>
      </c>
      <c r="P3450" s="8">
        <f>IF(E3450=0, 0, E3450/L3450)</f>
        <v>51.222222222222221</v>
      </c>
      <c r="Q3450" t="str">
        <f>LEFT($N3450,SEARCH("/",$N3450)-1)</f>
        <v>theater</v>
      </c>
      <c r="R3450" t="str">
        <f>RIGHT($N3450, LEN($N3450)-SEARCH("/",$N3450))</f>
        <v>plays</v>
      </c>
      <c r="S3450" s="12">
        <f>(((J3450/60)/60)/24)+DATE(1970,1,1)</f>
        <v>41960.119085648148</v>
      </c>
      <c r="T3450" s="12">
        <f>(((I3450/60)/60)/24)+DATE(1970,1,1)</f>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(E3451/D3451)</f>
        <v>1.70625</v>
      </c>
      <c r="P3451" s="8">
        <f>IF(E3451=0, 0, E3451/L3451)</f>
        <v>68.25</v>
      </c>
      <c r="Q3451" t="str">
        <f>LEFT($N3451,SEARCH("/",$N3451)-1)</f>
        <v>theater</v>
      </c>
      <c r="R3451" t="str">
        <f>RIGHT($N3451, LEN($N3451)-SEARCH("/",$N3451))</f>
        <v>plays</v>
      </c>
      <c r="S3451" s="12">
        <f>(((J3451/60)/60)/24)+DATE(1970,1,1)</f>
        <v>42532.052523148144</v>
      </c>
      <c r="T3451" s="12">
        <f>(((I3451/60)/60)/24)+DATE(1970,1,1)</f>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(E3452/D3452)</f>
        <v>1.52</v>
      </c>
      <c r="P3452" s="8">
        <f>IF(E3452=0, 0, E3452/L3452)</f>
        <v>19.487179487179485</v>
      </c>
      <c r="Q3452" t="str">
        <f>LEFT($N3452,SEARCH("/",$N3452)-1)</f>
        <v>theater</v>
      </c>
      <c r="R3452" t="str">
        <f>RIGHT($N3452, LEN($N3452)-SEARCH("/",$N3452))</f>
        <v>plays</v>
      </c>
      <c r="S3452" s="12">
        <f>(((J3452/60)/60)/24)+DATE(1970,1,1)</f>
        <v>42036.704525462963</v>
      </c>
      <c r="T3452" s="12">
        <f>(((I3452/60)/60)/24)+DATE(1970,1,1)</f>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(E3453/D3453)</f>
        <v>1.0123076923076924</v>
      </c>
      <c r="P3453" s="8">
        <f>IF(E3453=0, 0, E3453/L3453)</f>
        <v>41.125</v>
      </c>
      <c r="Q3453" t="str">
        <f>LEFT($N3453,SEARCH("/",$N3453)-1)</f>
        <v>theater</v>
      </c>
      <c r="R3453" t="str">
        <f>RIGHT($N3453, LEN($N3453)-SEARCH("/",$N3453))</f>
        <v>plays</v>
      </c>
      <c r="S3453" s="12">
        <f>(((J3453/60)/60)/24)+DATE(1970,1,1)</f>
        <v>42088.723692129628</v>
      </c>
      <c r="T3453" s="12">
        <f>(((I3453/60)/60)/24)+DATE(1970,1,1)</f>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(E3454/D3454)</f>
        <v>1.532</v>
      </c>
      <c r="P3454" s="8">
        <f>IF(E3454=0, 0, E3454/L3454)</f>
        <v>41.405405405405403</v>
      </c>
      <c r="Q3454" t="str">
        <f>LEFT($N3454,SEARCH("/",$N3454)-1)</f>
        <v>theater</v>
      </c>
      <c r="R3454" t="str">
        <f>RIGHT($N3454, LEN($N3454)-SEARCH("/",$N3454))</f>
        <v>plays</v>
      </c>
      <c r="S3454" s="12">
        <f>(((J3454/60)/60)/24)+DATE(1970,1,1)</f>
        <v>41820.639189814814</v>
      </c>
      <c r="T3454" s="12">
        <f>(((I3454/60)/60)/24)+DATE(1970,1,1)</f>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(E3455/D3455)</f>
        <v>1.2833333333333334</v>
      </c>
      <c r="P3455" s="8">
        <f>IF(E3455=0, 0, E3455/L3455)</f>
        <v>27.5</v>
      </c>
      <c r="Q3455" t="str">
        <f>LEFT($N3455,SEARCH("/",$N3455)-1)</f>
        <v>theater</v>
      </c>
      <c r="R3455" t="str">
        <f>RIGHT($N3455, LEN($N3455)-SEARCH("/",$N3455))</f>
        <v>plays</v>
      </c>
      <c r="S3455" s="12">
        <f>(((J3455/60)/60)/24)+DATE(1970,1,1)</f>
        <v>42535.97865740741</v>
      </c>
      <c r="T3455" s="12">
        <f>(((I3455/60)/60)/24)+DATE(1970,1,1)</f>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(E3456/D3456)</f>
        <v>1.0071428571428571</v>
      </c>
      <c r="P3456" s="8">
        <f>IF(E3456=0, 0, E3456/L3456)</f>
        <v>33.571428571428569</v>
      </c>
      <c r="Q3456" t="str">
        <f>LEFT($N3456,SEARCH("/",$N3456)-1)</f>
        <v>theater</v>
      </c>
      <c r="R3456" t="str">
        <f>RIGHT($N3456, LEN($N3456)-SEARCH("/",$N3456))</f>
        <v>plays</v>
      </c>
      <c r="S3456" s="12">
        <f>(((J3456/60)/60)/24)+DATE(1970,1,1)</f>
        <v>41821.698599537034</v>
      </c>
      <c r="T3456" s="12">
        <f>(((I3456/60)/60)/24)+DATE(1970,1,1)</f>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(E3457/D3457)</f>
        <v>1.0065</v>
      </c>
      <c r="P3457" s="8">
        <f>IF(E3457=0, 0, E3457/L3457)</f>
        <v>145.86956521739131</v>
      </c>
      <c r="Q3457" t="str">
        <f>LEFT($N3457,SEARCH("/",$N3457)-1)</f>
        <v>theater</v>
      </c>
      <c r="R3457" t="str">
        <f>RIGHT($N3457, LEN($N3457)-SEARCH("/",$N3457))</f>
        <v>plays</v>
      </c>
      <c r="S3457" s="12">
        <f>(((J3457/60)/60)/24)+DATE(1970,1,1)</f>
        <v>42626.7503125</v>
      </c>
      <c r="T3457" s="12">
        <f>(((I3457/60)/60)/24)+DATE(1970,1,1)</f>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(E3458/D3458)</f>
        <v>1.913</v>
      </c>
      <c r="P3458" s="8">
        <f>IF(E3458=0, 0, E3458/L3458)</f>
        <v>358.6875</v>
      </c>
      <c r="Q3458" t="str">
        <f>LEFT($N3458,SEARCH("/",$N3458)-1)</f>
        <v>theater</v>
      </c>
      <c r="R3458" t="str">
        <f>RIGHT($N3458, LEN($N3458)-SEARCH("/",$N3458))</f>
        <v>plays</v>
      </c>
      <c r="S3458" s="12">
        <f>(((J3458/60)/60)/24)+DATE(1970,1,1)</f>
        <v>41821.205636574072</v>
      </c>
      <c r="T3458" s="12">
        <f>(((I3458/60)/60)/24)+DATE(1970,1,1)</f>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(E3459/D3459)</f>
        <v>1.4019999999999999</v>
      </c>
      <c r="P3459" s="8">
        <f>IF(E3459=0, 0, E3459/L3459)</f>
        <v>50.981818181818184</v>
      </c>
      <c r="Q3459" t="str">
        <f>LEFT($N3459,SEARCH("/",$N3459)-1)</f>
        <v>theater</v>
      </c>
      <c r="R3459" t="str">
        <f>RIGHT($N3459, LEN($N3459)-SEARCH("/",$N3459))</f>
        <v>plays</v>
      </c>
      <c r="S3459" s="12">
        <f>(((J3459/60)/60)/24)+DATE(1970,1,1)</f>
        <v>42016.706678240742</v>
      </c>
      <c r="T3459" s="12">
        <f>(((I3459/60)/60)/24)+DATE(1970,1,1)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(E3460/D3460)</f>
        <v>1.2433537832310839</v>
      </c>
      <c r="P3460" s="8">
        <f>IF(E3460=0, 0, E3460/L3460)</f>
        <v>45.037037037037038</v>
      </c>
      <c r="Q3460" t="str">
        <f>LEFT($N3460,SEARCH("/",$N3460)-1)</f>
        <v>theater</v>
      </c>
      <c r="R3460" t="str">
        <f>RIGHT($N3460, LEN($N3460)-SEARCH("/",$N3460))</f>
        <v>plays</v>
      </c>
      <c r="S3460" s="12">
        <f>(((J3460/60)/60)/24)+DATE(1970,1,1)</f>
        <v>42011.202581018515</v>
      </c>
      <c r="T3460" s="12">
        <f>(((I3460/60)/60)/24)+DATE(1970,1,1)</f>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(E3461/D3461)</f>
        <v>1.262</v>
      </c>
      <c r="P3461" s="8">
        <f>IF(E3461=0, 0, E3461/L3461)</f>
        <v>17.527777777777779</v>
      </c>
      <c r="Q3461" t="str">
        <f>LEFT($N3461,SEARCH("/",$N3461)-1)</f>
        <v>theater</v>
      </c>
      <c r="R3461" t="str">
        <f>RIGHT($N3461, LEN($N3461)-SEARCH("/",$N3461))</f>
        <v>plays</v>
      </c>
      <c r="S3461" s="12">
        <f>(((J3461/60)/60)/24)+DATE(1970,1,1)</f>
        <v>42480.479861111111</v>
      </c>
      <c r="T3461" s="12">
        <f>(((I3461/60)/60)/24)+DATE(1970,1,1)</f>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(E3462/D3462)</f>
        <v>1.9</v>
      </c>
      <c r="P3462" s="8">
        <f>IF(E3462=0, 0, E3462/L3462)</f>
        <v>50</v>
      </c>
      <c r="Q3462" t="str">
        <f>LEFT($N3462,SEARCH("/",$N3462)-1)</f>
        <v>theater</v>
      </c>
      <c r="R3462" t="str">
        <f>RIGHT($N3462, LEN($N3462)-SEARCH("/",$N3462))</f>
        <v>plays</v>
      </c>
      <c r="S3462" s="12">
        <f>(((J3462/60)/60)/24)+DATE(1970,1,1)</f>
        <v>41852.527222222219</v>
      </c>
      <c r="T3462" s="12">
        <f>(((I3462/60)/60)/24)+DATE(1970,1,1)</f>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(E3463/D3463)</f>
        <v>1.39</v>
      </c>
      <c r="P3463" s="8">
        <f>IF(E3463=0, 0, E3463/L3463)</f>
        <v>57.916666666666664</v>
      </c>
      <c r="Q3463" t="str">
        <f>LEFT($N3463,SEARCH("/",$N3463)-1)</f>
        <v>theater</v>
      </c>
      <c r="R3463" t="str">
        <f>RIGHT($N3463, LEN($N3463)-SEARCH("/",$N3463))</f>
        <v>plays</v>
      </c>
      <c r="S3463" s="12">
        <f>(((J3463/60)/60)/24)+DATE(1970,1,1)</f>
        <v>42643.632858796293</v>
      </c>
      <c r="T3463" s="12">
        <f>(((I3463/60)/60)/24)+DATE(1970,1,1)</f>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(E3464/D3464)</f>
        <v>2.02</v>
      </c>
      <c r="P3464" s="8">
        <f>IF(E3464=0, 0, E3464/L3464)</f>
        <v>29.705882352941178</v>
      </c>
      <c r="Q3464" t="str">
        <f>LEFT($N3464,SEARCH("/",$N3464)-1)</f>
        <v>theater</v>
      </c>
      <c r="R3464" t="str">
        <f>RIGHT($N3464, LEN($N3464)-SEARCH("/",$N3464))</f>
        <v>plays</v>
      </c>
      <c r="S3464" s="12">
        <f>(((J3464/60)/60)/24)+DATE(1970,1,1)</f>
        <v>42179.898472222223</v>
      </c>
      <c r="T3464" s="12">
        <f>(((I3464/60)/60)/24)+DATE(1970,1,1)</f>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(E3465/D3465)</f>
        <v>1.0338000000000001</v>
      </c>
      <c r="P3465" s="8">
        <f>IF(E3465=0, 0, E3465/L3465)</f>
        <v>90.684210526315795</v>
      </c>
      <c r="Q3465" t="str">
        <f>LEFT($N3465,SEARCH("/",$N3465)-1)</f>
        <v>theater</v>
      </c>
      <c r="R3465" t="str">
        <f>RIGHT($N3465, LEN($N3465)-SEARCH("/",$N3465))</f>
        <v>plays</v>
      </c>
      <c r="S3465" s="12">
        <f>(((J3465/60)/60)/24)+DATE(1970,1,1)</f>
        <v>42612.918807870374</v>
      </c>
      <c r="T3465" s="12">
        <f>(((I3465/60)/60)/24)+DATE(1970,1,1)</f>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(E3466/D3466)</f>
        <v>1.023236</v>
      </c>
      <c r="P3466" s="8">
        <f>IF(E3466=0, 0, E3466/L3466)</f>
        <v>55.012688172043013</v>
      </c>
      <c r="Q3466" t="str">
        <f>LEFT($N3466,SEARCH("/",$N3466)-1)</f>
        <v>theater</v>
      </c>
      <c r="R3466" t="str">
        <f>RIGHT($N3466, LEN($N3466)-SEARCH("/",$N3466))</f>
        <v>plays</v>
      </c>
      <c r="S3466" s="12">
        <f>(((J3466/60)/60)/24)+DATE(1970,1,1)</f>
        <v>42575.130057870367</v>
      </c>
      <c r="T3466" s="12">
        <f>(((I3466/60)/60)/24)+DATE(1970,1,1)</f>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(E3467/D3467)</f>
        <v>1.03</v>
      </c>
      <c r="P3467" s="8">
        <f>IF(E3467=0, 0, E3467/L3467)</f>
        <v>57.222222222222221</v>
      </c>
      <c r="Q3467" t="str">
        <f>LEFT($N3467,SEARCH("/",$N3467)-1)</f>
        <v>theater</v>
      </c>
      <c r="R3467" t="str">
        <f>RIGHT($N3467, LEN($N3467)-SEARCH("/",$N3467))</f>
        <v>plays</v>
      </c>
      <c r="S3467" s="12">
        <f>(((J3467/60)/60)/24)+DATE(1970,1,1)</f>
        <v>42200.625833333332</v>
      </c>
      <c r="T3467" s="12">
        <f>(((I3467/60)/60)/24)+DATE(1970,1,1)</f>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(E3468/D3468)</f>
        <v>1.2714285714285714</v>
      </c>
      <c r="P3468" s="8">
        <f>IF(E3468=0, 0, E3468/L3468)</f>
        <v>72.950819672131146</v>
      </c>
      <c r="Q3468" t="str">
        <f>LEFT($N3468,SEARCH("/",$N3468)-1)</f>
        <v>theater</v>
      </c>
      <c r="R3468" t="str">
        <f>RIGHT($N3468, LEN($N3468)-SEARCH("/",$N3468))</f>
        <v>plays</v>
      </c>
      <c r="S3468" s="12">
        <f>(((J3468/60)/60)/24)+DATE(1970,1,1)</f>
        <v>42420.019097222219</v>
      </c>
      <c r="T3468" s="12">
        <f>(((I3468/60)/60)/24)+DATE(1970,1,1)</f>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(E3469/D3469)</f>
        <v>1.01</v>
      </c>
      <c r="P3469" s="8">
        <f>IF(E3469=0, 0, E3469/L3469)</f>
        <v>64.468085106382972</v>
      </c>
      <c r="Q3469" t="str">
        <f>LEFT($N3469,SEARCH("/",$N3469)-1)</f>
        <v>theater</v>
      </c>
      <c r="R3469" t="str">
        <f>RIGHT($N3469, LEN($N3469)-SEARCH("/",$N3469))</f>
        <v>plays</v>
      </c>
      <c r="S3469" s="12">
        <f>(((J3469/60)/60)/24)+DATE(1970,1,1)</f>
        <v>42053.671666666662</v>
      </c>
      <c r="T3469" s="12">
        <f>(((I3469/60)/60)/24)+DATE(1970,1,1)</f>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(E3470/D3470)</f>
        <v>1.2178</v>
      </c>
      <c r="P3470" s="8">
        <f>IF(E3470=0, 0, E3470/L3470)</f>
        <v>716.35294117647061</v>
      </c>
      <c r="Q3470" t="str">
        <f>LEFT($N3470,SEARCH("/",$N3470)-1)</f>
        <v>theater</v>
      </c>
      <c r="R3470" t="str">
        <f>RIGHT($N3470, LEN($N3470)-SEARCH("/",$N3470))</f>
        <v>plays</v>
      </c>
      <c r="S3470" s="12">
        <f>(((J3470/60)/60)/24)+DATE(1970,1,1)</f>
        <v>42605.765381944439</v>
      </c>
      <c r="T3470" s="12">
        <f>(((I3470/60)/60)/24)+DATE(1970,1,1)</f>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(E3471/D3471)</f>
        <v>1.1339285714285714</v>
      </c>
      <c r="P3471" s="8">
        <f>IF(E3471=0, 0, E3471/L3471)</f>
        <v>50.396825396825399</v>
      </c>
      <c r="Q3471" t="str">
        <f>LEFT($N3471,SEARCH("/",$N3471)-1)</f>
        <v>theater</v>
      </c>
      <c r="R3471" t="str">
        <f>RIGHT($N3471, LEN($N3471)-SEARCH("/",$N3471))</f>
        <v>plays</v>
      </c>
      <c r="S3471" s="12">
        <f>(((J3471/60)/60)/24)+DATE(1970,1,1)</f>
        <v>42458.641724537039</v>
      </c>
      <c r="T3471" s="12">
        <f>(((I3471/60)/60)/24)+DATE(1970,1,1)</f>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(E3472/D3472)</f>
        <v>1.5</v>
      </c>
      <c r="P3472" s="8">
        <f>IF(E3472=0, 0, E3472/L3472)</f>
        <v>41.666666666666664</v>
      </c>
      <c r="Q3472" t="str">
        <f>LEFT($N3472,SEARCH("/",$N3472)-1)</f>
        <v>theater</v>
      </c>
      <c r="R3472" t="str">
        <f>RIGHT($N3472, LEN($N3472)-SEARCH("/",$N3472))</f>
        <v>plays</v>
      </c>
      <c r="S3472" s="12">
        <f>(((J3472/60)/60)/24)+DATE(1970,1,1)</f>
        <v>42529.022013888884</v>
      </c>
      <c r="T3472" s="12">
        <f>(((I3472/60)/60)/24)+DATE(1970,1,1)</f>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(E3473/D3473)</f>
        <v>2.1459999999999999</v>
      </c>
      <c r="P3473" s="8">
        <f>IF(E3473=0, 0, E3473/L3473)</f>
        <v>35.766666666666666</v>
      </c>
      <c r="Q3473" t="str">
        <f>LEFT($N3473,SEARCH("/",$N3473)-1)</f>
        <v>theater</v>
      </c>
      <c r="R3473" t="str">
        <f>RIGHT($N3473, LEN($N3473)-SEARCH("/",$N3473))</f>
        <v>plays</v>
      </c>
      <c r="S3473" s="12">
        <f>(((J3473/60)/60)/24)+DATE(1970,1,1)</f>
        <v>41841.820486111108</v>
      </c>
      <c r="T3473" s="12">
        <f>(((I3473/60)/60)/24)+DATE(1970,1,1)</f>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(E3474/D3474)</f>
        <v>1.0205</v>
      </c>
      <c r="P3474" s="8">
        <f>IF(E3474=0, 0, E3474/L3474)</f>
        <v>88.739130434782609</v>
      </c>
      <c r="Q3474" t="str">
        <f>LEFT($N3474,SEARCH("/",$N3474)-1)</f>
        <v>theater</v>
      </c>
      <c r="R3474" t="str">
        <f>RIGHT($N3474, LEN($N3474)-SEARCH("/",$N3474))</f>
        <v>plays</v>
      </c>
      <c r="S3474" s="12">
        <f>(((J3474/60)/60)/24)+DATE(1970,1,1)</f>
        <v>41928.170497685183</v>
      </c>
      <c r="T3474" s="12">
        <f>(((I3474/60)/60)/24)+DATE(1970,1,1)</f>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(E3475/D3475)</f>
        <v>1</v>
      </c>
      <c r="P3475" s="8">
        <f>IF(E3475=0, 0, E3475/L3475)</f>
        <v>148.4848484848485</v>
      </c>
      <c r="Q3475" t="str">
        <f>LEFT($N3475,SEARCH("/",$N3475)-1)</f>
        <v>theater</v>
      </c>
      <c r="R3475" t="str">
        <f>RIGHT($N3475, LEN($N3475)-SEARCH("/",$N3475))</f>
        <v>plays</v>
      </c>
      <c r="S3475" s="12">
        <f>(((J3475/60)/60)/24)+DATE(1970,1,1)</f>
        <v>42062.834444444445</v>
      </c>
      <c r="T3475" s="12">
        <f>(((I3475/60)/60)/24)+DATE(1970,1,1)</f>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(E3476/D3476)</f>
        <v>1.01</v>
      </c>
      <c r="P3476" s="8">
        <f>IF(E3476=0, 0, E3476/L3476)</f>
        <v>51.794871794871796</v>
      </c>
      <c r="Q3476" t="str">
        <f>LEFT($N3476,SEARCH("/",$N3476)-1)</f>
        <v>theater</v>
      </c>
      <c r="R3476" t="str">
        <f>RIGHT($N3476, LEN($N3476)-SEARCH("/",$N3476))</f>
        <v>plays</v>
      </c>
      <c r="S3476" s="12">
        <f>(((J3476/60)/60)/24)+DATE(1970,1,1)</f>
        <v>42541.501516203702</v>
      </c>
      <c r="T3476" s="12">
        <f>(((I3476/60)/60)/24)+DATE(1970,1,1)</f>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(E3477/D3477)</f>
        <v>1.1333333333333333</v>
      </c>
      <c r="P3477" s="8">
        <f>IF(E3477=0, 0, E3477/L3477)</f>
        <v>20</v>
      </c>
      <c r="Q3477" t="str">
        <f>LEFT($N3477,SEARCH("/",$N3477)-1)</f>
        <v>theater</v>
      </c>
      <c r="R3477" t="str">
        <f>RIGHT($N3477, LEN($N3477)-SEARCH("/",$N3477))</f>
        <v>plays</v>
      </c>
      <c r="S3477" s="12">
        <f>(((J3477/60)/60)/24)+DATE(1970,1,1)</f>
        <v>41918.880833333329</v>
      </c>
      <c r="T3477" s="12">
        <f>(((I3477/60)/60)/24)+DATE(1970,1,1)</f>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(E3478/D3478)</f>
        <v>1.04</v>
      </c>
      <c r="P3478" s="8">
        <f>IF(E3478=0, 0, E3478/L3478)</f>
        <v>52</v>
      </c>
      <c r="Q3478" t="str">
        <f>LEFT($N3478,SEARCH("/",$N3478)-1)</f>
        <v>theater</v>
      </c>
      <c r="R3478" t="str">
        <f>RIGHT($N3478, LEN($N3478)-SEARCH("/",$N3478))</f>
        <v>plays</v>
      </c>
      <c r="S3478" s="12">
        <f>(((J3478/60)/60)/24)+DATE(1970,1,1)</f>
        <v>41921.279976851853</v>
      </c>
      <c r="T3478" s="12">
        <f>(((I3478/60)/60)/24)+DATE(1970,1,1)</f>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(E3479/D3479)</f>
        <v>1.1533333333333333</v>
      </c>
      <c r="P3479" s="8">
        <f>IF(E3479=0, 0, E3479/L3479)</f>
        <v>53.230769230769234</v>
      </c>
      <c r="Q3479" t="str">
        <f>LEFT($N3479,SEARCH("/",$N3479)-1)</f>
        <v>theater</v>
      </c>
      <c r="R3479" t="str">
        <f>RIGHT($N3479, LEN($N3479)-SEARCH("/",$N3479))</f>
        <v>plays</v>
      </c>
      <c r="S3479" s="12">
        <f>(((J3479/60)/60)/24)+DATE(1970,1,1)</f>
        <v>42128.736608796295</v>
      </c>
      <c r="T3479" s="12">
        <f>(((I3479/60)/60)/24)+DATE(1970,1,1)</f>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(E3480/D3480)</f>
        <v>1.1285000000000001</v>
      </c>
      <c r="P3480" s="8">
        <f>IF(E3480=0, 0, E3480/L3480)</f>
        <v>39.596491228070178</v>
      </c>
      <c r="Q3480" t="str">
        <f>LEFT($N3480,SEARCH("/",$N3480)-1)</f>
        <v>theater</v>
      </c>
      <c r="R3480" t="str">
        <f>RIGHT($N3480, LEN($N3480)-SEARCH("/",$N3480))</f>
        <v>plays</v>
      </c>
      <c r="S3480" s="12">
        <f>(((J3480/60)/60)/24)+DATE(1970,1,1)</f>
        <v>42053.916921296302</v>
      </c>
      <c r="T3480" s="12">
        <f>(((I3480/60)/60)/24)+DATE(1970,1,1)</f>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(E3481/D3481)</f>
        <v>1.2786666666666666</v>
      </c>
      <c r="P3481" s="8">
        <f>IF(E3481=0, 0, E3481/L3481)</f>
        <v>34.25</v>
      </c>
      <c r="Q3481" t="str">
        <f>LEFT($N3481,SEARCH("/",$N3481)-1)</f>
        <v>theater</v>
      </c>
      <c r="R3481" t="str">
        <f>RIGHT($N3481, LEN($N3481)-SEARCH("/",$N3481))</f>
        <v>plays</v>
      </c>
      <c r="S3481" s="12">
        <f>(((J3481/60)/60)/24)+DATE(1970,1,1)</f>
        <v>41781.855092592588</v>
      </c>
      <c r="T3481" s="12">
        <f>(((I3481/60)/60)/24)+DATE(1970,1,1)</f>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(E3482/D3482)</f>
        <v>1.4266666666666667</v>
      </c>
      <c r="P3482" s="8">
        <f>IF(E3482=0, 0, E3482/L3482)</f>
        <v>164.61538461538461</v>
      </c>
      <c r="Q3482" t="str">
        <f>LEFT($N3482,SEARCH("/",$N3482)-1)</f>
        <v>theater</v>
      </c>
      <c r="R3482" t="str">
        <f>RIGHT($N3482, LEN($N3482)-SEARCH("/",$N3482))</f>
        <v>plays</v>
      </c>
      <c r="S3482" s="12">
        <f>(((J3482/60)/60)/24)+DATE(1970,1,1)</f>
        <v>42171.317442129628</v>
      </c>
      <c r="T3482" s="12">
        <f>(((I3482/60)/60)/24)+DATE(1970,1,1)</f>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(E3483/D3483)</f>
        <v>1.1879999999999999</v>
      </c>
      <c r="P3483" s="8">
        <f>IF(E3483=0, 0, E3483/L3483)</f>
        <v>125.05263157894737</v>
      </c>
      <c r="Q3483" t="str">
        <f>LEFT($N3483,SEARCH("/",$N3483)-1)</f>
        <v>theater</v>
      </c>
      <c r="R3483" t="str">
        <f>RIGHT($N3483, LEN($N3483)-SEARCH("/",$N3483))</f>
        <v>plays</v>
      </c>
      <c r="S3483" s="12">
        <f>(((J3483/60)/60)/24)+DATE(1970,1,1)</f>
        <v>41989.24754629629</v>
      </c>
      <c r="T3483" s="12">
        <f>(((I3483/60)/60)/24)+DATE(1970,1,1)</f>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(E3484/D3484)</f>
        <v>1.3833333333333333</v>
      </c>
      <c r="P3484" s="8">
        <f>IF(E3484=0, 0, E3484/L3484)</f>
        <v>51.875</v>
      </c>
      <c r="Q3484" t="str">
        <f>LEFT($N3484,SEARCH("/",$N3484)-1)</f>
        <v>theater</v>
      </c>
      <c r="R3484" t="str">
        <f>RIGHT($N3484, LEN($N3484)-SEARCH("/",$N3484))</f>
        <v>plays</v>
      </c>
      <c r="S3484" s="12">
        <f>(((J3484/60)/60)/24)+DATE(1970,1,1)</f>
        <v>41796.771597222221</v>
      </c>
      <c r="T3484" s="12">
        <f>(((I3484/60)/60)/24)+DATE(1970,1,1)</f>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(E3485/D3485)</f>
        <v>1.599402985074627</v>
      </c>
      <c r="P3485" s="8">
        <f>IF(E3485=0, 0, E3485/L3485)</f>
        <v>40.285714285714285</v>
      </c>
      <c r="Q3485" t="str">
        <f>LEFT($N3485,SEARCH("/",$N3485)-1)</f>
        <v>theater</v>
      </c>
      <c r="R3485" t="str">
        <f>RIGHT($N3485, LEN($N3485)-SEARCH("/",$N3485))</f>
        <v>plays</v>
      </c>
      <c r="S3485" s="12">
        <f>(((J3485/60)/60)/24)+DATE(1970,1,1)</f>
        <v>41793.668761574074</v>
      </c>
      <c r="T3485" s="12">
        <f>(((I3485/60)/60)/24)+DATE(1970,1,1)</f>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(E3486/D3486)</f>
        <v>1.1424000000000001</v>
      </c>
      <c r="P3486" s="8">
        <f>IF(E3486=0, 0, E3486/L3486)</f>
        <v>64.909090909090907</v>
      </c>
      <c r="Q3486" t="str">
        <f>LEFT($N3486,SEARCH("/",$N3486)-1)</f>
        <v>theater</v>
      </c>
      <c r="R3486" t="str">
        <f>RIGHT($N3486, LEN($N3486)-SEARCH("/",$N3486))</f>
        <v>plays</v>
      </c>
      <c r="S3486" s="12">
        <f>(((J3486/60)/60)/24)+DATE(1970,1,1)</f>
        <v>42506.760405092587</v>
      </c>
      <c r="T3486" s="12">
        <f>(((I3486/60)/60)/24)+DATE(1970,1,1)</f>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(E3487/D3487)</f>
        <v>1.0060606060606061</v>
      </c>
      <c r="P3487" s="8">
        <f>IF(E3487=0, 0, E3487/L3487)</f>
        <v>55.333333333333336</v>
      </c>
      <c r="Q3487" t="str">
        <f>LEFT($N3487,SEARCH("/",$N3487)-1)</f>
        <v>theater</v>
      </c>
      <c r="R3487" t="str">
        <f>RIGHT($N3487, LEN($N3487)-SEARCH("/",$N3487))</f>
        <v>plays</v>
      </c>
      <c r="S3487" s="12">
        <f>(((J3487/60)/60)/24)+DATE(1970,1,1)</f>
        <v>42372.693055555559</v>
      </c>
      <c r="T3487" s="12">
        <f>(((I3487/60)/60)/24)+DATE(1970,1,1)</f>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(E3488/D3488)</f>
        <v>1.552</v>
      </c>
      <c r="P3488" s="8">
        <f>IF(E3488=0, 0, E3488/L3488)</f>
        <v>83.142857142857139</v>
      </c>
      <c r="Q3488" t="str">
        <f>LEFT($N3488,SEARCH("/",$N3488)-1)</f>
        <v>theater</v>
      </c>
      <c r="R3488" t="str">
        <f>RIGHT($N3488, LEN($N3488)-SEARCH("/",$N3488))</f>
        <v>plays</v>
      </c>
      <c r="S3488" s="12">
        <f>(((J3488/60)/60)/24)+DATE(1970,1,1)</f>
        <v>42126.87501157407</v>
      </c>
      <c r="T3488" s="12">
        <f>(((I3488/60)/60)/24)+DATE(1970,1,1)</f>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(E3489/D3489)</f>
        <v>1.2775000000000001</v>
      </c>
      <c r="P3489" s="8">
        <f>IF(E3489=0, 0, E3489/L3489)</f>
        <v>38.712121212121211</v>
      </c>
      <c r="Q3489" t="str">
        <f>LEFT($N3489,SEARCH("/",$N3489)-1)</f>
        <v>theater</v>
      </c>
      <c r="R3489" t="str">
        <f>RIGHT($N3489, LEN($N3489)-SEARCH("/",$N3489))</f>
        <v>plays</v>
      </c>
      <c r="S3489" s="12">
        <f>(((J3489/60)/60)/24)+DATE(1970,1,1)</f>
        <v>42149.940416666665</v>
      </c>
      <c r="T3489" s="12">
        <f>(((I3489/60)/60)/24)+DATE(1970,1,1)</f>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(E3490/D3490)</f>
        <v>1.212</v>
      </c>
      <c r="P3490" s="8">
        <f>IF(E3490=0, 0, E3490/L3490)</f>
        <v>125.37931034482759</v>
      </c>
      <c r="Q3490" t="str">
        <f>LEFT($N3490,SEARCH("/",$N3490)-1)</f>
        <v>theater</v>
      </c>
      <c r="R3490" t="str">
        <f>RIGHT($N3490, LEN($N3490)-SEARCH("/",$N3490))</f>
        <v>plays</v>
      </c>
      <c r="S3490" s="12">
        <f>(((J3490/60)/60)/24)+DATE(1970,1,1)</f>
        <v>42087.768055555556</v>
      </c>
      <c r="T3490" s="12">
        <f>(((I3490/60)/60)/24)+DATE(1970,1,1)</f>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(E3491/D3491)</f>
        <v>1.127</v>
      </c>
      <c r="P3491" s="8">
        <f>IF(E3491=0, 0, E3491/L3491)</f>
        <v>78.263888888888886</v>
      </c>
      <c r="Q3491" t="str">
        <f>LEFT($N3491,SEARCH("/",$N3491)-1)</f>
        <v>theater</v>
      </c>
      <c r="R3491" t="str">
        <f>RIGHT($N3491, LEN($N3491)-SEARCH("/",$N3491))</f>
        <v>plays</v>
      </c>
      <c r="S3491" s="12">
        <f>(((J3491/60)/60)/24)+DATE(1970,1,1)</f>
        <v>41753.635775462964</v>
      </c>
      <c r="T3491" s="12">
        <f>(((I3491/60)/60)/24)+DATE(1970,1,1)</f>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(E3492/D3492)</f>
        <v>1.2749999999999999</v>
      </c>
      <c r="P3492" s="8">
        <f>IF(E3492=0, 0, E3492/L3492)</f>
        <v>47.222222222222221</v>
      </c>
      <c r="Q3492" t="str">
        <f>LEFT($N3492,SEARCH("/",$N3492)-1)</f>
        <v>theater</v>
      </c>
      <c r="R3492" t="str">
        <f>RIGHT($N3492, LEN($N3492)-SEARCH("/",$N3492))</f>
        <v>plays</v>
      </c>
      <c r="S3492" s="12">
        <f>(((J3492/60)/60)/24)+DATE(1970,1,1)</f>
        <v>42443.802361111113</v>
      </c>
      <c r="T3492" s="12">
        <f>(((I3492/60)/60)/24)+DATE(1970,1,1)</f>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(E3493/D3493)</f>
        <v>1.5820000000000001</v>
      </c>
      <c r="P3493" s="8">
        <f>IF(E3493=0, 0, E3493/L3493)</f>
        <v>79.099999999999994</v>
      </c>
      <c r="Q3493" t="str">
        <f>LEFT($N3493,SEARCH("/",$N3493)-1)</f>
        <v>theater</v>
      </c>
      <c r="R3493" t="str">
        <f>RIGHT($N3493, LEN($N3493)-SEARCH("/",$N3493))</f>
        <v>plays</v>
      </c>
      <c r="S3493" s="12">
        <f>(((J3493/60)/60)/24)+DATE(1970,1,1)</f>
        <v>42121.249814814815</v>
      </c>
      <c r="T3493" s="12">
        <f>(((I3493/60)/60)/24)+DATE(1970,1,1)</f>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(E3494/D3494)</f>
        <v>1.0526894736842105</v>
      </c>
      <c r="P3494" s="8">
        <f>IF(E3494=0, 0, E3494/L3494)</f>
        <v>114.29199999999999</v>
      </c>
      <c r="Q3494" t="str">
        <f>LEFT($N3494,SEARCH("/",$N3494)-1)</f>
        <v>theater</v>
      </c>
      <c r="R3494" t="str">
        <f>RIGHT($N3494, LEN($N3494)-SEARCH("/",$N3494))</f>
        <v>plays</v>
      </c>
      <c r="S3494" s="12">
        <f>(((J3494/60)/60)/24)+DATE(1970,1,1)</f>
        <v>42268.009224537032</v>
      </c>
      <c r="T3494" s="12">
        <f>(((I3494/60)/60)/24)+DATE(1970,1,1)</f>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(E3495/D3495)</f>
        <v>1</v>
      </c>
      <c r="P3495" s="8">
        <f>IF(E3495=0, 0, E3495/L3495)</f>
        <v>51.724137931034484</v>
      </c>
      <c r="Q3495" t="str">
        <f>LEFT($N3495,SEARCH("/",$N3495)-1)</f>
        <v>theater</v>
      </c>
      <c r="R3495" t="str">
        <f>RIGHT($N3495, LEN($N3495)-SEARCH("/",$N3495))</f>
        <v>plays</v>
      </c>
      <c r="S3495" s="12">
        <f>(((J3495/60)/60)/24)+DATE(1970,1,1)</f>
        <v>41848.866157407407</v>
      </c>
      <c r="T3495" s="12">
        <f>(((I3495/60)/60)/24)+DATE(1970,1,1)</f>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(E3496/D3496)</f>
        <v>1</v>
      </c>
      <c r="P3496" s="8">
        <f>IF(E3496=0, 0, E3496/L3496)</f>
        <v>30.76923076923077</v>
      </c>
      <c r="Q3496" t="str">
        <f>LEFT($N3496,SEARCH("/",$N3496)-1)</f>
        <v>theater</v>
      </c>
      <c r="R3496" t="str">
        <f>RIGHT($N3496, LEN($N3496)-SEARCH("/",$N3496))</f>
        <v>plays</v>
      </c>
      <c r="S3496" s="12">
        <f>(((J3496/60)/60)/24)+DATE(1970,1,1)</f>
        <v>42689.214988425927</v>
      </c>
      <c r="T3496" s="12">
        <f>(((I3496/60)/60)/24)+DATE(1970,1,1)</f>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(E3497/D3497)</f>
        <v>1.0686</v>
      </c>
      <c r="P3497" s="8">
        <f>IF(E3497=0, 0, E3497/L3497)</f>
        <v>74.208333333333329</v>
      </c>
      <c r="Q3497" t="str">
        <f>LEFT($N3497,SEARCH("/",$N3497)-1)</f>
        <v>theater</v>
      </c>
      <c r="R3497" t="str">
        <f>RIGHT($N3497, LEN($N3497)-SEARCH("/",$N3497))</f>
        <v>plays</v>
      </c>
      <c r="S3497" s="12">
        <f>(((J3497/60)/60)/24)+DATE(1970,1,1)</f>
        <v>41915.762835648151</v>
      </c>
      <c r="T3497" s="12">
        <f>(((I3497/60)/60)/24)+DATE(1970,1,1)</f>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(E3498/D3498)</f>
        <v>1.244</v>
      </c>
      <c r="P3498" s="8">
        <f>IF(E3498=0, 0, E3498/L3498)</f>
        <v>47.846153846153847</v>
      </c>
      <c r="Q3498" t="str">
        <f>LEFT($N3498,SEARCH("/",$N3498)-1)</f>
        <v>theater</v>
      </c>
      <c r="R3498" t="str">
        <f>RIGHT($N3498, LEN($N3498)-SEARCH("/",$N3498))</f>
        <v>plays</v>
      </c>
      <c r="S3498" s="12">
        <f>(((J3498/60)/60)/24)+DATE(1970,1,1)</f>
        <v>42584.846828703703</v>
      </c>
      <c r="T3498" s="12">
        <f>(((I3498/60)/60)/24)+DATE(1970,1,1)</f>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(E3499/D3499)</f>
        <v>1.0870406189555126</v>
      </c>
      <c r="P3499" s="8">
        <f>IF(E3499=0, 0, E3499/L3499)</f>
        <v>34.408163265306122</v>
      </c>
      <c r="Q3499" t="str">
        <f>LEFT($N3499,SEARCH("/",$N3499)-1)</f>
        <v>theater</v>
      </c>
      <c r="R3499" t="str">
        <f>RIGHT($N3499, LEN($N3499)-SEARCH("/",$N3499))</f>
        <v>plays</v>
      </c>
      <c r="S3499" s="12">
        <f>(((J3499/60)/60)/24)+DATE(1970,1,1)</f>
        <v>42511.741944444439</v>
      </c>
      <c r="T3499" s="12">
        <f>(((I3499/60)/60)/24)+DATE(1970,1,1)</f>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(E3500/D3500)</f>
        <v>1.0242424242424242</v>
      </c>
      <c r="P3500" s="8">
        <f>IF(E3500=0, 0, E3500/L3500)</f>
        <v>40.238095238095241</v>
      </c>
      <c r="Q3500" t="str">
        <f>LEFT($N3500,SEARCH("/",$N3500)-1)</f>
        <v>theater</v>
      </c>
      <c r="R3500" t="str">
        <f>RIGHT($N3500, LEN($N3500)-SEARCH("/",$N3500))</f>
        <v>plays</v>
      </c>
      <c r="S3500" s="12">
        <f>(((J3500/60)/60)/24)+DATE(1970,1,1)</f>
        <v>42459.15861111111</v>
      </c>
      <c r="T3500" s="12">
        <f>(((I3500/60)/60)/24)+DATE(1970,1,1)</f>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(E3501/D3501)</f>
        <v>1.0549999999999999</v>
      </c>
      <c r="P3501" s="8">
        <f>IF(E3501=0, 0, E3501/L3501)</f>
        <v>60.285714285714285</v>
      </c>
      <c r="Q3501" t="str">
        <f>LEFT($N3501,SEARCH("/",$N3501)-1)</f>
        <v>theater</v>
      </c>
      <c r="R3501" t="str">
        <f>RIGHT($N3501, LEN($N3501)-SEARCH("/",$N3501))</f>
        <v>plays</v>
      </c>
      <c r="S3501" s="12">
        <f>(((J3501/60)/60)/24)+DATE(1970,1,1)</f>
        <v>42132.036168981482</v>
      </c>
      <c r="T3501" s="12">
        <f>(((I3501/60)/60)/24)+DATE(1970,1,1)</f>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(E3502/D3502)</f>
        <v>1.0629999999999999</v>
      </c>
      <c r="P3502" s="8">
        <f>IF(E3502=0, 0, E3502/L3502)</f>
        <v>25.30952380952381</v>
      </c>
      <c r="Q3502" t="str">
        <f>LEFT($N3502,SEARCH("/",$N3502)-1)</f>
        <v>theater</v>
      </c>
      <c r="R3502" t="str">
        <f>RIGHT($N3502, LEN($N3502)-SEARCH("/",$N3502))</f>
        <v>plays</v>
      </c>
      <c r="S3502" s="12">
        <f>(((J3502/60)/60)/24)+DATE(1970,1,1)</f>
        <v>42419.91942129629</v>
      </c>
      <c r="T3502" s="12">
        <f>(((I3502/60)/60)/24)+DATE(1970,1,1)</f>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(E3503/D3503)</f>
        <v>1.0066666666666666</v>
      </c>
      <c r="P3503" s="8">
        <f>IF(E3503=0, 0, E3503/L3503)</f>
        <v>35.952380952380949</v>
      </c>
      <c r="Q3503" t="str">
        <f>LEFT($N3503,SEARCH("/",$N3503)-1)</f>
        <v>theater</v>
      </c>
      <c r="R3503" t="str">
        <f>RIGHT($N3503, LEN($N3503)-SEARCH("/",$N3503))</f>
        <v>plays</v>
      </c>
      <c r="S3503" s="12">
        <f>(((J3503/60)/60)/24)+DATE(1970,1,1)</f>
        <v>42233.763831018514</v>
      </c>
      <c r="T3503" s="12">
        <f>(((I3503/60)/60)/24)+DATE(1970,1,1)</f>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(E3504/D3504)</f>
        <v>1.054</v>
      </c>
      <c r="P3504" s="8">
        <f>IF(E3504=0, 0, E3504/L3504)</f>
        <v>136</v>
      </c>
      <c r="Q3504" t="str">
        <f>LEFT($N3504,SEARCH("/",$N3504)-1)</f>
        <v>theater</v>
      </c>
      <c r="R3504" t="str">
        <f>RIGHT($N3504, LEN($N3504)-SEARCH("/",$N3504))</f>
        <v>plays</v>
      </c>
      <c r="S3504" s="12">
        <f>(((J3504/60)/60)/24)+DATE(1970,1,1)</f>
        <v>42430.839398148149</v>
      </c>
      <c r="T3504" s="12">
        <f>(((I3504/60)/60)/24)+DATE(1970,1,1)</f>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(E3505/D3505)</f>
        <v>1.0755999999999999</v>
      </c>
      <c r="P3505" s="8">
        <f>IF(E3505=0, 0, E3505/L3505)</f>
        <v>70.763157894736835</v>
      </c>
      <c r="Q3505" t="str">
        <f>LEFT($N3505,SEARCH("/",$N3505)-1)</f>
        <v>theater</v>
      </c>
      <c r="R3505" t="str">
        <f>RIGHT($N3505, LEN($N3505)-SEARCH("/",$N3505))</f>
        <v>plays</v>
      </c>
      <c r="S3505" s="12">
        <f>(((J3505/60)/60)/24)+DATE(1970,1,1)</f>
        <v>42545.478333333333</v>
      </c>
      <c r="T3505" s="12">
        <f>(((I3505/60)/60)/24)+DATE(1970,1,1)</f>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(E3506/D3506)</f>
        <v>1</v>
      </c>
      <c r="P3506" s="8">
        <f>IF(E3506=0, 0, E3506/L3506)</f>
        <v>125</v>
      </c>
      <c r="Q3506" t="str">
        <f>LEFT($N3506,SEARCH("/",$N3506)-1)</f>
        <v>theater</v>
      </c>
      <c r="R3506" t="str">
        <f>RIGHT($N3506, LEN($N3506)-SEARCH("/",$N3506))</f>
        <v>plays</v>
      </c>
      <c r="S3506" s="12">
        <f>(((J3506/60)/60)/24)+DATE(1970,1,1)</f>
        <v>42297.748738425929</v>
      </c>
      <c r="T3506" s="12">
        <f>(((I3506/60)/60)/24)+DATE(1970,1,1)</f>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(E3507/D3507)</f>
        <v>1.0376000000000001</v>
      </c>
      <c r="P3507" s="8">
        <f>IF(E3507=0, 0, E3507/L3507)</f>
        <v>66.512820512820511</v>
      </c>
      <c r="Q3507" t="str">
        <f>LEFT($N3507,SEARCH("/",$N3507)-1)</f>
        <v>theater</v>
      </c>
      <c r="R3507" t="str">
        <f>RIGHT($N3507, LEN($N3507)-SEARCH("/",$N3507))</f>
        <v>plays</v>
      </c>
      <c r="S3507" s="12">
        <f>(((J3507/60)/60)/24)+DATE(1970,1,1)</f>
        <v>41760.935706018521</v>
      </c>
      <c r="T3507" s="12">
        <f>(((I3507/60)/60)/24)+DATE(1970,1,1)</f>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(E3508/D3508)</f>
        <v>1.0149999999999999</v>
      </c>
      <c r="P3508" s="8">
        <f>IF(E3508=0, 0, E3508/L3508)</f>
        <v>105</v>
      </c>
      <c r="Q3508" t="str">
        <f>LEFT($N3508,SEARCH("/",$N3508)-1)</f>
        <v>theater</v>
      </c>
      <c r="R3508" t="str">
        <f>RIGHT($N3508, LEN($N3508)-SEARCH("/",$N3508))</f>
        <v>plays</v>
      </c>
      <c r="S3508" s="12">
        <f>(((J3508/60)/60)/24)+DATE(1970,1,1)</f>
        <v>41829.734259259261</v>
      </c>
      <c r="T3508" s="12">
        <f>(((I3508/60)/60)/24)+DATE(1970,1,1)</f>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(E3509/D3509)</f>
        <v>1.044</v>
      </c>
      <c r="P3509" s="8">
        <f>IF(E3509=0, 0, E3509/L3509)</f>
        <v>145</v>
      </c>
      <c r="Q3509" t="str">
        <f>LEFT($N3509,SEARCH("/",$N3509)-1)</f>
        <v>theater</v>
      </c>
      <c r="R3509" t="str">
        <f>RIGHT($N3509, LEN($N3509)-SEARCH("/",$N3509))</f>
        <v>plays</v>
      </c>
      <c r="S3509" s="12">
        <f>(((J3509/60)/60)/24)+DATE(1970,1,1)</f>
        <v>42491.92288194444</v>
      </c>
      <c r="T3509" s="12">
        <f>(((I3509/60)/60)/24)+DATE(1970,1,1)</f>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(E3510/D3510)</f>
        <v>1.8</v>
      </c>
      <c r="P3510" s="8">
        <f>IF(E3510=0, 0, E3510/L3510)</f>
        <v>12</v>
      </c>
      <c r="Q3510" t="str">
        <f>LEFT($N3510,SEARCH("/",$N3510)-1)</f>
        <v>theater</v>
      </c>
      <c r="R3510" t="str">
        <f>RIGHT($N3510, LEN($N3510)-SEARCH("/",$N3510))</f>
        <v>plays</v>
      </c>
      <c r="S3510" s="12">
        <f>(((J3510/60)/60)/24)+DATE(1970,1,1)</f>
        <v>42477.729780092588</v>
      </c>
      <c r="T3510" s="12">
        <f>(((I3510/60)/60)/24)+DATE(1970,1,1)</f>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(E3511/D3511)</f>
        <v>1.0633333333333332</v>
      </c>
      <c r="P3511" s="8">
        <f>IF(E3511=0, 0, E3511/L3511)</f>
        <v>96.666666666666671</v>
      </c>
      <c r="Q3511" t="str">
        <f>LEFT($N3511,SEARCH("/",$N3511)-1)</f>
        <v>theater</v>
      </c>
      <c r="R3511" t="str">
        <f>RIGHT($N3511, LEN($N3511)-SEARCH("/",$N3511))</f>
        <v>plays</v>
      </c>
      <c r="S3511" s="12">
        <f>(((J3511/60)/60)/24)+DATE(1970,1,1)</f>
        <v>41950.859560185185</v>
      </c>
      <c r="T3511" s="12">
        <f>(((I3511/60)/60)/24)+DATE(1970,1,1)</f>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(E3512/D3512)</f>
        <v>1.0055555555555555</v>
      </c>
      <c r="P3512" s="8">
        <f>IF(E3512=0, 0, E3512/L3512)</f>
        <v>60.333333333333336</v>
      </c>
      <c r="Q3512" t="str">
        <f>LEFT($N3512,SEARCH("/",$N3512)-1)</f>
        <v>theater</v>
      </c>
      <c r="R3512" t="str">
        <f>RIGHT($N3512, LEN($N3512)-SEARCH("/",$N3512))</f>
        <v>plays</v>
      </c>
      <c r="S3512" s="12">
        <f>(((J3512/60)/60)/24)+DATE(1970,1,1)</f>
        <v>41802.62090277778</v>
      </c>
      <c r="T3512" s="12">
        <f>(((I3512/60)/60)/24)+DATE(1970,1,1)</f>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(E3513/D3513)</f>
        <v>1.012</v>
      </c>
      <c r="P3513" s="8">
        <f>IF(E3513=0, 0, E3513/L3513)</f>
        <v>79.89473684210526</v>
      </c>
      <c r="Q3513" t="str">
        <f>LEFT($N3513,SEARCH("/",$N3513)-1)</f>
        <v>theater</v>
      </c>
      <c r="R3513" t="str">
        <f>RIGHT($N3513, LEN($N3513)-SEARCH("/",$N3513))</f>
        <v>plays</v>
      </c>
      <c r="S3513" s="12">
        <f>(((J3513/60)/60)/24)+DATE(1970,1,1)</f>
        <v>41927.873784722222</v>
      </c>
      <c r="T3513" s="12">
        <f>(((I3513/60)/60)/24)+DATE(1970,1,1)</f>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(E3514/D3514)</f>
        <v>1</v>
      </c>
      <c r="P3514" s="8">
        <f>IF(E3514=0, 0, E3514/L3514)</f>
        <v>58.823529411764703</v>
      </c>
      <c r="Q3514" t="str">
        <f>LEFT($N3514,SEARCH("/",$N3514)-1)</f>
        <v>theater</v>
      </c>
      <c r="R3514" t="str">
        <f>RIGHT($N3514, LEN($N3514)-SEARCH("/",$N3514))</f>
        <v>plays</v>
      </c>
      <c r="S3514" s="12">
        <f>(((J3514/60)/60)/24)+DATE(1970,1,1)</f>
        <v>42057.536944444444</v>
      </c>
      <c r="T3514" s="12">
        <f>(((I3514/60)/60)/24)+DATE(1970,1,1)</f>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(E3515/D3515)</f>
        <v>1.1839285714285714</v>
      </c>
      <c r="P3515" s="8">
        <f>IF(E3515=0, 0, E3515/L3515)</f>
        <v>75.340909090909093</v>
      </c>
      <c r="Q3515" t="str">
        <f>LEFT($N3515,SEARCH("/",$N3515)-1)</f>
        <v>theater</v>
      </c>
      <c r="R3515" t="str">
        <f>RIGHT($N3515, LEN($N3515)-SEARCH("/",$N3515))</f>
        <v>plays</v>
      </c>
      <c r="S3515" s="12">
        <f>(((J3515/60)/60)/24)+DATE(1970,1,1)</f>
        <v>41781.096203703702</v>
      </c>
      <c r="T3515" s="12">
        <f>(((I3515/60)/60)/24)+DATE(1970,1,1)</f>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(E3516/D3516)</f>
        <v>1.1000000000000001</v>
      </c>
      <c r="P3516" s="8">
        <f>IF(E3516=0, 0, E3516/L3516)</f>
        <v>55</v>
      </c>
      <c r="Q3516" t="str">
        <f>LEFT($N3516,SEARCH("/",$N3516)-1)</f>
        <v>theater</v>
      </c>
      <c r="R3516" t="str">
        <f>RIGHT($N3516, LEN($N3516)-SEARCH("/",$N3516))</f>
        <v>plays</v>
      </c>
      <c r="S3516" s="12">
        <f>(((J3516/60)/60)/24)+DATE(1970,1,1)</f>
        <v>42020.846666666665</v>
      </c>
      <c r="T3516" s="12">
        <f>(((I3516/60)/60)/24)+DATE(1970,1,1)</f>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(E3517/D3517)</f>
        <v>1.0266666666666666</v>
      </c>
      <c r="P3517" s="8">
        <f>IF(E3517=0, 0, E3517/L3517)</f>
        <v>66.956521739130437</v>
      </c>
      <c r="Q3517" t="str">
        <f>LEFT($N3517,SEARCH("/",$N3517)-1)</f>
        <v>theater</v>
      </c>
      <c r="R3517" t="str">
        <f>RIGHT($N3517, LEN($N3517)-SEARCH("/",$N3517))</f>
        <v>plays</v>
      </c>
      <c r="S3517" s="12">
        <f>(((J3517/60)/60)/24)+DATE(1970,1,1)</f>
        <v>42125.772812499999</v>
      </c>
      <c r="T3517" s="12">
        <f>(((I3517/60)/60)/24)+DATE(1970,1,1)</f>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(E3518/D3518)</f>
        <v>1</v>
      </c>
      <c r="P3518" s="8">
        <f>IF(E3518=0, 0, E3518/L3518)</f>
        <v>227.27272727272728</v>
      </c>
      <c r="Q3518" t="str">
        <f>LEFT($N3518,SEARCH("/",$N3518)-1)</f>
        <v>theater</v>
      </c>
      <c r="R3518" t="str">
        <f>RIGHT($N3518, LEN($N3518)-SEARCH("/",$N3518))</f>
        <v>plays</v>
      </c>
      <c r="S3518" s="12">
        <f>(((J3518/60)/60)/24)+DATE(1970,1,1)</f>
        <v>41856.010069444441</v>
      </c>
      <c r="T3518" s="12">
        <f>(((I3518/60)/60)/24)+DATE(1970,1,1)</f>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(E3519/D3519)</f>
        <v>1</v>
      </c>
      <c r="P3519" s="8">
        <f>IF(E3519=0, 0, E3519/L3519)</f>
        <v>307.69230769230768</v>
      </c>
      <c r="Q3519" t="str">
        <f>LEFT($N3519,SEARCH("/",$N3519)-1)</f>
        <v>theater</v>
      </c>
      <c r="R3519" t="str">
        <f>RIGHT($N3519, LEN($N3519)-SEARCH("/",$N3519))</f>
        <v>plays</v>
      </c>
      <c r="S3519" s="12">
        <f>(((J3519/60)/60)/24)+DATE(1970,1,1)</f>
        <v>41794.817523148151</v>
      </c>
      <c r="T3519" s="12">
        <f>(((I3519/60)/60)/24)+DATE(1970,1,1)</f>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(E3520/D3520)</f>
        <v>1.10046</v>
      </c>
      <c r="P3520" s="8">
        <f>IF(E3520=0, 0, E3520/L3520)</f>
        <v>50.020909090909093</v>
      </c>
      <c r="Q3520" t="str">
        <f>LEFT($N3520,SEARCH("/",$N3520)-1)</f>
        <v>theater</v>
      </c>
      <c r="R3520" t="str">
        <f>RIGHT($N3520, LEN($N3520)-SEARCH("/",$N3520))</f>
        <v>plays</v>
      </c>
      <c r="S3520" s="12">
        <f>(((J3520/60)/60)/24)+DATE(1970,1,1)</f>
        <v>41893.783553240741</v>
      </c>
      <c r="T3520" s="12">
        <f>(((I3520/60)/60)/24)+DATE(1970,1,1)</f>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(E3521/D3521)</f>
        <v>1.0135000000000001</v>
      </c>
      <c r="P3521" s="8">
        <f>IF(E3521=0, 0, E3521/L3521)</f>
        <v>72.392857142857139</v>
      </c>
      <c r="Q3521" t="str">
        <f>LEFT($N3521,SEARCH("/",$N3521)-1)</f>
        <v>theater</v>
      </c>
      <c r="R3521" t="str">
        <f>RIGHT($N3521, LEN($N3521)-SEARCH("/",$N3521))</f>
        <v>plays</v>
      </c>
      <c r="S3521" s="12">
        <f>(((J3521/60)/60)/24)+DATE(1970,1,1)</f>
        <v>42037.598958333328</v>
      </c>
      <c r="T3521" s="12">
        <f>(((I3521/60)/60)/24)+DATE(1970,1,1)</f>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(E3522/D3522)</f>
        <v>1.0075000000000001</v>
      </c>
      <c r="P3522" s="8">
        <f>IF(E3522=0, 0, E3522/L3522)</f>
        <v>95.952380952380949</v>
      </c>
      <c r="Q3522" t="str">
        <f>LEFT($N3522,SEARCH("/",$N3522)-1)</f>
        <v>theater</v>
      </c>
      <c r="R3522" t="str">
        <f>RIGHT($N3522, LEN($N3522)-SEARCH("/",$N3522))</f>
        <v>plays</v>
      </c>
      <c r="S3522" s="12">
        <f>(((J3522/60)/60)/24)+DATE(1970,1,1)</f>
        <v>42227.824212962965</v>
      </c>
      <c r="T3522" s="12">
        <f>(((I3522/60)/60)/24)+DATE(1970,1,1)</f>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(E3523/D3523)</f>
        <v>1.6942857142857144</v>
      </c>
      <c r="P3523" s="8">
        <f>IF(E3523=0, 0, E3523/L3523)</f>
        <v>45.615384615384613</v>
      </c>
      <c r="Q3523" t="str">
        <f>LEFT($N3523,SEARCH("/",$N3523)-1)</f>
        <v>theater</v>
      </c>
      <c r="R3523" t="str">
        <f>RIGHT($N3523, LEN($N3523)-SEARCH("/",$N3523))</f>
        <v>plays</v>
      </c>
      <c r="S3523" s="12">
        <f>(((J3523/60)/60)/24)+DATE(1970,1,1)</f>
        <v>41881.361342592594</v>
      </c>
      <c r="T3523" s="12">
        <f>(((I3523/60)/60)/24)+DATE(1970,1,1)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(E3524/D3524)</f>
        <v>1</v>
      </c>
      <c r="P3524" s="8">
        <f>IF(E3524=0, 0, E3524/L3524)</f>
        <v>41.029411764705884</v>
      </c>
      <c r="Q3524" t="str">
        <f>LEFT($N3524,SEARCH("/",$N3524)-1)</f>
        <v>theater</v>
      </c>
      <c r="R3524" t="str">
        <f>RIGHT($N3524, LEN($N3524)-SEARCH("/",$N3524))</f>
        <v>plays</v>
      </c>
      <c r="S3524" s="12">
        <f>(((J3524/60)/60)/24)+DATE(1970,1,1)</f>
        <v>42234.789884259255</v>
      </c>
      <c r="T3524" s="12">
        <f>(((I3524/60)/60)/24)+DATE(1970,1,1)</f>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(E3525/D3525)</f>
        <v>1.1365000000000001</v>
      </c>
      <c r="P3525" s="8">
        <f>IF(E3525=0, 0, E3525/L3525)</f>
        <v>56.825000000000003</v>
      </c>
      <c r="Q3525" t="str">
        <f>LEFT($N3525,SEARCH("/",$N3525)-1)</f>
        <v>theater</v>
      </c>
      <c r="R3525" t="str">
        <f>RIGHT($N3525, LEN($N3525)-SEARCH("/",$N3525))</f>
        <v>plays</v>
      </c>
      <c r="S3525" s="12">
        <f>(((J3525/60)/60)/24)+DATE(1970,1,1)</f>
        <v>42581.397546296299</v>
      </c>
      <c r="T3525" s="12">
        <f>(((I3525/60)/60)/24)+DATE(1970,1,1)</f>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(E3526/D3526)</f>
        <v>1.0156000000000001</v>
      </c>
      <c r="P3526" s="8">
        <f>IF(E3526=0, 0, E3526/L3526)</f>
        <v>137.24324324324326</v>
      </c>
      <c r="Q3526" t="str">
        <f>LEFT($N3526,SEARCH("/",$N3526)-1)</f>
        <v>theater</v>
      </c>
      <c r="R3526" t="str">
        <f>RIGHT($N3526, LEN($N3526)-SEARCH("/",$N3526))</f>
        <v>plays</v>
      </c>
      <c r="S3526" s="12">
        <f>(((J3526/60)/60)/24)+DATE(1970,1,1)</f>
        <v>41880.76357638889</v>
      </c>
      <c r="T3526" s="12">
        <f>(((I3526/60)/60)/24)+DATE(1970,1,1)</f>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(E3527/D3527)</f>
        <v>1.06</v>
      </c>
      <c r="P3527" s="8">
        <f>IF(E3527=0, 0, E3527/L3527)</f>
        <v>75.714285714285708</v>
      </c>
      <c r="Q3527" t="str">
        <f>LEFT($N3527,SEARCH("/",$N3527)-1)</f>
        <v>theater</v>
      </c>
      <c r="R3527" t="str">
        <f>RIGHT($N3527, LEN($N3527)-SEARCH("/",$N3527))</f>
        <v>plays</v>
      </c>
      <c r="S3527" s="12">
        <f>(((J3527/60)/60)/24)+DATE(1970,1,1)</f>
        <v>42214.6956712963</v>
      </c>
      <c r="T3527" s="12">
        <f>(((I3527/60)/60)/24)+DATE(1970,1,1)</f>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(E3528/D3528)</f>
        <v>1.02</v>
      </c>
      <c r="P3528" s="8">
        <f>IF(E3528=0, 0, E3528/L3528)</f>
        <v>99</v>
      </c>
      <c r="Q3528" t="str">
        <f>LEFT($N3528,SEARCH("/",$N3528)-1)</f>
        <v>theater</v>
      </c>
      <c r="R3528" t="str">
        <f>RIGHT($N3528, LEN($N3528)-SEARCH("/",$N3528))</f>
        <v>plays</v>
      </c>
      <c r="S3528" s="12">
        <f>(((J3528/60)/60)/24)+DATE(1970,1,1)</f>
        <v>42460.335312499999</v>
      </c>
      <c r="T3528" s="12">
        <f>(((I3528/60)/60)/24)+DATE(1970,1,1)</f>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(E3529/D3529)</f>
        <v>1.1691666666666667</v>
      </c>
      <c r="P3529" s="8">
        <f>IF(E3529=0, 0, E3529/L3529)</f>
        <v>81.569767441860463</v>
      </c>
      <c r="Q3529" t="str">
        <f>LEFT($N3529,SEARCH("/",$N3529)-1)</f>
        <v>theater</v>
      </c>
      <c r="R3529" t="str">
        <f>RIGHT($N3529, LEN($N3529)-SEARCH("/",$N3529))</f>
        <v>plays</v>
      </c>
      <c r="S3529" s="12">
        <f>(((J3529/60)/60)/24)+DATE(1970,1,1)</f>
        <v>42167.023206018523</v>
      </c>
      <c r="T3529" s="12">
        <f>(((I3529/60)/60)/24)+DATE(1970,1,1)</f>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(E3530/D3530)</f>
        <v>1.0115151515151515</v>
      </c>
      <c r="P3530" s="8">
        <f>IF(E3530=0, 0, E3530/L3530)</f>
        <v>45.108108108108105</v>
      </c>
      <c r="Q3530" t="str">
        <f>LEFT($N3530,SEARCH("/",$N3530)-1)</f>
        <v>theater</v>
      </c>
      <c r="R3530" t="str">
        <f>RIGHT($N3530, LEN($N3530)-SEARCH("/",$N3530))</f>
        <v>plays</v>
      </c>
      <c r="S3530" s="12">
        <f>(((J3530/60)/60)/24)+DATE(1970,1,1)</f>
        <v>42733.50136574074</v>
      </c>
      <c r="T3530" s="12">
        <f>(((I3530/60)/60)/24)+DATE(1970,1,1)</f>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(E3531/D3531)</f>
        <v>1.32</v>
      </c>
      <c r="P3531" s="8">
        <f>IF(E3531=0, 0, E3531/L3531)</f>
        <v>36.666666666666664</v>
      </c>
      <c r="Q3531" t="str">
        <f>LEFT($N3531,SEARCH("/",$N3531)-1)</f>
        <v>theater</v>
      </c>
      <c r="R3531" t="str">
        <f>RIGHT($N3531, LEN($N3531)-SEARCH("/",$N3531))</f>
        <v>plays</v>
      </c>
      <c r="S3531" s="12">
        <f>(((J3531/60)/60)/24)+DATE(1970,1,1)</f>
        <v>42177.761782407411</v>
      </c>
      <c r="T3531" s="12">
        <f>(((I3531/60)/60)/24)+DATE(1970,1,1)</f>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(E3532/D3532)</f>
        <v>1</v>
      </c>
      <c r="P3532" s="8">
        <f>IF(E3532=0, 0, E3532/L3532)</f>
        <v>125</v>
      </c>
      <c r="Q3532" t="str">
        <f>LEFT($N3532,SEARCH("/",$N3532)-1)</f>
        <v>theater</v>
      </c>
      <c r="R3532" t="str">
        <f>RIGHT($N3532, LEN($N3532)-SEARCH("/",$N3532))</f>
        <v>plays</v>
      </c>
      <c r="S3532" s="12">
        <f>(((J3532/60)/60)/24)+DATE(1970,1,1)</f>
        <v>42442.623344907406</v>
      </c>
      <c r="T3532" s="12">
        <f>(((I3532/60)/60)/24)+DATE(1970,1,1)</f>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(E3533/D3533)</f>
        <v>1.28</v>
      </c>
      <c r="P3533" s="8">
        <f>IF(E3533=0, 0, E3533/L3533)</f>
        <v>49.230769230769234</v>
      </c>
      <c r="Q3533" t="str">
        <f>LEFT($N3533,SEARCH("/",$N3533)-1)</f>
        <v>theater</v>
      </c>
      <c r="R3533" t="str">
        <f>RIGHT($N3533, LEN($N3533)-SEARCH("/",$N3533))</f>
        <v>plays</v>
      </c>
      <c r="S3533" s="12">
        <f>(((J3533/60)/60)/24)+DATE(1970,1,1)</f>
        <v>42521.654328703706</v>
      </c>
      <c r="T3533" s="12">
        <f>(((I3533/60)/60)/24)+DATE(1970,1,1)</f>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(E3534/D3534)</f>
        <v>1.1895833333333334</v>
      </c>
      <c r="P3534" s="8">
        <f>IF(E3534=0, 0, E3534/L3534)</f>
        <v>42.296296296296298</v>
      </c>
      <c r="Q3534" t="str">
        <f>LEFT($N3534,SEARCH("/",$N3534)-1)</f>
        <v>theater</v>
      </c>
      <c r="R3534" t="str">
        <f>RIGHT($N3534, LEN($N3534)-SEARCH("/",$N3534))</f>
        <v>plays</v>
      </c>
      <c r="S3534" s="12">
        <f>(((J3534/60)/60)/24)+DATE(1970,1,1)</f>
        <v>41884.599849537037</v>
      </c>
      <c r="T3534" s="12">
        <f>(((I3534/60)/60)/24)+DATE(1970,1,1)</f>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(E3535/D3535)</f>
        <v>1.262</v>
      </c>
      <c r="P3535" s="8">
        <f>IF(E3535=0, 0, E3535/L3535)</f>
        <v>78.875</v>
      </c>
      <c r="Q3535" t="str">
        <f>LEFT($N3535,SEARCH("/",$N3535)-1)</f>
        <v>theater</v>
      </c>
      <c r="R3535" t="str">
        <f>RIGHT($N3535, LEN($N3535)-SEARCH("/",$N3535))</f>
        <v>plays</v>
      </c>
      <c r="S3535" s="12">
        <f>(((J3535/60)/60)/24)+DATE(1970,1,1)</f>
        <v>42289.761192129634</v>
      </c>
      <c r="T3535" s="12">
        <f>(((I3535/60)/60)/24)+DATE(1970,1,1)</f>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(E3536/D3536)</f>
        <v>1.5620000000000001</v>
      </c>
      <c r="P3536" s="8">
        <f>IF(E3536=0, 0, E3536/L3536)</f>
        <v>38.284313725490193</v>
      </c>
      <c r="Q3536" t="str">
        <f>LEFT($N3536,SEARCH("/",$N3536)-1)</f>
        <v>theater</v>
      </c>
      <c r="R3536" t="str">
        <f>RIGHT($N3536, LEN($N3536)-SEARCH("/",$N3536))</f>
        <v>plays</v>
      </c>
      <c r="S3536" s="12">
        <f>(((J3536/60)/60)/24)+DATE(1970,1,1)</f>
        <v>42243.6252662037</v>
      </c>
      <c r="T3536" s="12">
        <f>(((I3536/60)/60)/24)+DATE(1970,1,1)</f>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(E3537/D3537)</f>
        <v>1.0315000000000001</v>
      </c>
      <c r="P3537" s="8">
        <f>IF(E3537=0, 0, E3537/L3537)</f>
        <v>44.847826086956523</v>
      </c>
      <c r="Q3537" t="str">
        <f>LEFT($N3537,SEARCH("/",$N3537)-1)</f>
        <v>theater</v>
      </c>
      <c r="R3537" t="str">
        <f>RIGHT($N3537, LEN($N3537)-SEARCH("/",$N3537))</f>
        <v>plays</v>
      </c>
      <c r="S3537" s="12">
        <f>(((J3537/60)/60)/24)+DATE(1970,1,1)</f>
        <v>42248.640162037031</v>
      </c>
      <c r="T3537" s="12">
        <f>(((I3537/60)/60)/24)+DATE(1970,1,1)</f>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(E3538/D3538)</f>
        <v>1.5333333333333334</v>
      </c>
      <c r="P3538" s="8">
        <f>IF(E3538=0, 0, E3538/L3538)</f>
        <v>13.529411764705882</v>
      </c>
      <c r="Q3538" t="str">
        <f>LEFT($N3538,SEARCH("/",$N3538)-1)</f>
        <v>theater</v>
      </c>
      <c r="R3538" t="str">
        <f>RIGHT($N3538, LEN($N3538)-SEARCH("/",$N3538))</f>
        <v>plays</v>
      </c>
      <c r="S3538" s="12">
        <f>(((J3538/60)/60)/24)+DATE(1970,1,1)</f>
        <v>42328.727141203708</v>
      </c>
      <c r="T3538" s="12">
        <f>(((I3538/60)/60)/24)+DATE(1970,1,1)</f>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(E3539/D3539)</f>
        <v>1.8044444444444445</v>
      </c>
      <c r="P3539" s="8">
        <f>IF(E3539=0, 0, E3539/L3539)</f>
        <v>43.5</v>
      </c>
      <c r="Q3539" t="str">
        <f>LEFT($N3539,SEARCH("/",$N3539)-1)</f>
        <v>theater</v>
      </c>
      <c r="R3539" t="str">
        <f>RIGHT($N3539, LEN($N3539)-SEARCH("/",$N3539))</f>
        <v>plays</v>
      </c>
      <c r="S3539" s="12">
        <f>(((J3539/60)/60)/24)+DATE(1970,1,1)</f>
        <v>41923.354351851849</v>
      </c>
      <c r="T3539" s="12">
        <f>(((I3539/60)/60)/24)+DATE(1970,1,1)</f>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(E3540/D3540)</f>
        <v>1.2845</v>
      </c>
      <c r="P3540" s="8">
        <f>IF(E3540=0, 0, E3540/L3540)</f>
        <v>30.951807228915662</v>
      </c>
      <c r="Q3540" t="str">
        <f>LEFT($N3540,SEARCH("/",$N3540)-1)</f>
        <v>theater</v>
      </c>
      <c r="R3540" t="str">
        <f>RIGHT($N3540, LEN($N3540)-SEARCH("/",$N3540))</f>
        <v>plays</v>
      </c>
      <c r="S3540" s="12">
        <f>(((J3540/60)/60)/24)+DATE(1970,1,1)</f>
        <v>42571.420601851853</v>
      </c>
      <c r="T3540" s="12">
        <f>(((I3540/60)/60)/24)+DATE(1970,1,1)</f>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(E3541/D3541)</f>
        <v>1.1966666666666668</v>
      </c>
      <c r="P3541" s="8">
        <f>IF(E3541=0, 0, E3541/L3541)</f>
        <v>55.230769230769234</v>
      </c>
      <c r="Q3541" t="str">
        <f>LEFT($N3541,SEARCH("/",$N3541)-1)</f>
        <v>theater</v>
      </c>
      <c r="R3541" t="str">
        <f>RIGHT($N3541, LEN($N3541)-SEARCH("/",$N3541))</f>
        <v>plays</v>
      </c>
      <c r="S3541" s="12">
        <f>(((J3541/60)/60)/24)+DATE(1970,1,1)</f>
        <v>42600.756041666667</v>
      </c>
      <c r="T3541" s="12">
        <f>(((I3541/60)/60)/24)+DATE(1970,1,1)</f>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(E3542/D3542)</f>
        <v>1.23</v>
      </c>
      <c r="P3542" s="8">
        <f>IF(E3542=0, 0, E3542/L3542)</f>
        <v>46.125</v>
      </c>
      <c r="Q3542" t="str">
        <f>LEFT($N3542,SEARCH("/",$N3542)-1)</f>
        <v>theater</v>
      </c>
      <c r="R3542" t="str">
        <f>RIGHT($N3542, LEN($N3542)-SEARCH("/",$N3542))</f>
        <v>plays</v>
      </c>
      <c r="S3542" s="12">
        <f>(((J3542/60)/60)/24)+DATE(1970,1,1)</f>
        <v>42517.003368055557</v>
      </c>
      <c r="T3542" s="12">
        <f>(((I3542/60)/60)/24)+DATE(1970,1,1)</f>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(E3543/D3543)</f>
        <v>1.05</v>
      </c>
      <c r="P3543" s="8">
        <f>IF(E3543=0, 0, E3543/L3543)</f>
        <v>39.375</v>
      </c>
      <c r="Q3543" t="str">
        <f>LEFT($N3543,SEARCH("/",$N3543)-1)</f>
        <v>theater</v>
      </c>
      <c r="R3543" t="str">
        <f>RIGHT($N3543, LEN($N3543)-SEARCH("/",$N3543))</f>
        <v>plays</v>
      </c>
      <c r="S3543" s="12">
        <f>(((J3543/60)/60)/24)+DATE(1970,1,1)</f>
        <v>42222.730034722219</v>
      </c>
      <c r="T3543" s="12">
        <f>(((I3543/60)/60)/24)+DATE(1970,1,1)</f>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(E3544/D3544)</f>
        <v>1.0223636363636364</v>
      </c>
      <c r="P3544" s="8">
        <f>IF(E3544=0, 0, E3544/L3544)</f>
        <v>66.152941176470591</v>
      </c>
      <c r="Q3544" t="str">
        <f>LEFT($N3544,SEARCH("/",$N3544)-1)</f>
        <v>theater</v>
      </c>
      <c r="R3544" t="str">
        <f>RIGHT($N3544, LEN($N3544)-SEARCH("/",$N3544))</f>
        <v>plays</v>
      </c>
      <c r="S3544" s="12">
        <f>(((J3544/60)/60)/24)+DATE(1970,1,1)</f>
        <v>41829.599791666667</v>
      </c>
      <c r="T3544" s="12">
        <f>(((I3544/60)/60)/24)+DATE(1970,1,1)</f>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(E3545/D3545)</f>
        <v>1.0466666666666666</v>
      </c>
      <c r="P3545" s="8">
        <f>IF(E3545=0, 0, E3545/L3545)</f>
        <v>54.137931034482762</v>
      </c>
      <c r="Q3545" t="str">
        <f>LEFT($N3545,SEARCH("/",$N3545)-1)</f>
        <v>theater</v>
      </c>
      <c r="R3545" t="str">
        <f>RIGHT($N3545, LEN($N3545)-SEARCH("/",$N3545))</f>
        <v>plays</v>
      </c>
      <c r="S3545" s="12">
        <f>(((J3545/60)/60)/24)+DATE(1970,1,1)</f>
        <v>42150.755312499998</v>
      </c>
      <c r="T3545" s="12">
        <f>(((I3545/60)/60)/24)+DATE(1970,1,1)</f>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(E3546/D3546)</f>
        <v>1</v>
      </c>
      <c r="P3546" s="8">
        <f>IF(E3546=0, 0, E3546/L3546)</f>
        <v>104.16666666666667</v>
      </c>
      <c r="Q3546" t="str">
        <f>LEFT($N3546,SEARCH("/",$N3546)-1)</f>
        <v>theater</v>
      </c>
      <c r="R3546" t="str">
        <f>RIGHT($N3546, LEN($N3546)-SEARCH("/",$N3546))</f>
        <v>plays</v>
      </c>
      <c r="S3546" s="12">
        <f>(((J3546/60)/60)/24)+DATE(1970,1,1)</f>
        <v>42040.831678240742</v>
      </c>
      <c r="T3546" s="12">
        <f>(((I3546/60)/60)/24)+DATE(1970,1,1)</f>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(E3547/D3547)</f>
        <v>1.004</v>
      </c>
      <c r="P3547" s="8">
        <f>IF(E3547=0, 0, E3547/L3547)</f>
        <v>31.375</v>
      </c>
      <c r="Q3547" t="str">
        <f>LEFT($N3547,SEARCH("/",$N3547)-1)</f>
        <v>theater</v>
      </c>
      <c r="R3547" t="str">
        <f>RIGHT($N3547, LEN($N3547)-SEARCH("/",$N3547))</f>
        <v>plays</v>
      </c>
      <c r="S3547" s="12">
        <f>(((J3547/60)/60)/24)+DATE(1970,1,1)</f>
        <v>42075.807395833333</v>
      </c>
      <c r="T3547" s="12">
        <f>(((I3547/60)/60)/24)+DATE(1970,1,1)</f>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(E3548/D3548)</f>
        <v>1.0227272727272727</v>
      </c>
      <c r="P3548" s="8">
        <f>IF(E3548=0, 0, E3548/L3548)</f>
        <v>59.210526315789473</v>
      </c>
      <c r="Q3548" t="str">
        <f>LEFT($N3548,SEARCH("/",$N3548)-1)</f>
        <v>theater</v>
      </c>
      <c r="R3548" t="str">
        <f>RIGHT($N3548, LEN($N3548)-SEARCH("/",$N3548))</f>
        <v>plays</v>
      </c>
      <c r="S3548" s="12">
        <f>(((J3548/60)/60)/24)+DATE(1970,1,1)</f>
        <v>42073.660694444443</v>
      </c>
      <c r="T3548" s="12">
        <f>(((I3548/60)/60)/24)+DATE(1970,1,1)</f>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(E3549/D3549)</f>
        <v>1.1440928571428572</v>
      </c>
      <c r="P3549" s="8">
        <f>IF(E3549=0, 0, E3549/L3549)</f>
        <v>119.17633928571429</v>
      </c>
      <c r="Q3549" t="str">
        <f>LEFT($N3549,SEARCH("/",$N3549)-1)</f>
        <v>theater</v>
      </c>
      <c r="R3549" t="str">
        <f>RIGHT($N3549, LEN($N3549)-SEARCH("/",$N3549))</f>
        <v>plays</v>
      </c>
      <c r="S3549" s="12">
        <f>(((J3549/60)/60)/24)+DATE(1970,1,1)</f>
        <v>42480.078715277778</v>
      </c>
      <c r="T3549" s="12">
        <f>(((I3549/60)/60)/24)+DATE(1970,1,1)</f>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(E3550/D3550)</f>
        <v>1.019047619047619</v>
      </c>
      <c r="P3550" s="8">
        <f>IF(E3550=0, 0, E3550/L3550)</f>
        <v>164.61538461538461</v>
      </c>
      <c r="Q3550" t="str">
        <f>LEFT($N3550,SEARCH("/",$N3550)-1)</f>
        <v>theater</v>
      </c>
      <c r="R3550" t="str">
        <f>RIGHT($N3550, LEN($N3550)-SEARCH("/",$N3550))</f>
        <v>plays</v>
      </c>
      <c r="S3550" s="12">
        <f>(((J3550/60)/60)/24)+DATE(1970,1,1)</f>
        <v>42411.942291666666</v>
      </c>
      <c r="T3550" s="12">
        <f>(((I3550/60)/60)/24)+DATE(1970,1,1)</f>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(E3551/D3551)</f>
        <v>1.02</v>
      </c>
      <c r="P3551" s="8">
        <f>IF(E3551=0, 0, E3551/L3551)</f>
        <v>24.285714285714285</v>
      </c>
      <c r="Q3551" t="str">
        <f>LEFT($N3551,SEARCH("/",$N3551)-1)</f>
        <v>theater</v>
      </c>
      <c r="R3551" t="str">
        <f>RIGHT($N3551, LEN($N3551)-SEARCH("/",$N3551))</f>
        <v>plays</v>
      </c>
      <c r="S3551" s="12">
        <f>(((J3551/60)/60)/24)+DATE(1970,1,1)</f>
        <v>42223.394363425927</v>
      </c>
      <c r="T3551" s="12">
        <f>(((I3551/60)/60)/24)+DATE(1970,1,1)</f>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(E3552/D3552)</f>
        <v>1.048</v>
      </c>
      <c r="P3552" s="8">
        <f>IF(E3552=0, 0, E3552/L3552)</f>
        <v>40.9375</v>
      </c>
      <c r="Q3552" t="str">
        <f>LEFT($N3552,SEARCH("/",$N3552)-1)</f>
        <v>theater</v>
      </c>
      <c r="R3552" t="str">
        <f>RIGHT($N3552, LEN($N3552)-SEARCH("/",$N3552))</f>
        <v>plays</v>
      </c>
      <c r="S3552" s="12">
        <f>(((J3552/60)/60)/24)+DATE(1970,1,1)</f>
        <v>42462.893495370372</v>
      </c>
      <c r="T3552" s="12">
        <f>(((I3552/60)/60)/24)+DATE(1970,1,1)</f>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(E3553/D3553)</f>
        <v>1.0183333333333333</v>
      </c>
      <c r="P3553" s="8">
        <f>IF(E3553=0, 0, E3553/L3553)</f>
        <v>61.1</v>
      </c>
      <c r="Q3553" t="str">
        <f>LEFT($N3553,SEARCH("/",$N3553)-1)</f>
        <v>theater</v>
      </c>
      <c r="R3553" t="str">
        <f>RIGHT($N3553, LEN($N3553)-SEARCH("/",$N3553))</f>
        <v>plays</v>
      </c>
      <c r="S3553" s="12">
        <f>(((J3553/60)/60)/24)+DATE(1970,1,1)</f>
        <v>41753.515856481477</v>
      </c>
      <c r="T3553" s="12">
        <f>(((I3553/60)/60)/24)+DATE(1970,1,1)</f>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(E3554/D3554)</f>
        <v>1</v>
      </c>
      <c r="P3554" s="8">
        <f>IF(E3554=0, 0, E3554/L3554)</f>
        <v>38.65</v>
      </c>
      <c r="Q3554" t="str">
        <f>LEFT($N3554,SEARCH("/",$N3554)-1)</f>
        <v>theater</v>
      </c>
      <c r="R3554" t="str">
        <f>RIGHT($N3554, LEN($N3554)-SEARCH("/",$N3554))</f>
        <v>plays</v>
      </c>
      <c r="S3554" s="12">
        <f>(((J3554/60)/60)/24)+DATE(1970,1,1)</f>
        <v>41788.587083333332</v>
      </c>
      <c r="T3554" s="12">
        <f>(((I3554/60)/60)/24)+DATE(1970,1,1)</f>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(E3555/D3555)</f>
        <v>1.0627272727272727</v>
      </c>
      <c r="P3555" s="8">
        <f>IF(E3555=0, 0, E3555/L3555)</f>
        <v>56.20192307692308</v>
      </c>
      <c r="Q3555" t="str">
        <f>LEFT($N3555,SEARCH("/",$N3555)-1)</f>
        <v>theater</v>
      </c>
      <c r="R3555" t="str">
        <f>RIGHT($N3555, LEN($N3555)-SEARCH("/",$N3555))</f>
        <v>plays</v>
      </c>
      <c r="S3555" s="12">
        <f>(((J3555/60)/60)/24)+DATE(1970,1,1)</f>
        <v>42196.028703703705</v>
      </c>
      <c r="T3555" s="12">
        <f>(((I3555/60)/60)/24)+DATE(1970,1,1)</f>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(E3556/D3556)</f>
        <v>1.1342219999999998</v>
      </c>
      <c r="P3556" s="8">
        <f>IF(E3556=0, 0, E3556/L3556)</f>
        <v>107.00207547169811</v>
      </c>
      <c r="Q3556" t="str">
        <f>LEFT($N3556,SEARCH("/",$N3556)-1)</f>
        <v>theater</v>
      </c>
      <c r="R3556" t="str">
        <f>RIGHT($N3556, LEN($N3556)-SEARCH("/",$N3556))</f>
        <v>plays</v>
      </c>
      <c r="S3556" s="12">
        <f>(((J3556/60)/60)/24)+DATE(1970,1,1)</f>
        <v>42016.050451388888</v>
      </c>
      <c r="T3556" s="12">
        <f>(((I3556/60)/60)/24)+DATE(1970,1,1)</f>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(E3557/D3557)</f>
        <v>1</v>
      </c>
      <c r="P3557" s="8">
        <f>IF(E3557=0, 0, E3557/L3557)</f>
        <v>171.42857142857142</v>
      </c>
      <c r="Q3557" t="str">
        <f>LEFT($N3557,SEARCH("/",$N3557)-1)</f>
        <v>theater</v>
      </c>
      <c r="R3557" t="str">
        <f>RIGHT($N3557, LEN($N3557)-SEARCH("/",$N3557))</f>
        <v>plays</v>
      </c>
      <c r="S3557" s="12">
        <f>(((J3557/60)/60)/24)+DATE(1970,1,1)</f>
        <v>42661.442060185189</v>
      </c>
      <c r="T3557" s="12">
        <f>(((I3557/60)/60)/24)+DATE(1970,1,1)</f>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(E3558/D3558)</f>
        <v>1.0045454545454546</v>
      </c>
      <c r="P3558" s="8">
        <f>IF(E3558=0, 0, E3558/L3558)</f>
        <v>110.5</v>
      </c>
      <c r="Q3558" t="str">
        <f>LEFT($N3558,SEARCH("/",$N3558)-1)</f>
        <v>theater</v>
      </c>
      <c r="R3558" t="str">
        <f>RIGHT($N3558, LEN($N3558)-SEARCH("/",$N3558))</f>
        <v>plays</v>
      </c>
      <c r="S3558" s="12">
        <f>(((J3558/60)/60)/24)+DATE(1970,1,1)</f>
        <v>41808.649583333332</v>
      </c>
      <c r="T3558" s="12">
        <f>(((I3558/60)/60)/24)+DATE(1970,1,1)</f>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(E3559/D3559)</f>
        <v>1.0003599999999999</v>
      </c>
      <c r="P3559" s="8">
        <f>IF(E3559=0, 0, E3559/L3559)</f>
        <v>179.27598566308242</v>
      </c>
      <c r="Q3559" t="str">
        <f>LEFT($N3559,SEARCH("/",$N3559)-1)</f>
        <v>theater</v>
      </c>
      <c r="R3559" t="str">
        <f>RIGHT($N3559, LEN($N3559)-SEARCH("/",$N3559))</f>
        <v>plays</v>
      </c>
      <c r="S3559" s="12">
        <f>(((J3559/60)/60)/24)+DATE(1970,1,1)</f>
        <v>41730.276747685188</v>
      </c>
      <c r="T3559" s="12">
        <f>(((I3559/60)/60)/24)+DATE(1970,1,1)</f>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(E3560/D3560)</f>
        <v>1.44</v>
      </c>
      <c r="P3560" s="8">
        <f>IF(E3560=0, 0, E3560/L3560)</f>
        <v>22.90909090909091</v>
      </c>
      <c r="Q3560" t="str">
        <f>LEFT($N3560,SEARCH("/",$N3560)-1)</f>
        <v>theater</v>
      </c>
      <c r="R3560" t="str">
        <f>RIGHT($N3560, LEN($N3560)-SEARCH("/",$N3560))</f>
        <v>plays</v>
      </c>
      <c r="S3560" s="12">
        <f>(((J3560/60)/60)/24)+DATE(1970,1,1)</f>
        <v>42139.816840277781</v>
      </c>
      <c r="T3560" s="12">
        <f>(((I3560/60)/60)/24)+DATE(1970,1,1)</f>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(E3561/D3561)</f>
        <v>1.0349999999999999</v>
      </c>
      <c r="P3561" s="8">
        <f>IF(E3561=0, 0, E3561/L3561)</f>
        <v>43.125</v>
      </c>
      <c r="Q3561" t="str">
        <f>LEFT($N3561,SEARCH("/",$N3561)-1)</f>
        <v>theater</v>
      </c>
      <c r="R3561" t="str">
        <f>RIGHT($N3561, LEN($N3561)-SEARCH("/",$N3561))</f>
        <v>plays</v>
      </c>
      <c r="S3561" s="12">
        <f>(((J3561/60)/60)/24)+DATE(1970,1,1)</f>
        <v>42194.096157407403</v>
      </c>
      <c r="T3561" s="12">
        <f>(((I3561/60)/60)/24)+DATE(1970,1,1)</f>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(E3562/D3562)</f>
        <v>1.0843750000000001</v>
      </c>
      <c r="P3562" s="8">
        <f>IF(E3562=0, 0, E3562/L3562)</f>
        <v>46.891891891891895</v>
      </c>
      <c r="Q3562" t="str">
        <f>LEFT($N3562,SEARCH("/",$N3562)-1)</f>
        <v>theater</v>
      </c>
      <c r="R3562" t="str">
        <f>RIGHT($N3562, LEN($N3562)-SEARCH("/",$N3562))</f>
        <v>plays</v>
      </c>
      <c r="S3562" s="12">
        <f>(((J3562/60)/60)/24)+DATE(1970,1,1)</f>
        <v>42115.889652777783</v>
      </c>
      <c r="T3562" s="12">
        <f>(((I3562/60)/60)/24)+DATE(1970,1,1)</f>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(E3563/D3563)</f>
        <v>1.024</v>
      </c>
      <c r="P3563" s="8">
        <f>IF(E3563=0, 0, E3563/L3563)</f>
        <v>47.407407407407405</v>
      </c>
      <c r="Q3563" t="str">
        <f>LEFT($N3563,SEARCH("/",$N3563)-1)</f>
        <v>theater</v>
      </c>
      <c r="R3563" t="str">
        <f>RIGHT($N3563, LEN($N3563)-SEARCH("/",$N3563))</f>
        <v>plays</v>
      </c>
      <c r="S3563" s="12">
        <f>(((J3563/60)/60)/24)+DATE(1970,1,1)</f>
        <v>42203.680300925931</v>
      </c>
      <c r="T3563" s="12">
        <f>(((I3563/60)/60)/24)+DATE(1970,1,1)</f>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(E3564/D3564)</f>
        <v>1.4888888888888889</v>
      </c>
      <c r="P3564" s="8">
        <f>IF(E3564=0, 0, E3564/L3564)</f>
        <v>15.129032258064516</v>
      </c>
      <c r="Q3564" t="str">
        <f>LEFT($N3564,SEARCH("/",$N3564)-1)</f>
        <v>theater</v>
      </c>
      <c r="R3564" t="str">
        <f>RIGHT($N3564, LEN($N3564)-SEARCH("/",$N3564))</f>
        <v>plays</v>
      </c>
      <c r="S3564" s="12">
        <f>(((J3564/60)/60)/24)+DATE(1970,1,1)</f>
        <v>42433.761886574073</v>
      </c>
      <c r="T3564" s="12">
        <f>(((I3564/60)/60)/24)+DATE(1970,1,1)</f>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(E3565/D3565)</f>
        <v>1.0549000000000002</v>
      </c>
      <c r="P3565" s="8">
        <f>IF(E3565=0, 0, E3565/L3565)</f>
        <v>21.098000000000003</v>
      </c>
      <c r="Q3565" t="str">
        <f>LEFT($N3565,SEARCH("/",$N3565)-1)</f>
        <v>theater</v>
      </c>
      <c r="R3565" t="str">
        <f>RIGHT($N3565, LEN($N3565)-SEARCH("/",$N3565))</f>
        <v>plays</v>
      </c>
      <c r="S3565" s="12">
        <f>(((J3565/60)/60)/24)+DATE(1970,1,1)</f>
        <v>42555.671944444446</v>
      </c>
      <c r="T3565" s="12">
        <f>(((I3565/60)/60)/24)+DATE(1970,1,1)</f>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(E3566/D3566)</f>
        <v>1.0049999999999999</v>
      </c>
      <c r="P3566" s="8">
        <f>IF(E3566=0, 0, E3566/L3566)</f>
        <v>59.117647058823529</v>
      </c>
      <c r="Q3566" t="str">
        <f>LEFT($N3566,SEARCH("/",$N3566)-1)</f>
        <v>theater</v>
      </c>
      <c r="R3566" t="str">
        <f>RIGHT($N3566, LEN($N3566)-SEARCH("/",$N3566))</f>
        <v>plays</v>
      </c>
      <c r="S3566" s="12">
        <f>(((J3566/60)/60)/24)+DATE(1970,1,1)</f>
        <v>42236.623252314821</v>
      </c>
      <c r="T3566" s="12">
        <f>(((I3566/60)/60)/24)+DATE(1970,1,1)</f>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(E3567/D3567)</f>
        <v>1.3055555555555556</v>
      </c>
      <c r="P3567" s="8">
        <f>IF(E3567=0, 0, E3567/L3567)</f>
        <v>97.916666666666671</v>
      </c>
      <c r="Q3567" t="str">
        <f>LEFT($N3567,SEARCH("/",$N3567)-1)</f>
        <v>theater</v>
      </c>
      <c r="R3567" t="str">
        <f>RIGHT($N3567, LEN($N3567)-SEARCH("/",$N3567))</f>
        <v>plays</v>
      </c>
      <c r="S3567" s="12">
        <f>(((J3567/60)/60)/24)+DATE(1970,1,1)</f>
        <v>41974.743148148147</v>
      </c>
      <c r="T3567" s="12">
        <f>(((I3567/60)/60)/24)+DATE(1970,1,1)</f>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(E3568/D3568)</f>
        <v>1.0475000000000001</v>
      </c>
      <c r="P3568" s="8">
        <f>IF(E3568=0, 0, E3568/L3568)</f>
        <v>55.131578947368418</v>
      </c>
      <c r="Q3568" t="str">
        <f>LEFT($N3568,SEARCH("/",$N3568)-1)</f>
        <v>theater</v>
      </c>
      <c r="R3568" t="str">
        <f>RIGHT($N3568, LEN($N3568)-SEARCH("/",$N3568))</f>
        <v>plays</v>
      </c>
      <c r="S3568" s="12">
        <f>(((J3568/60)/60)/24)+DATE(1970,1,1)</f>
        <v>41997.507905092592</v>
      </c>
      <c r="T3568" s="12">
        <f>(((I3568/60)/60)/24)+DATE(1970,1,1)</f>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(E3569/D3569)</f>
        <v>1.0880000000000001</v>
      </c>
      <c r="P3569" s="8">
        <f>IF(E3569=0, 0, E3569/L3569)</f>
        <v>26.536585365853657</v>
      </c>
      <c r="Q3569" t="str">
        <f>LEFT($N3569,SEARCH("/",$N3569)-1)</f>
        <v>theater</v>
      </c>
      <c r="R3569" t="str">
        <f>RIGHT($N3569, LEN($N3569)-SEARCH("/",$N3569))</f>
        <v>plays</v>
      </c>
      <c r="S3569" s="12">
        <f>(((J3569/60)/60)/24)+DATE(1970,1,1)</f>
        <v>42135.810694444444</v>
      </c>
      <c r="T3569" s="12">
        <f>(((I3569/60)/60)/24)+DATE(1970,1,1)</f>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(E3570/D3570)</f>
        <v>1.1100000000000001</v>
      </c>
      <c r="P3570" s="8">
        <f>IF(E3570=0, 0, E3570/L3570)</f>
        <v>58.421052631578945</v>
      </c>
      <c r="Q3570" t="str">
        <f>LEFT($N3570,SEARCH("/",$N3570)-1)</f>
        <v>theater</v>
      </c>
      <c r="R3570" t="str">
        <f>RIGHT($N3570, LEN($N3570)-SEARCH("/",$N3570))</f>
        <v>plays</v>
      </c>
      <c r="S3570" s="12">
        <f>(((J3570/60)/60)/24)+DATE(1970,1,1)</f>
        <v>41869.740671296298</v>
      </c>
      <c r="T3570" s="12">
        <f>(((I3570/60)/60)/24)+DATE(1970,1,1)</f>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(E3571/D3571)</f>
        <v>1.0047999999999999</v>
      </c>
      <c r="P3571" s="8">
        <f>IF(E3571=0, 0, E3571/L3571)</f>
        <v>122.53658536585365</v>
      </c>
      <c r="Q3571" t="str">
        <f>LEFT($N3571,SEARCH("/",$N3571)-1)</f>
        <v>theater</v>
      </c>
      <c r="R3571" t="str">
        <f>RIGHT($N3571, LEN($N3571)-SEARCH("/",$N3571))</f>
        <v>plays</v>
      </c>
      <c r="S3571" s="12">
        <f>(((J3571/60)/60)/24)+DATE(1970,1,1)</f>
        <v>41982.688611111109</v>
      </c>
      <c r="T3571" s="12">
        <f>(((I3571/60)/60)/24)+DATE(1970,1,1)</f>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(E3572/D3572)</f>
        <v>1.1435</v>
      </c>
      <c r="P3572" s="8">
        <f>IF(E3572=0, 0, E3572/L3572)</f>
        <v>87.961538461538467</v>
      </c>
      <c r="Q3572" t="str">
        <f>LEFT($N3572,SEARCH("/",$N3572)-1)</f>
        <v>theater</v>
      </c>
      <c r="R3572" t="str">
        <f>RIGHT($N3572, LEN($N3572)-SEARCH("/",$N3572))</f>
        <v>plays</v>
      </c>
      <c r="S3572" s="12">
        <f>(((J3572/60)/60)/24)+DATE(1970,1,1)</f>
        <v>41976.331979166673</v>
      </c>
      <c r="T3572" s="12">
        <f>(((I3572/60)/60)/24)+DATE(1970,1,1)</f>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(E3573/D3573)</f>
        <v>1.2206666666666666</v>
      </c>
      <c r="P3573" s="8">
        <f>IF(E3573=0, 0, E3573/L3573)</f>
        <v>73.239999999999995</v>
      </c>
      <c r="Q3573" t="str">
        <f>LEFT($N3573,SEARCH("/",$N3573)-1)</f>
        <v>theater</v>
      </c>
      <c r="R3573" t="str">
        <f>RIGHT($N3573, LEN($N3573)-SEARCH("/",$N3573))</f>
        <v>plays</v>
      </c>
      <c r="S3573" s="12">
        <f>(((J3573/60)/60)/24)+DATE(1970,1,1)</f>
        <v>41912.858946759261</v>
      </c>
      <c r="T3573" s="12">
        <f>(((I3573/60)/60)/24)+DATE(1970,1,1)</f>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(E3574/D3574)</f>
        <v>1</v>
      </c>
      <c r="P3574" s="8">
        <f>IF(E3574=0, 0, E3574/L3574)</f>
        <v>55.555555555555557</v>
      </c>
      <c r="Q3574" t="str">
        <f>LEFT($N3574,SEARCH("/",$N3574)-1)</f>
        <v>theater</v>
      </c>
      <c r="R3574" t="str">
        <f>RIGHT($N3574, LEN($N3574)-SEARCH("/",$N3574))</f>
        <v>plays</v>
      </c>
      <c r="S3574" s="12">
        <f>(((J3574/60)/60)/24)+DATE(1970,1,1)</f>
        <v>42146.570393518516</v>
      </c>
      <c r="T3574" s="12">
        <f>(((I3574/60)/60)/24)+DATE(1970,1,1)</f>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(E3575/D3575)</f>
        <v>1.028</v>
      </c>
      <c r="P3575" s="8">
        <f>IF(E3575=0, 0, E3575/L3575)</f>
        <v>39.53846153846154</v>
      </c>
      <c r="Q3575" t="str">
        <f>LEFT($N3575,SEARCH("/",$N3575)-1)</f>
        <v>theater</v>
      </c>
      <c r="R3575" t="str">
        <f>RIGHT($N3575, LEN($N3575)-SEARCH("/",$N3575))</f>
        <v>plays</v>
      </c>
      <c r="S3575" s="12">
        <f>(((J3575/60)/60)/24)+DATE(1970,1,1)</f>
        <v>41921.375532407408</v>
      </c>
      <c r="T3575" s="12">
        <f>(((I3575/60)/60)/24)+DATE(1970,1,1)</f>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(E3576/D3576)</f>
        <v>1.0612068965517241</v>
      </c>
      <c r="P3576" s="8">
        <f>IF(E3576=0, 0, E3576/L3576)</f>
        <v>136.77777777777777</v>
      </c>
      <c r="Q3576" t="str">
        <f>LEFT($N3576,SEARCH("/",$N3576)-1)</f>
        <v>theater</v>
      </c>
      <c r="R3576" t="str">
        <f>RIGHT($N3576, LEN($N3576)-SEARCH("/",$N3576))</f>
        <v>plays</v>
      </c>
      <c r="S3576" s="12">
        <f>(((J3576/60)/60)/24)+DATE(1970,1,1)</f>
        <v>41926.942685185182</v>
      </c>
      <c r="T3576" s="12">
        <f>(((I3576/60)/60)/24)+DATE(1970,1,1)</f>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(E3577/D3577)</f>
        <v>1.0133000000000001</v>
      </c>
      <c r="P3577" s="8">
        <f>IF(E3577=0, 0, E3577/L3577)</f>
        <v>99.343137254901961</v>
      </c>
      <c r="Q3577" t="str">
        <f>LEFT($N3577,SEARCH("/",$N3577)-1)</f>
        <v>theater</v>
      </c>
      <c r="R3577" t="str">
        <f>RIGHT($N3577, LEN($N3577)-SEARCH("/",$N3577))</f>
        <v>plays</v>
      </c>
      <c r="S3577" s="12">
        <f>(((J3577/60)/60)/24)+DATE(1970,1,1)</f>
        <v>42561.783877314811</v>
      </c>
      <c r="T3577" s="12">
        <f>(((I3577/60)/60)/24)+DATE(1970,1,1)</f>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(E3578/D3578)</f>
        <v>1</v>
      </c>
      <c r="P3578" s="8">
        <f>IF(E3578=0, 0, E3578/L3578)</f>
        <v>20</v>
      </c>
      <c r="Q3578" t="str">
        <f>LEFT($N3578,SEARCH("/",$N3578)-1)</f>
        <v>theater</v>
      </c>
      <c r="R3578" t="str">
        <f>RIGHT($N3578, LEN($N3578)-SEARCH("/",$N3578))</f>
        <v>plays</v>
      </c>
      <c r="S3578" s="12">
        <f>(((J3578/60)/60)/24)+DATE(1970,1,1)</f>
        <v>42649.54923611111</v>
      </c>
      <c r="T3578" s="12">
        <f>(((I3578/60)/60)/24)+DATE(1970,1,1)</f>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(E3579/D3579)</f>
        <v>1.3</v>
      </c>
      <c r="P3579" s="8">
        <f>IF(E3579=0, 0, E3579/L3579)</f>
        <v>28.888888888888889</v>
      </c>
      <c r="Q3579" t="str">
        <f>LEFT($N3579,SEARCH("/",$N3579)-1)</f>
        <v>theater</v>
      </c>
      <c r="R3579" t="str">
        <f>RIGHT($N3579, LEN($N3579)-SEARCH("/",$N3579))</f>
        <v>plays</v>
      </c>
      <c r="S3579" s="12">
        <f>(((J3579/60)/60)/24)+DATE(1970,1,1)</f>
        <v>42093.786840277782</v>
      </c>
      <c r="T3579" s="12">
        <f>(((I3579/60)/60)/24)+DATE(1970,1,1)</f>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(E3580/D3580)</f>
        <v>1.0001333333333333</v>
      </c>
      <c r="P3580" s="8">
        <f>IF(E3580=0, 0, E3580/L3580)</f>
        <v>40.545945945945945</v>
      </c>
      <c r="Q3580" t="str">
        <f>LEFT($N3580,SEARCH("/",$N3580)-1)</f>
        <v>theater</v>
      </c>
      <c r="R3580" t="str">
        <f>RIGHT($N3580, LEN($N3580)-SEARCH("/",$N3580))</f>
        <v>plays</v>
      </c>
      <c r="S3580" s="12">
        <f>(((J3580/60)/60)/24)+DATE(1970,1,1)</f>
        <v>42460.733530092592</v>
      </c>
      <c r="T3580" s="12">
        <f>(((I3580/60)/60)/24)+DATE(1970,1,1)</f>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(E3581/D3581)</f>
        <v>1</v>
      </c>
      <c r="P3581" s="8">
        <f>IF(E3581=0, 0, E3581/L3581)</f>
        <v>35.714285714285715</v>
      </c>
      <c r="Q3581" t="str">
        <f>LEFT($N3581,SEARCH("/",$N3581)-1)</f>
        <v>theater</v>
      </c>
      <c r="R3581" t="str">
        <f>RIGHT($N3581, LEN($N3581)-SEARCH("/",$N3581))</f>
        <v>plays</v>
      </c>
      <c r="S3581" s="12">
        <f>(((J3581/60)/60)/24)+DATE(1970,1,1)</f>
        <v>42430.762222222227</v>
      </c>
      <c r="T3581" s="12">
        <f>(((I3581/60)/60)/24)+DATE(1970,1,1)</f>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(E3582/D3582)</f>
        <v>1.1388888888888888</v>
      </c>
      <c r="P3582" s="8">
        <f>IF(E3582=0, 0, E3582/L3582)</f>
        <v>37.962962962962962</v>
      </c>
      <c r="Q3582" t="str">
        <f>LEFT($N3582,SEARCH("/",$N3582)-1)</f>
        <v>theater</v>
      </c>
      <c r="R3582" t="str">
        <f>RIGHT($N3582, LEN($N3582)-SEARCH("/",$N3582))</f>
        <v>plays</v>
      </c>
      <c r="S3582" s="12">
        <f>(((J3582/60)/60)/24)+DATE(1970,1,1)</f>
        <v>42026.176180555558</v>
      </c>
      <c r="T3582" s="12">
        <f>(((I3582/60)/60)/24)+DATE(1970,1,1)</f>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(E3583/D3583)</f>
        <v>1</v>
      </c>
      <c r="P3583" s="8">
        <f>IF(E3583=0, 0, E3583/L3583)</f>
        <v>33.333333333333336</v>
      </c>
      <c r="Q3583" t="str">
        <f>LEFT($N3583,SEARCH("/",$N3583)-1)</f>
        <v>theater</v>
      </c>
      <c r="R3583" t="str">
        <f>RIGHT($N3583, LEN($N3583)-SEARCH("/",$N3583))</f>
        <v>plays</v>
      </c>
      <c r="S3583" s="12">
        <f>(((J3583/60)/60)/24)+DATE(1970,1,1)</f>
        <v>41836.471180555556</v>
      </c>
      <c r="T3583" s="12">
        <f>(((I3583/60)/60)/24)+DATE(1970,1,1)</f>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(E3584/D3584)</f>
        <v>2.87</v>
      </c>
      <c r="P3584" s="8">
        <f>IF(E3584=0, 0, E3584/L3584)</f>
        <v>58.571428571428569</v>
      </c>
      <c r="Q3584" t="str">
        <f>LEFT($N3584,SEARCH("/",$N3584)-1)</f>
        <v>theater</v>
      </c>
      <c r="R3584" t="str">
        <f>RIGHT($N3584, LEN($N3584)-SEARCH("/",$N3584))</f>
        <v>plays</v>
      </c>
      <c r="S3584" s="12">
        <f>(((J3584/60)/60)/24)+DATE(1970,1,1)</f>
        <v>42451.095856481479</v>
      </c>
      <c r="T3584" s="12">
        <f>(((I3584/60)/60)/24)+DATE(1970,1,1)</f>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(E3585/D3585)</f>
        <v>1.085</v>
      </c>
      <c r="P3585" s="8">
        <f>IF(E3585=0, 0, E3585/L3585)</f>
        <v>135.625</v>
      </c>
      <c r="Q3585" t="str">
        <f>LEFT($N3585,SEARCH("/",$N3585)-1)</f>
        <v>theater</v>
      </c>
      <c r="R3585" t="str">
        <f>RIGHT($N3585, LEN($N3585)-SEARCH("/",$N3585))</f>
        <v>plays</v>
      </c>
      <c r="S3585" s="12">
        <f>(((J3585/60)/60)/24)+DATE(1970,1,1)</f>
        <v>42418.425983796296</v>
      </c>
      <c r="T3585" s="12">
        <f>(((I3585/60)/60)/24)+DATE(1970,1,1)</f>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(E3586/D3586)</f>
        <v>1.155</v>
      </c>
      <c r="P3586" s="8">
        <f>IF(E3586=0, 0, E3586/L3586)</f>
        <v>30.9375</v>
      </c>
      <c r="Q3586" t="str">
        <f>LEFT($N3586,SEARCH("/",$N3586)-1)</f>
        <v>theater</v>
      </c>
      <c r="R3586" t="str">
        <f>RIGHT($N3586, LEN($N3586)-SEARCH("/",$N3586))</f>
        <v>plays</v>
      </c>
      <c r="S3586" s="12">
        <f>(((J3586/60)/60)/24)+DATE(1970,1,1)</f>
        <v>42168.316481481481</v>
      </c>
      <c r="T3586" s="12">
        <f>(((I3586/60)/60)/24)+DATE(1970,1,1)</f>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(E3587/D3587)</f>
        <v>1.1911764705882353</v>
      </c>
      <c r="P3587" s="8">
        <f>IF(E3587=0, 0, E3587/L3587)</f>
        <v>176.08695652173913</v>
      </c>
      <c r="Q3587" t="str">
        <f>LEFT($N3587,SEARCH("/",$N3587)-1)</f>
        <v>theater</v>
      </c>
      <c r="R3587" t="str">
        <f>RIGHT($N3587, LEN($N3587)-SEARCH("/",$N3587))</f>
        <v>plays</v>
      </c>
      <c r="S3587" s="12">
        <f>(((J3587/60)/60)/24)+DATE(1970,1,1)</f>
        <v>41964.716319444444</v>
      </c>
      <c r="T3587" s="12">
        <f>(((I3587/60)/60)/24)+DATE(1970,1,1)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(E3588/D3588)</f>
        <v>1.0942666666666667</v>
      </c>
      <c r="P3588" s="8">
        <f>IF(E3588=0, 0, E3588/L3588)</f>
        <v>151.9814814814815</v>
      </c>
      <c r="Q3588" t="str">
        <f>LEFT($N3588,SEARCH("/",$N3588)-1)</f>
        <v>theater</v>
      </c>
      <c r="R3588" t="str">
        <f>RIGHT($N3588, LEN($N3588)-SEARCH("/",$N3588))</f>
        <v>plays</v>
      </c>
      <c r="S3588" s="12">
        <f>(((J3588/60)/60)/24)+DATE(1970,1,1)</f>
        <v>42576.697569444441</v>
      </c>
      <c r="T3588" s="12">
        <f>(((I3588/60)/60)/24)+DATE(1970,1,1)</f>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(E3589/D3589)</f>
        <v>1.266</v>
      </c>
      <c r="P3589" s="8">
        <f>IF(E3589=0, 0, E3589/L3589)</f>
        <v>22.607142857142858</v>
      </c>
      <c r="Q3589" t="str">
        <f>LEFT($N3589,SEARCH("/",$N3589)-1)</f>
        <v>theater</v>
      </c>
      <c r="R3589" t="str">
        <f>RIGHT($N3589, LEN($N3589)-SEARCH("/",$N3589))</f>
        <v>plays</v>
      </c>
      <c r="S3589" s="12">
        <f>(((J3589/60)/60)/24)+DATE(1970,1,1)</f>
        <v>42503.539976851855</v>
      </c>
      <c r="T3589" s="12">
        <f>(((I3589/60)/60)/24)+DATE(1970,1,1)</f>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(E3590/D3590)</f>
        <v>1.0049999999999999</v>
      </c>
      <c r="P3590" s="8">
        <f>IF(E3590=0, 0, E3590/L3590)</f>
        <v>18.272727272727273</v>
      </c>
      <c r="Q3590" t="str">
        <f>LEFT($N3590,SEARCH("/",$N3590)-1)</f>
        <v>theater</v>
      </c>
      <c r="R3590" t="str">
        <f>RIGHT($N3590, LEN($N3590)-SEARCH("/",$N3590))</f>
        <v>plays</v>
      </c>
      <c r="S3590" s="12">
        <f>(((J3590/60)/60)/24)+DATE(1970,1,1)</f>
        <v>42101.828819444447</v>
      </c>
      <c r="T3590" s="12">
        <f>(((I3590/60)/60)/24)+DATE(1970,1,1)</f>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(E3591/D3591)</f>
        <v>1.2749999999999999</v>
      </c>
      <c r="P3591" s="8">
        <f>IF(E3591=0, 0, E3591/L3591)</f>
        <v>82.258064516129039</v>
      </c>
      <c r="Q3591" t="str">
        <f>LEFT($N3591,SEARCH("/",$N3591)-1)</f>
        <v>theater</v>
      </c>
      <c r="R3591" t="str">
        <f>RIGHT($N3591, LEN($N3591)-SEARCH("/",$N3591))</f>
        <v>plays</v>
      </c>
      <c r="S3591" s="12">
        <f>(((J3591/60)/60)/24)+DATE(1970,1,1)</f>
        <v>42125.647534722222</v>
      </c>
      <c r="T3591" s="12">
        <f>(((I3591/60)/60)/24)+DATE(1970,1,1)</f>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(E3592/D3592)</f>
        <v>1.0005999999999999</v>
      </c>
      <c r="P3592" s="8">
        <f>IF(E3592=0, 0, E3592/L3592)</f>
        <v>68.534246575342465</v>
      </c>
      <c r="Q3592" t="str">
        <f>LEFT($N3592,SEARCH("/",$N3592)-1)</f>
        <v>theater</v>
      </c>
      <c r="R3592" t="str">
        <f>RIGHT($N3592, LEN($N3592)-SEARCH("/",$N3592))</f>
        <v>plays</v>
      </c>
      <c r="S3592" s="12">
        <f>(((J3592/60)/60)/24)+DATE(1970,1,1)</f>
        <v>41902.333726851852</v>
      </c>
      <c r="T3592" s="12">
        <f>(((I3592/60)/60)/24)+DATE(1970,1,1)</f>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(E3593/D3593)</f>
        <v>1.75</v>
      </c>
      <c r="P3593" s="8">
        <f>IF(E3593=0, 0, E3593/L3593)</f>
        <v>68.055555555555557</v>
      </c>
      <c r="Q3593" t="str">
        <f>LEFT($N3593,SEARCH("/",$N3593)-1)</f>
        <v>theater</v>
      </c>
      <c r="R3593" t="str">
        <f>RIGHT($N3593, LEN($N3593)-SEARCH("/",$N3593))</f>
        <v>plays</v>
      </c>
      <c r="S3593" s="12">
        <f>(((J3593/60)/60)/24)+DATE(1970,1,1)</f>
        <v>42003.948425925926</v>
      </c>
      <c r="T3593" s="12">
        <f>(((I3593/60)/60)/24)+DATE(1970,1,1)</f>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(E3594/D3594)</f>
        <v>1.2725</v>
      </c>
      <c r="P3594" s="8">
        <f>IF(E3594=0, 0, E3594/L3594)</f>
        <v>72.714285714285708</v>
      </c>
      <c r="Q3594" t="str">
        <f>LEFT($N3594,SEARCH("/",$N3594)-1)</f>
        <v>theater</v>
      </c>
      <c r="R3594" t="str">
        <f>RIGHT($N3594, LEN($N3594)-SEARCH("/",$N3594))</f>
        <v>plays</v>
      </c>
      <c r="S3594" s="12">
        <f>(((J3594/60)/60)/24)+DATE(1970,1,1)</f>
        <v>41988.829942129625</v>
      </c>
      <c r="T3594" s="12">
        <f>(((I3594/60)/60)/24)+DATE(1970,1,1)</f>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(E3595/D3595)</f>
        <v>1.1063333333333334</v>
      </c>
      <c r="P3595" s="8">
        <f>IF(E3595=0, 0, E3595/L3595)</f>
        <v>77.186046511627907</v>
      </c>
      <c r="Q3595" t="str">
        <f>LEFT($N3595,SEARCH("/",$N3595)-1)</f>
        <v>theater</v>
      </c>
      <c r="R3595" t="str">
        <f>RIGHT($N3595, LEN($N3595)-SEARCH("/",$N3595))</f>
        <v>plays</v>
      </c>
      <c r="S3595" s="12">
        <f>(((J3595/60)/60)/24)+DATE(1970,1,1)</f>
        <v>41974.898599537039</v>
      </c>
      <c r="T3595" s="12">
        <f>(((I3595/60)/60)/24)+DATE(1970,1,1)</f>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(E3596/D3596)</f>
        <v>1.2593749999999999</v>
      </c>
      <c r="P3596" s="8">
        <f>IF(E3596=0, 0, E3596/L3596)</f>
        <v>55.972222222222221</v>
      </c>
      <c r="Q3596" t="str">
        <f>LEFT($N3596,SEARCH("/",$N3596)-1)</f>
        <v>theater</v>
      </c>
      <c r="R3596" t="str">
        <f>RIGHT($N3596, LEN($N3596)-SEARCH("/",$N3596))</f>
        <v>plays</v>
      </c>
      <c r="S3596" s="12">
        <f>(((J3596/60)/60)/24)+DATE(1970,1,1)</f>
        <v>42592.066921296297</v>
      </c>
      <c r="T3596" s="12">
        <f>(((I3596/60)/60)/24)+DATE(1970,1,1)</f>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(E3597/D3597)</f>
        <v>1.1850000000000001</v>
      </c>
      <c r="P3597" s="8">
        <f>IF(E3597=0, 0, E3597/L3597)</f>
        <v>49.693548387096776</v>
      </c>
      <c r="Q3597" t="str">
        <f>LEFT($N3597,SEARCH("/",$N3597)-1)</f>
        <v>theater</v>
      </c>
      <c r="R3597" t="str">
        <f>RIGHT($N3597, LEN($N3597)-SEARCH("/",$N3597))</f>
        <v>plays</v>
      </c>
      <c r="S3597" s="12">
        <f>(((J3597/60)/60)/24)+DATE(1970,1,1)</f>
        <v>42050.008368055554</v>
      </c>
      <c r="T3597" s="12">
        <f>(((I3597/60)/60)/24)+DATE(1970,1,1)</f>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(E3598/D3598)</f>
        <v>1.0772727272727274</v>
      </c>
      <c r="P3598" s="8">
        <f>IF(E3598=0, 0, E3598/L3598)</f>
        <v>79</v>
      </c>
      <c r="Q3598" t="str">
        <f>LEFT($N3598,SEARCH("/",$N3598)-1)</f>
        <v>theater</v>
      </c>
      <c r="R3598" t="str">
        <f>RIGHT($N3598, LEN($N3598)-SEARCH("/",$N3598))</f>
        <v>plays</v>
      </c>
      <c r="S3598" s="12">
        <f>(((J3598/60)/60)/24)+DATE(1970,1,1)</f>
        <v>41856.715069444443</v>
      </c>
      <c r="T3598" s="12">
        <f>(((I3598/60)/60)/24)+DATE(1970,1,1)</f>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(E3599/D3599)</f>
        <v>1.026</v>
      </c>
      <c r="P3599" s="8">
        <f>IF(E3599=0, 0, E3599/L3599)</f>
        <v>77.727272727272734</v>
      </c>
      <c r="Q3599" t="str">
        <f>LEFT($N3599,SEARCH("/",$N3599)-1)</f>
        <v>theater</v>
      </c>
      <c r="R3599" t="str">
        <f>RIGHT($N3599, LEN($N3599)-SEARCH("/",$N3599))</f>
        <v>plays</v>
      </c>
      <c r="S3599" s="12">
        <f>(((J3599/60)/60)/24)+DATE(1970,1,1)</f>
        <v>42417.585532407407</v>
      </c>
      <c r="T3599" s="12">
        <f>(((I3599/60)/60)/24)+DATE(1970,1,1)</f>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(E3600/D3600)</f>
        <v>1.101</v>
      </c>
      <c r="P3600" s="8">
        <f>IF(E3600=0, 0, E3600/L3600)</f>
        <v>40.777777777777779</v>
      </c>
      <c r="Q3600" t="str">
        <f>LEFT($N3600,SEARCH("/",$N3600)-1)</f>
        <v>theater</v>
      </c>
      <c r="R3600" t="str">
        <f>RIGHT($N3600, LEN($N3600)-SEARCH("/",$N3600))</f>
        <v>plays</v>
      </c>
      <c r="S3600" s="12">
        <f>(((J3600/60)/60)/24)+DATE(1970,1,1)</f>
        <v>41866.79886574074</v>
      </c>
      <c r="T3600" s="12">
        <f>(((I3600/60)/60)/24)+DATE(1970,1,1)</f>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(E3601/D3601)</f>
        <v>2.02</v>
      </c>
      <c r="P3601" s="8">
        <f>IF(E3601=0, 0, E3601/L3601)</f>
        <v>59.411764705882355</v>
      </c>
      <c r="Q3601" t="str">
        <f>LEFT($N3601,SEARCH("/",$N3601)-1)</f>
        <v>theater</v>
      </c>
      <c r="R3601" t="str">
        <f>RIGHT($N3601, LEN($N3601)-SEARCH("/",$N3601))</f>
        <v>plays</v>
      </c>
      <c r="S3601" s="12">
        <f>(((J3601/60)/60)/24)+DATE(1970,1,1)</f>
        <v>42220.79487268519</v>
      </c>
      <c r="T3601" s="12">
        <f>(((I3601/60)/60)/24)+DATE(1970,1,1)</f>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(E3602/D3602)</f>
        <v>1.3</v>
      </c>
      <c r="P3602" s="8">
        <f>IF(E3602=0, 0, E3602/L3602)</f>
        <v>3.25</v>
      </c>
      <c r="Q3602" t="str">
        <f>LEFT($N3602,SEARCH("/",$N3602)-1)</f>
        <v>theater</v>
      </c>
      <c r="R3602" t="str">
        <f>RIGHT($N3602, LEN($N3602)-SEARCH("/",$N3602))</f>
        <v>plays</v>
      </c>
      <c r="S3602" s="12">
        <f>(((J3602/60)/60)/24)+DATE(1970,1,1)</f>
        <v>42628.849120370374</v>
      </c>
      <c r="T3602" s="12">
        <f>(((I3602/60)/60)/24)+DATE(1970,1,1)</f>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(E3603/D3603)</f>
        <v>1.0435000000000001</v>
      </c>
      <c r="P3603" s="8">
        <f>IF(E3603=0, 0, E3603/L3603)</f>
        <v>39.377358490566039</v>
      </c>
      <c r="Q3603" t="str">
        <f>LEFT($N3603,SEARCH("/",$N3603)-1)</f>
        <v>theater</v>
      </c>
      <c r="R3603" t="str">
        <f>RIGHT($N3603, LEN($N3603)-SEARCH("/",$N3603))</f>
        <v>plays</v>
      </c>
      <c r="S3603" s="12">
        <f>(((J3603/60)/60)/24)+DATE(1970,1,1)</f>
        <v>41990.99863425926</v>
      </c>
      <c r="T3603" s="12">
        <f>(((I3603/60)/60)/24)+DATE(1970,1,1)</f>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(E3604/D3604)</f>
        <v>1.0004999999999999</v>
      </c>
      <c r="P3604" s="8">
        <f>IF(E3604=0, 0, E3604/L3604)</f>
        <v>81.673469387755105</v>
      </c>
      <c r="Q3604" t="str">
        <f>LEFT($N3604,SEARCH("/",$N3604)-1)</f>
        <v>theater</v>
      </c>
      <c r="R3604" t="str">
        <f>RIGHT($N3604, LEN($N3604)-SEARCH("/",$N3604))</f>
        <v>plays</v>
      </c>
      <c r="S3604" s="12">
        <f>(((J3604/60)/60)/24)+DATE(1970,1,1)</f>
        <v>42447.894432870366</v>
      </c>
      <c r="T3604" s="12">
        <f>(((I3604/60)/60)/24)+DATE(1970,1,1)</f>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(E3605/D3605)</f>
        <v>1.7066666666666668</v>
      </c>
      <c r="P3605" s="8">
        <f>IF(E3605=0, 0, E3605/L3605)</f>
        <v>44.912280701754383</v>
      </c>
      <c r="Q3605" t="str">
        <f>LEFT($N3605,SEARCH("/",$N3605)-1)</f>
        <v>theater</v>
      </c>
      <c r="R3605" t="str">
        <f>RIGHT($N3605, LEN($N3605)-SEARCH("/",$N3605))</f>
        <v>plays</v>
      </c>
      <c r="S3605" s="12">
        <f>(((J3605/60)/60)/24)+DATE(1970,1,1)</f>
        <v>42283.864351851851</v>
      </c>
      <c r="T3605" s="12">
        <f>(((I3605/60)/60)/24)+DATE(1970,1,1)</f>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(E3606/D3606)</f>
        <v>1.1283333333333334</v>
      </c>
      <c r="P3606" s="8">
        <f>IF(E3606=0, 0, E3606/L3606)</f>
        <v>49.05797101449275</v>
      </c>
      <c r="Q3606" t="str">
        <f>LEFT($N3606,SEARCH("/",$N3606)-1)</f>
        <v>theater</v>
      </c>
      <c r="R3606" t="str">
        <f>RIGHT($N3606, LEN($N3606)-SEARCH("/",$N3606))</f>
        <v>plays</v>
      </c>
      <c r="S3606" s="12">
        <f>(((J3606/60)/60)/24)+DATE(1970,1,1)</f>
        <v>42483.015694444446</v>
      </c>
      <c r="T3606" s="12">
        <f>(((I3606/60)/60)/24)+DATE(1970,1,1)</f>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(E3607/D3607)</f>
        <v>1.84</v>
      </c>
      <c r="P3607" s="8">
        <f>IF(E3607=0, 0, E3607/L3607)</f>
        <v>30.666666666666668</v>
      </c>
      <c r="Q3607" t="str">
        <f>LEFT($N3607,SEARCH("/",$N3607)-1)</f>
        <v>theater</v>
      </c>
      <c r="R3607" t="str">
        <f>RIGHT($N3607, LEN($N3607)-SEARCH("/",$N3607))</f>
        <v>plays</v>
      </c>
      <c r="S3607" s="12">
        <f>(((J3607/60)/60)/24)+DATE(1970,1,1)</f>
        <v>42383.793124999997</v>
      </c>
      <c r="T3607" s="12">
        <f>(((I3607/60)/60)/24)+DATE(1970,1,1)</f>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(E3608/D3608)</f>
        <v>1.3026666666666666</v>
      </c>
      <c r="P3608" s="8">
        <f>IF(E3608=0, 0, E3608/L3608)</f>
        <v>61.0625</v>
      </c>
      <c r="Q3608" t="str">
        <f>LEFT($N3608,SEARCH("/",$N3608)-1)</f>
        <v>theater</v>
      </c>
      <c r="R3608" t="str">
        <f>RIGHT($N3608, LEN($N3608)-SEARCH("/",$N3608))</f>
        <v>plays</v>
      </c>
      <c r="S3608" s="12">
        <f>(((J3608/60)/60)/24)+DATE(1970,1,1)</f>
        <v>42566.604826388888</v>
      </c>
      <c r="T3608" s="12">
        <f>(((I3608/60)/60)/24)+DATE(1970,1,1)</f>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(E3609/D3609)</f>
        <v>1.0545454545454545</v>
      </c>
      <c r="P3609" s="8">
        <f>IF(E3609=0, 0, E3609/L3609)</f>
        <v>29</v>
      </c>
      <c r="Q3609" t="str">
        <f>LEFT($N3609,SEARCH("/",$N3609)-1)</f>
        <v>theater</v>
      </c>
      <c r="R3609" t="str">
        <f>RIGHT($N3609, LEN($N3609)-SEARCH("/",$N3609))</f>
        <v>plays</v>
      </c>
      <c r="S3609" s="12">
        <f>(((J3609/60)/60)/24)+DATE(1970,1,1)</f>
        <v>42338.963912037041</v>
      </c>
      <c r="T3609" s="12">
        <f>(((I3609/60)/60)/24)+DATE(1970,1,1)</f>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(E3610/D3610)</f>
        <v>1</v>
      </c>
      <c r="P3610" s="8">
        <f>IF(E3610=0, 0, E3610/L3610)</f>
        <v>29.62962962962963</v>
      </c>
      <c r="Q3610" t="str">
        <f>LEFT($N3610,SEARCH("/",$N3610)-1)</f>
        <v>theater</v>
      </c>
      <c r="R3610" t="str">
        <f>RIGHT($N3610, LEN($N3610)-SEARCH("/",$N3610))</f>
        <v>plays</v>
      </c>
      <c r="S3610" s="12">
        <f>(((J3610/60)/60)/24)+DATE(1970,1,1)</f>
        <v>42506.709375000006</v>
      </c>
      <c r="T3610" s="12">
        <f>(((I3610/60)/60)/24)+DATE(1970,1,1)</f>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(E3611/D3611)</f>
        <v>1.5331632653061225</v>
      </c>
      <c r="P3611" s="8">
        <f>IF(E3611=0, 0, E3611/L3611)</f>
        <v>143.0952380952381</v>
      </c>
      <c r="Q3611" t="str">
        <f>LEFT($N3611,SEARCH("/",$N3611)-1)</f>
        <v>theater</v>
      </c>
      <c r="R3611" t="str">
        <f>RIGHT($N3611, LEN($N3611)-SEARCH("/",$N3611))</f>
        <v>plays</v>
      </c>
      <c r="S3611" s="12">
        <f>(((J3611/60)/60)/24)+DATE(1970,1,1)</f>
        <v>42429.991724537031</v>
      </c>
      <c r="T3611" s="12">
        <f>(((I3611/60)/60)/24)+DATE(1970,1,1)</f>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(E3612/D3612)</f>
        <v>1.623</v>
      </c>
      <c r="P3612" s="8">
        <f>IF(E3612=0, 0, E3612/L3612)</f>
        <v>52.354838709677416</v>
      </c>
      <c r="Q3612" t="str">
        <f>LEFT($N3612,SEARCH("/",$N3612)-1)</f>
        <v>theater</v>
      </c>
      <c r="R3612" t="str">
        <f>RIGHT($N3612, LEN($N3612)-SEARCH("/",$N3612))</f>
        <v>plays</v>
      </c>
      <c r="S3612" s="12">
        <f>(((J3612/60)/60)/24)+DATE(1970,1,1)</f>
        <v>42203.432129629626</v>
      </c>
      <c r="T3612" s="12">
        <f>(((I3612/60)/60)/24)+DATE(1970,1,1)</f>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(E3613/D3613)</f>
        <v>1.36</v>
      </c>
      <c r="P3613" s="8">
        <f>IF(E3613=0, 0, E3613/L3613)</f>
        <v>66.666666666666671</v>
      </c>
      <c r="Q3613" t="str">
        <f>LEFT($N3613,SEARCH("/",$N3613)-1)</f>
        <v>theater</v>
      </c>
      <c r="R3613" t="str">
        <f>RIGHT($N3613, LEN($N3613)-SEARCH("/",$N3613))</f>
        <v>plays</v>
      </c>
      <c r="S3613" s="12">
        <f>(((J3613/60)/60)/24)+DATE(1970,1,1)</f>
        <v>42072.370381944449</v>
      </c>
      <c r="T3613" s="12">
        <f>(((I3613/60)/60)/24)+DATE(1970,1,1)</f>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(E3614/D3614)</f>
        <v>1.444</v>
      </c>
      <c r="P3614" s="8">
        <f>IF(E3614=0, 0, E3614/L3614)</f>
        <v>126.66666666666667</v>
      </c>
      <c r="Q3614" t="str">
        <f>LEFT($N3614,SEARCH("/",$N3614)-1)</f>
        <v>theater</v>
      </c>
      <c r="R3614" t="str">
        <f>RIGHT($N3614, LEN($N3614)-SEARCH("/",$N3614))</f>
        <v>plays</v>
      </c>
      <c r="S3614" s="12">
        <f>(((J3614/60)/60)/24)+DATE(1970,1,1)</f>
        <v>41789.726979166669</v>
      </c>
      <c r="T3614" s="12">
        <f>(((I3614/60)/60)/24)+DATE(1970,1,1)</f>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(E3615/D3615)</f>
        <v>1</v>
      </c>
      <c r="P3615" s="8">
        <f>IF(E3615=0, 0, E3615/L3615)</f>
        <v>62.5</v>
      </c>
      <c r="Q3615" t="str">
        <f>LEFT($N3615,SEARCH("/",$N3615)-1)</f>
        <v>theater</v>
      </c>
      <c r="R3615" t="str">
        <f>RIGHT($N3615, LEN($N3615)-SEARCH("/",$N3615))</f>
        <v>plays</v>
      </c>
      <c r="S3615" s="12">
        <f>(((J3615/60)/60)/24)+DATE(1970,1,1)</f>
        <v>41788.58997685185</v>
      </c>
      <c r="T3615" s="12">
        <f>(((I3615/60)/60)/24)+DATE(1970,1,1)</f>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(E3616/D3616)</f>
        <v>1.008</v>
      </c>
      <c r="P3616" s="8">
        <f>IF(E3616=0, 0, E3616/L3616)</f>
        <v>35.492957746478872</v>
      </c>
      <c r="Q3616" t="str">
        <f>LEFT($N3616,SEARCH("/",$N3616)-1)</f>
        <v>theater</v>
      </c>
      <c r="R3616" t="str">
        <f>RIGHT($N3616, LEN($N3616)-SEARCH("/",$N3616))</f>
        <v>plays</v>
      </c>
      <c r="S3616" s="12">
        <f>(((J3616/60)/60)/24)+DATE(1970,1,1)</f>
        <v>42144.041851851856</v>
      </c>
      <c r="T3616" s="12">
        <f>(((I3616/60)/60)/24)+DATE(1970,1,1)</f>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(E3617/D3617)</f>
        <v>1.0680000000000001</v>
      </c>
      <c r="P3617" s="8">
        <f>IF(E3617=0, 0, E3617/L3617)</f>
        <v>37.083333333333336</v>
      </c>
      <c r="Q3617" t="str">
        <f>LEFT($N3617,SEARCH("/",$N3617)-1)</f>
        <v>theater</v>
      </c>
      <c r="R3617" t="str">
        <f>RIGHT($N3617, LEN($N3617)-SEARCH("/",$N3617))</f>
        <v>plays</v>
      </c>
      <c r="S3617" s="12">
        <f>(((J3617/60)/60)/24)+DATE(1970,1,1)</f>
        <v>42318.593703703707</v>
      </c>
      <c r="T3617" s="12">
        <f>(((I3617/60)/60)/24)+DATE(1970,1,1)</f>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(E3618/D3618)</f>
        <v>1.248</v>
      </c>
      <c r="P3618" s="8">
        <f>IF(E3618=0, 0, E3618/L3618)</f>
        <v>69.333333333333329</v>
      </c>
      <c r="Q3618" t="str">
        <f>LEFT($N3618,SEARCH("/",$N3618)-1)</f>
        <v>theater</v>
      </c>
      <c r="R3618" t="str">
        <f>RIGHT($N3618, LEN($N3618)-SEARCH("/",$N3618))</f>
        <v>plays</v>
      </c>
      <c r="S3618" s="12">
        <f>(((J3618/60)/60)/24)+DATE(1970,1,1)</f>
        <v>42052.949814814812</v>
      </c>
      <c r="T3618" s="12">
        <f>(((I3618/60)/60)/24)+DATE(1970,1,1)</f>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(E3619/D3619)</f>
        <v>1.1891891891891893</v>
      </c>
      <c r="P3619" s="8">
        <f>IF(E3619=0, 0, E3619/L3619)</f>
        <v>17.254901960784313</v>
      </c>
      <c r="Q3619" t="str">
        <f>LEFT($N3619,SEARCH("/",$N3619)-1)</f>
        <v>theater</v>
      </c>
      <c r="R3619" t="str">
        <f>RIGHT($N3619, LEN($N3619)-SEARCH("/",$N3619))</f>
        <v>plays</v>
      </c>
      <c r="S3619" s="12">
        <f>(((J3619/60)/60)/24)+DATE(1970,1,1)</f>
        <v>42779.610289351855</v>
      </c>
      <c r="T3619" s="12">
        <f>(((I3619/60)/60)/24)+DATE(1970,1,1)</f>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(E3620/D3620)</f>
        <v>1.01</v>
      </c>
      <c r="P3620" s="8">
        <f>IF(E3620=0, 0, E3620/L3620)</f>
        <v>36.071428571428569</v>
      </c>
      <c r="Q3620" t="str">
        <f>LEFT($N3620,SEARCH("/",$N3620)-1)</f>
        <v>theater</v>
      </c>
      <c r="R3620" t="str">
        <f>RIGHT($N3620, LEN($N3620)-SEARCH("/",$N3620))</f>
        <v>plays</v>
      </c>
      <c r="S3620" s="12">
        <f>(((J3620/60)/60)/24)+DATE(1970,1,1)</f>
        <v>42128.627893518518</v>
      </c>
      <c r="T3620" s="12">
        <f>(((I3620/60)/60)/24)+DATE(1970,1,1)</f>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(E3621/D3621)</f>
        <v>1.1299999999999999</v>
      </c>
      <c r="P3621" s="8">
        <f>IF(E3621=0, 0, E3621/L3621)</f>
        <v>66.470588235294116</v>
      </c>
      <c r="Q3621" t="str">
        <f>LEFT($N3621,SEARCH("/",$N3621)-1)</f>
        <v>theater</v>
      </c>
      <c r="R3621" t="str">
        <f>RIGHT($N3621, LEN($N3621)-SEARCH("/",$N3621))</f>
        <v>plays</v>
      </c>
      <c r="S3621" s="12">
        <f>(((J3621/60)/60)/24)+DATE(1970,1,1)</f>
        <v>42661.132245370376</v>
      </c>
      <c r="T3621" s="12">
        <f>(((I3621/60)/60)/24)+DATE(1970,1,1)</f>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(E3622/D3622)</f>
        <v>1.0519047619047619</v>
      </c>
      <c r="P3622" s="8">
        <f>IF(E3622=0, 0, E3622/L3622)</f>
        <v>56.065989847715734</v>
      </c>
      <c r="Q3622" t="str">
        <f>LEFT($N3622,SEARCH("/",$N3622)-1)</f>
        <v>theater</v>
      </c>
      <c r="R3622" t="str">
        <f>RIGHT($N3622, LEN($N3622)-SEARCH("/",$N3622))</f>
        <v>plays</v>
      </c>
      <c r="S3622" s="12">
        <f>(((J3622/60)/60)/24)+DATE(1970,1,1)</f>
        <v>42037.938206018516</v>
      </c>
      <c r="T3622" s="12">
        <f>(((I3622/60)/60)/24)+DATE(1970,1,1)</f>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(E3623/D3623)</f>
        <v>1.0973333333333333</v>
      </c>
      <c r="P3623" s="8">
        <f>IF(E3623=0, 0, E3623/L3623)</f>
        <v>47.028571428571432</v>
      </c>
      <c r="Q3623" t="str">
        <f>LEFT($N3623,SEARCH("/",$N3623)-1)</f>
        <v>theater</v>
      </c>
      <c r="R3623" t="str">
        <f>RIGHT($N3623, LEN($N3623)-SEARCH("/",$N3623))</f>
        <v>plays</v>
      </c>
      <c r="S3623" s="12">
        <f>(((J3623/60)/60)/24)+DATE(1970,1,1)</f>
        <v>42619.935694444444</v>
      </c>
      <c r="T3623" s="12">
        <f>(((I3623/60)/60)/24)+DATE(1970,1,1)</f>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(E3624/D3624)</f>
        <v>1.00099</v>
      </c>
      <c r="P3624" s="8">
        <f>IF(E3624=0, 0, E3624/L3624)</f>
        <v>47.666190476190479</v>
      </c>
      <c r="Q3624" t="str">
        <f>LEFT($N3624,SEARCH("/",$N3624)-1)</f>
        <v>theater</v>
      </c>
      <c r="R3624" t="str">
        <f>RIGHT($N3624, LEN($N3624)-SEARCH("/",$N3624))</f>
        <v>plays</v>
      </c>
      <c r="S3624" s="12">
        <f>(((J3624/60)/60)/24)+DATE(1970,1,1)</f>
        <v>41877.221886574072</v>
      </c>
      <c r="T3624" s="12">
        <f>(((I3624/60)/60)/24)+DATE(1970,1,1)</f>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(E3625/D3625)</f>
        <v>1.2</v>
      </c>
      <c r="P3625" s="8">
        <f>IF(E3625=0, 0, E3625/L3625)</f>
        <v>88.235294117647058</v>
      </c>
      <c r="Q3625" t="str">
        <f>LEFT($N3625,SEARCH("/",$N3625)-1)</f>
        <v>theater</v>
      </c>
      <c r="R3625" t="str">
        <f>RIGHT($N3625, LEN($N3625)-SEARCH("/",$N3625))</f>
        <v>plays</v>
      </c>
      <c r="S3625" s="12">
        <f>(((J3625/60)/60)/24)+DATE(1970,1,1)</f>
        <v>41828.736921296295</v>
      </c>
      <c r="T3625" s="12">
        <f>(((I3625/60)/60)/24)+DATE(1970,1,1)</f>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(E3626/D3626)</f>
        <v>1.0493333333333332</v>
      </c>
      <c r="P3626" s="8">
        <f>IF(E3626=0, 0, E3626/L3626)</f>
        <v>80.717948717948715</v>
      </c>
      <c r="Q3626" t="str">
        <f>LEFT($N3626,SEARCH("/",$N3626)-1)</f>
        <v>theater</v>
      </c>
      <c r="R3626" t="str">
        <f>RIGHT($N3626, LEN($N3626)-SEARCH("/",$N3626))</f>
        <v>plays</v>
      </c>
      <c r="S3626" s="12">
        <f>(((J3626/60)/60)/24)+DATE(1970,1,1)</f>
        <v>42545.774189814809</v>
      </c>
      <c r="T3626" s="12">
        <f>(((I3626/60)/60)/24)+DATE(1970,1,1)</f>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(E3627/D3627)</f>
        <v>1.0266666666666666</v>
      </c>
      <c r="P3627" s="8">
        <f>IF(E3627=0, 0, E3627/L3627)</f>
        <v>39.487179487179489</v>
      </c>
      <c r="Q3627" t="str">
        <f>LEFT($N3627,SEARCH("/",$N3627)-1)</f>
        <v>theater</v>
      </c>
      <c r="R3627" t="str">
        <f>RIGHT($N3627, LEN($N3627)-SEARCH("/",$N3627))</f>
        <v>plays</v>
      </c>
      <c r="S3627" s="12">
        <f>(((J3627/60)/60)/24)+DATE(1970,1,1)</f>
        <v>42157.652511574073</v>
      </c>
      <c r="T3627" s="12">
        <f>(((I3627/60)/60)/24)+DATE(1970,1,1)</f>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(E3628/D3628)</f>
        <v>1.0182500000000001</v>
      </c>
      <c r="P3628" s="8">
        <f>IF(E3628=0, 0, E3628/L3628)</f>
        <v>84.854166666666671</v>
      </c>
      <c r="Q3628" t="str">
        <f>LEFT($N3628,SEARCH("/",$N3628)-1)</f>
        <v>theater</v>
      </c>
      <c r="R3628" t="str">
        <f>RIGHT($N3628, LEN($N3628)-SEARCH("/",$N3628))</f>
        <v>plays</v>
      </c>
      <c r="S3628" s="12">
        <f>(((J3628/60)/60)/24)+DATE(1970,1,1)</f>
        <v>41846.667326388888</v>
      </c>
      <c r="T3628" s="12">
        <f>(((I3628/60)/60)/24)+DATE(1970,1,1)</f>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(E3629/D3629)</f>
        <v>1</v>
      </c>
      <c r="P3629" s="8">
        <f>IF(E3629=0, 0, E3629/L3629)</f>
        <v>68.965517241379317</v>
      </c>
      <c r="Q3629" t="str">
        <f>LEFT($N3629,SEARCH("/",$N3629)-1)</f>
        <v>theater</v>
      </c>
      <c r="R3629" t="str">
        <f>RIGHT($N3629, LEN($N3629)-SEARCH("/",$N3629))</f>
        <v>plays</v>
      </c>
      <c r="S3629" s="12">
        <f>(((J3629/60)/60)/24)+DATE(1970,1,1)</f>
        <v>42460.741747685184</v>
      </c>
      <c r="T3629" s="12">
        <f>(((I3629/60)/60)/24)+DATE(1970,1,1)</f>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(E3630/D3630)</f>
        <v>0</v>
      </c>
      <c r="P3630" s="8">
        <f>IF(E3630=0, 0, E3630/L3630)</f>
        <v>0</v>
      </c>
      <c r="Q3630" t="str">
        <f>LEFT($N3630,SEARCH("/",$N3630)-1)</f>
        <v>theater</v>
      </c>
      <c r="R3630" t="str">
        <f>RIGHT($N3630, LEN($N3630)-SEARCH("/",$N3630))</f>
        <v>musical</v>
      </c>
      <c r="S3630" s="12">
        <f>(((J3630/60)/60)/24)+DATE(1970,1,1)</f>
        <v>42291.833287037036</v>
      </c>
      <c r="T3630" s="12">
        <f>(((I3630/60)/60)/24)+DATE(1970,1,1)</f>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(E3631/D3631)</f>
        <v>1.9999999999999999E-6</v>
      </c>
      <c r="P3631" s="8">
        <f>IF(E3631=0, 0, E3631/L3631)</f>
        <v>1</v>
      </c>
      <c r="Q3631" t="str">
        <f>LEFT($N3631,SEARCH("/",$N3631)-1)</f>
        <v>theater</v>
      </c>
      <c r="R3631" t="str">
        <f>RIGHT($N3631, LEN($N3631)-SEARCH("/",$N3631))</f>
        <v>musical</v>
      </c>
      <c r="S3631" s="12">
        <f>(((J3631/60)/60)/24)+DATE(1970,1,1)</f>
        <v>42437.094490740739</v>
      </c>
      <c r="T3631" s="12">
        <f>(((I3631/60)/60)/24)+DATE(1970,1,1)</f>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(E3632/D3632)</f>
        <v>3.3333333333333332E-4</v>
      </c>
      <c r="P3632" s="8">
        <f>IF(E3632=0, 0, E3632/L3632)</f>
        <v>1</v>
      </c>
      <c r="Q3632" t="str">
        <f>LEFT($N3632,SEARCH("/",$N3632)-1)</f>
        <v>theater</v>
      </c>
      <c r="R3632" t="str">
        <f>RIGHT($N3632, LEN($N3632)-SEARCH("/",$N3632))</f>
        <v>musical</v>
      </c>
      <c r="S3632" s="12">
        <f>(((J3632/60)/60)/24)+DATE(1970,1,1)</f>
        <v>41942.84710648148</v>
      </c>
      <c r="T3632" s="12">
        <f>(((I3632/60)/60)/24)+DATE(1970,1,1)</f>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(E3633/D3633)</f>
        <v>0.51023391812865493</v>
      </c>
      <c r="P3633" s="8">
        <f>IF(E3633=0, 0, E3633/L3633)</f>
        <v>147.88135593220338</v>
      </c>
      <c r="Q3633" t="str">
        <f>LEFT($N3633,SEARCH("/",$N3633)-1)</f>
        <v>theater</v>
      </c>
      <c r="R3633" t="str">
        <f>RIGHT($N3633, LEN($N3633)-SEARCH("/",$N3633))</f>
        <v>musical</v>
      </c>
      <c r="S3633" s="12">
        <f>(((J3633/60)/60)/24)+DATE(1970,1,1)</f>
        <v>41880.753437499996</v>
      </c>
      <c r="T3633" s="12">
        <f>(((I3633/60)/60)/24)+DATE(1970,1,1)</f>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(E3634/D3634)</f>
        <v>0.2</v>
      </c>
      <c r="P3634" s="8">
        <f>IF(E3634=0, 0, E3634/L3634)</f>
        <v>100</v>
      </c>
      <c r="Q3634" t="str">
        <f>LEFT($N3634,SEARCH("/",$N3634)-1)</f>
        <v>theater</v>
      </c>
      <c r="R3634" t="str">
        <f>RIGHT($N3634, LEN($N3634)-SEARCH("/",$N3634))</f>
        <v>musical</v>
      </c>
      <c r="S3634" s="12">
        <f>(((J3634/60)/60)/24)+DATE(1970,1,1)</f>
        <v>41946.936909722222</v>
      </c>
      <c r="T3634" s="12">
        <f>(((I3634/60)/60)/24)+DATE(1970,1,1)</f>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(E3635/D3635)</f>
        <v>0.35239999999999999</v>
      </c>
      <c r="P3635" s="8">
        <f>IF(E3635=0, 0, E3635/L3635)</f>
        <v>56.838709677419352</v>
      </c>
      <c r="Q3635" t="str">
        <f>LEFT($N3635,SEARCH("/",$N3635)-1)</f>
        <v>theater</v>
      </c>
      <c r="R3635" t="str">
        <f>RIGHT($N3635, LEN($N3635)-SEARCH("/",$N3635))</f>
        <v>musical</v>
      </c>
      <c r="S3635" s="12">
        <f>(((J3635/60)/60)/24)+DATE(1970,1,1)</f>
        <v>42649.623460648145</v>
      </c>
      <c r="T3635" s="12">
        <f>(((I3635/60)/60)/24)+DATE(1970,1,1)</f>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(E3636/D3636)</f>
        <v>4.2466666666666666E-2</v>
      </c>
      <c r="P3636" s="8">
        <f>IF(E3636=0, 0, E3636/L3636)</f>
        <v>176.94444444444446</v>
      </c>
      <c r="Q3636" t="str">
        <f>LEFT($N3636,SEARCH("/",$N3636)-1)</f>
        <v>theater</v>
      </c>
      <c r="R3636" t="str">
        <f>RIGHT($N3636, LEN($N3636)-SEARCH("/",$N3636))</f>
        <v>musical</v>
      </c>
      <c r="S3636" s="12">
        <f>(((J3636/60)/60)/24)+DATE(1970,1,1)</f>
        <v>42701.166365740741</v>
      </c>
      <c r="T3636" s="12">
        <f>(((I3636/60)/60)/24)+DATE(1970,1,1)</f>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(E3637/D3637)</f>
        <v>0.36457142857142855</v>
      </c>
      <c r="P3637" s="8">
        <f>IF(E3637=0, 0, E3637/L3637)</f>
        <v>127.6</v>
      </c>
      <c r="Q3637" t="str">
        <f>LEFT($N3637,SEARCH("/",$N3637)-1)</f>
        <v>theater</v>
      </c>
      <c r="R3637" t="str">
        <f>RIGHT($N3637, LEN($N3637)-SEARCH("/",$N3637))</f>
        <v>musical</v>
      </c>
      <c r="S3637" s="12">
        <f>(((J3637/60)/60)/24)+DATE(1970,1,1)</f>
        <v>42450.88282407407</v>
      </c>
      <c r="T3637" s="12">
        <f>(((I3637/60)/60)/24)+DATE(1970,1,1)</f>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(E3638/D3638)</f>
        <v>0</v>
      </c>
      <c r="P3638" s="8">
        <f>IF(E3638=0, 0, E3638/L3638)</f>
        <v>0</v>
      </c>
      <c r="Q3638" t="str">
        <f>LEFT($N3638,SEARCH("/",$N3638)-1)</f>
        <v>theater</v>
      </c>
      <c r="R3638" t="str">
        <f>RIGHT($N3638, LEN($N3638)-SEARCH("/",$N3638))</f>
        <v>musical</v>
      </c>
      <c r="S3638" s="12">
        <f>(((J3638/60)/60)/24)+DATE(1970,1,1)</f>
        <v>42226.694780092599</v>
      </c>
      <c r="T3638" s="12">
        <f>(((I3638/60)/60)/24)+DATE(1970,1,1)</f>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(E3639/D3639)</f>
        <v>0.30866666666666664</v>
      </c>
      <c r="P3639" s="8">
        <f>IF(E3639=0, 0, E3639/L3639)</f>
        <v>66.142857142857139</v>
      </c>
      <c r="Q3639" t="str">
        <f>LEFT($N3639,SEARCH("/",$N3639)-1)</f>
        <v>theater</v>
      </c>
      <c r="R3639" t="str">
        <f>RIGHT($N3639, LEN($N3639)-SEARCH("/",$N3639))</f>
        <v>musical</v>
      </c>
      <c r="S3639" s="12">
        <f>(((J3639/60)/60)/24)+DATE(1970,1,1)</f>
        <v>41975.700636574074</v>
      </c>
      <c r="T3639" s="12">
        <f>(((I3639/60)/60)/24)+DATE(1970,1,1)</f>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(E3640/D3640)</f>
        <v>6.545454545454546E-2</v>
      </c>
      <c r="P3640" s="8">
        <f>IF(E3640=0, 0, E3640/L3640)</f>
        <v>108</v>
      </c>
      <c r="Q3640" t="str">
        <f>LEFT($N3640,SEARCH("/",$N3640)-1)</f>
        <v>theater</v>
      </c>
      <c r="R3640" t="str">
        <f>RIGHT($N3640, LEN($N3640)-SEARCH("/",$N3640))</f>
        <v>musical</v>
      </c>
      <c r="S3640" s="12">
        <f>(((J3640/60)/60)/24)+DATE(1970,1,1)</f>
        <v>42053.672824074078</v>
      </c>
      <c r="T3640" s="12">
        <f>(((I3640/60)/60)/24)+DATE(1970,1,1)</f>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(E3641/D3641)</f>
        <v>4.0000000000000003E-5</v>
      </c>
      <c r="P3641" s="8">
        <f>IF(E3641=0, 0, E3641/L3641)</f>
        <v>1</v>
      </c>
      <c r="Q3641" t="str">
        <f>LEFT($N3641,SEARCH("/",$N3641)-1)</f>
        <v>theater</v>
      </c>
      <c r="R3641" t="str">
        <f>RIGHT($N3641, LEN($N3641)-SEARCH("/",$N3641))</f>
        <v>musical</v>
      </c>
      <c r="S3641" s="12">
        <f>(((J3641/60)/60)/24)+DATE(1970,1,1)</f>
        <v>42590.677152777775</v>
      </c>
      <c r="T3641" s="12">
        <f>(((I3641/60)/60)/24)+DATE(1970,1,1)</f>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(E3642/D3642)</f>
        <v>5.5E-2</v>
      </c>
      <c r="P3642" s="8">
        <f>IF(E3642=0, 0, E3642/L3642)</f>
        <v>18.333333333333332</v>
      </c>
      <c r="Q3642" t="str">
        <f>LEFT($N3642,SEARCH("/",$N3642)-1)</f>
        <v>theater</v>
      </c>
      <c r="R3642" t="str">
        <f>RIGHT($N3642, LEN($N3642)-SEARCH("/",$N3642))</f>
        <v>musical</v>
      </c>
      <c r="S3642" s="12">
        <f>(((J3642/60)/60)/24)+DATE(1970,1,1)</f>
        <v>42104.781597222223</v>
      </c>
      <c r="T3642" s="12">
        <f>(((I3642/60)/60)/24)+DATE(1970,1,1)</f>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(E3643/D3643)</f>
        <v>0</v>
      </c>
      <c r="P3643" s="8">
        <f>IF(E3643=0, 0, E3643/L3643)</f>
        <v>0</v>
      </c>
      <c r="Q3643" t="str">
        <f>LEFT($N3643,SEARCH("/",$N3643)-1)</f>
        <v>theater</v>
      </c>
      <c r="R3643" t="str">
        <f>RIGHT($N3643, LEN($N3643)-SEARCH("/",$N3643))</f>
        <v>musical</v>
      </c>
      <c r="S3643" s="12">
        <f>(((J3643/60)/60)/24)+DATE(1970,1,1)</f>
        <v>41899.627071759263</v>
      </c>
      <c r="T3643" s="12">
        <f>(((I3643/60)/60)/24)+DATE(1970,1,1)</f>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(E3644/D3644)</f>
        <v>2.1428571428571429E-2</v>
      </c>
      <c r="P3644" s="8">
        <f>IF(E3644=0, 0, E3644/L3644)</f>
        <v>7.5</v>
      </c>
      <c r="Q3644" t="str">
        <f>LEFT($N3644,SEARCH("/",$N3644)-1)</f>
        <v>theater</v>
      </c>
      <c r="R3644" t="str">
        <f>RIGHT($N3644, LEN($N3644)-SEARCH("/",$N3644))</f>
        <v>musical</v>
      </c>
      <c r="S3644" s="12">
        <f>(((J3644/60)/60)/24)+DATE(1970,1,1)</f>
        <v>42297.816284722227</v>
      </c>
      <c r="T3644" s="12">
        <f>(((I3644/60)/60)/24)+DATE(1970,1,1)</f>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(E3645/D3645)</f>
        <v>0</v>
      </c>
      <c r="P3645" s="8">
        <f>IF(E3645=0, 0, E3645/L3645)</f>
        <v>0</v>
      </c>
      <c r="Q3645" t="str">
        <f>LEFT($N3645,SEARCH("/",$N3645)-1)</f>
        <v>theater</v>
      </c>
      <c r="R3645" t="str">
        <f>RIGHT($N3645, LEN($N3645)-SEARCH("/",$N3645))</f>
        <v>musical</v>
      </c>
      <c r="S3645" s="12">
        <f>(((J3645/60)/60)/24)+DATE(1970,1,1)</f>
        <v>42285.143969907411</v>
      </c>
      <c r="T3645" s="12">
        <f>(((I3645/60)/60)/24)+DATE(1970,1,1)</f>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(E3646/D3646)</f>
        <v>0.16420000000000001</v>
      </c>
      <c r="P3646" s="8">
        <f>IF(E3646=0, 0, E3646/L3646)</f>
        <v>68.416666666666671</v>
      </c>
      <c r="Q3646" t="str">
        <f>LEFT($N3646,SEARCH("/",$N3646)-1)</f>
        <v>theater</v>
      </c>
      <c r="R3646" t="str">
        <f>RIGHT($N3646, LEN($N3646)-SEARCH("/",$N3646))</f>
        <v>musical</v>
      </c>
      <c r="S3646" s="12">
        <f>(((J3646/60)/60)/24)+DATE(1970,1,1)</f>
        <v>42409.241747685184</v>
      </c>
      <c r="T3646" s="12">
        <f>(((I3646/60)/60)/24)+DATE(1970,1,1)</f>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(E3647/D3647)</f>
        <v>1E-3</v>
      </c>
      <c r="P3647" s="8">
        <f>IF(E3647=0, 0, E3647/L3647)</f>
        <v>1</v>
      </c>
      <c r="Q3647" t="str">
        <f>LEFT($N3647,SEARCH("/",$N3647)-1)</f>
        <v>theater</v>
      </c>
      <c r="R3647" t="str">
        <f>RIGHT($N3647, LEN($N3647)-SEARCH("/",$N3647))</f>
        <v>musical</v>
      </c>
      <c r="S3647" s="12">
        <f>(((J3647/60)/60)/24)+DATE(1970,1,1)</f>
        <v>42665.970347222217</v>
      </c>
      <c r="T3647" s="12">
        <f>(((I3647/60)/60)/24)+DATE(1970,1,1)</f>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(E3648/D3648)</f>
        <v>4.8099999999999997E-2</v>
      </c>
      <c r="P3648" s="8">
        <f>IF(E3648=0, 0, E3648/L3648)</f>
        <v>60.125</v>
      </c>
      <c r="Q3648" t="str">
        <f>LEFT($N3648,SEARCH("/",$N3648)-1)</f>
        <v>theater</v>
      </c>
      <c r="R3648" t="str">
        <f>RIGHT($N3648, LEN($N3648)-SEARCH("/",$N3648))</f>
        <v>musical</v>
      </c>
      <c r="S3648" s="12">
        <f>(((J3648/60)/60)/24)+DATE(1970,1,1)</f>
        <v>42140.421319444446</v>
      </c>
      <c r="T3648" s="12">
        <f>(((I3648/60)/60)/24)+DATE(1970,1,1)</f>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(E3649/D3649)</f>
        <v>0.06</v>
      </c>
      <c r="P3649" s="8">
        <f>IF(E3649=0, 0, E3649/L3649)</f>
        <v>15</v>
      </c>
      <c r="Q3649" t="str">
        <f>LEFT($N3649,SEARCH("/",$N3649)-1)</f>
        <v>theater</v>
      </c>
      <c r="R3649" t="str">
        <f>RIGHT($N3649, LEN($N3649)-SEARCH("/",$N3649))</f>
        <v>musical</v>
      </c>
      <c r="S3649" s="12">
        <f>(((J3649/60)/60)/24)+DATE(1970,1,1)</f>
        <v>42598.749155092592</v>
      </c>
      <c r="T3649" s="12">
        <f>(((I3649/60)/60)/24)+DATE(1970,1,1)</f>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(E3650/D3650)</f>
        <v>1.003825</v>
      </c>
      <c r="P3650" s="8">
        <f>IF(E3650=0, 0, E3650/L3650)</f>
        <v>550.04109589041093</v>
      </c>
      <c r="Q3650" t="str">
        <f>LEFT($N3650,SEARCH("/",$N3650)-1)</f>
        <v>theater</v>
      </c>
      <c r="R3650" t="str">
        <f>RIGHT($N3650, LEN($N3650)-SEARCH("/",$N3650))</f>
        <v>plays</v>
      </c>
      <c r="S3650" s="12">
        <f>(((J3650/60)/60)/24)+DATE(1970,1,1)</f>
        <v>41887.292187500003</v>
      </c>
      <c r="T3650" s="12">
        <f>(((I3650/60)/60)/24)+DATE(1970,1,1)</f>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(E3651/D3651)</f>
        <v>1.04</v>
      </c>
      <c r="P3651" s="8">
        <f>IF(E3651=0, 0, E3651/L3651)</f>
        <v>97.5</v>
      </c>
      <c r="Q3651" t="str">
        <f>LEFT($N3651,SEARCH("/",$N3651)-1)</f>
        <v>theater</v>
      </c>
      <c r="R3651" t="str">
        <f>RIGHT($N3651, LEN($N3651)-SEARCH("/",$N3651))</f>
        <v>plays</v>
      </c>
      <c r="S3651" s="12">
        <f>(((J3651/60)/60)/24)+DATE(1970,1,1)</f>
        <v>41780.712893518517</v>
      </c>
      <c r="T3651" s="12">
        <f>(((I3651/60)/60)/24)+DATE(1970,1,1)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(E3652/D3652)</f>
        <v>1</v>
      </c>
      <c r="P3652" s="8">
        <f>IF(E3652=0, 0, E3652/L3652)</f>
        <v>29.411764705882351</v>
      </c>
      <c r="Q3652" t="str">
        <f>LEFT($N3652,SEARCH("/",$N3652)-1)</f>
        <v>theater</v>
      </c>
      <c r="R3652" t="str">
        <f>RIGHT($N3652, LEN($N3652)-SEARCH("/",$N3652))</f>
        <v>plays</v>
      </c>
      <c r="S3652" s="12">
        <f>(((J3652/60)/60)/24)+DATE(1970,1,1)</f>
        <v>42381.478981481487</v>
      </c>
      <c r="T3652" s="12">
        <f>(((I3652/60)/60)/24)+DATE(1970,1,1)</f>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(E3653/D3653)</f>
        <v>1.04</v>
      </c>
      <c r="P3653" s="8">
        <f>IF(E3653=0, 0, E3653/L3653)</f>
        <v>57.777777777777779</v>
      </c>
      <c r="Q3653" t="str">
        <f>LEFT($N3653,SEARCH("/",$N3653)-1)</f>
        <v>theater</v>
      </c>
      <c r="R3653" t="str">
        <f>RIGHT($N3653, LEN($N3653)-SEARCH("/",$N3653))</f>
        <v>plays</v>
      </c>
      <c r="S3653" s="12">
        <f>(((J3653/60)/60)/24)+DATE(1970,1,1)</f>
        <v>41828.646319444444</v>
      </c>
      <c r="T3653" s="12">
        <f>(((I3653/60)/60)/24)+DATE(1970,1,1)</f>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(E3654/D3654)</f>
        <v>2.5066666666666668</v>
      </c>
      <c r="P3654" s="8">
        <f>IF(E3654=0, 0, E3654/L3654)</f>
        <v>44.235294117647058</v>
      </c>
      <c r="Q3654" t="str">
        <f>LEFT($N3654,SEARCH("/",$N3654)-1)</f>
        <v>theater</v>
      </c>
      <c r="R3654" t="str">
        <f>RIGHT($N3654, LEN($N3654)-SEARCH("/",$N3654))</f>
        <v>plays</v>
      </c>
      <c r="S3654" s="12">
        <f>(((J3654/60)/60)/24)+DATE(1970,1,1)</f>
        <v>42596.644699074073</v>
      </c>
      <c r="T3654" s="12">
        <f>(((I3654/60)/60)/24)+DATE(1970,1,1)</f>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(E3655/D3655)</f>
        <v>1.0049999999999999</v>
      </c>
      <c r="P3655" s="8">
        <f>IF(E3655=0, 0, E3655/L3655)</f>
        <v>60.909090909090907</v>
      </c>
      <c r="Q3655" t="str">
        <f>LEFT($N3655,SEARCH("/",$N3655)-1)</f>
        <v>theater</v>
      </c>
      <c r="R3655" t="str">
        <f>RIGHT($N3655, LEN($N3655)-SEARCH("/",$N3655))</f>
        <v>plays</v>
      </c>
      <c r="S3655" s="12">
        <f>(((J3655/60)/60)/24)+DATE(1970,1,1)</f>
        <v>42191.363506944443</v>
      </c>
      <c r="T3655" s="12">
        <f>(((I3655/60)/60)/24)+DATE(1970,1,1)</f>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(E3656/D3656)</f>
        <v>1.744</v>
      </c>
      <c r="P3656" s="8">
        <f>IF(E3656=0, 0, E3656/L3656)</f>
        <v>68.84210526315789</v>
      </c>
      <c r="Q3656" t="str">
        <f>LEFT($N3656,SEARCH("/",$N3656)-1)</f>
        <v>theater</v>
      </c>
      <c r="R3656" t="str">
        <f>RIGHT($N3656, LEN($N3656)-SEARCH("/",$N3656))</f>
        <v>plays</v>
      </c>
      <c r="S3656" s="12">
        <f>(((J3656/60)/60)/24)+DATE(1970,1,1)</f>
        <v>42440.416504629626</v>
      </c>
      <c r="T3656" s="12">
        <f>(((I3656/60)/60)/24)+DATE(1970,1,1)</f>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(E3657/D3657)</f>
        <v>1.1626000000000001</v>
      </c>
      <c r="P3657" s="8">
        <f>IF(E3657=0, 0, E3657/L3657)</f>
        <v>73.582278481012665</v>
      </c>
      <c r="Q3657" t="str">
        <f>LEFT($N3657,SEARCH("/",$N3657)-1)</f>
        <v>theater</v>
      </c>
      <c r="R3657" t="str">
        <f>RIGHT($N3657, LEN($N3657)-SEARCH("/",$N3657))</f>
        <v>plays</v>
      </c>
      <c r="S3657" s="12">
        <f>(((J3657/60)/60)/24)+DATE(1970,1,1)</f>
        <v>42173.803217592591</v>
      </c>
      <c r="T3657" s="12">
        <f>(((I3657/60)/60)/24)+DATE(1970,1,1)</f>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(E3658/D3658)</f>
        <v>1.0582</v>
      </c>
      <c r="P3658" s="8">
        <f>IF(E3658=0, 0, E3658/L3658)</f>
        <v>115.02173913043478</v>
      </c>
      <c r="Q3658" t="str">
        <f>LEFT($N3658,SEARCH("/",$N3658)-1)</f>
        <v>theater</v>
      </c>
      <c r="R3658" t="str">
        <f>RIGHT($N3658, LEN($N3658)-SEARCH("/",$N3658))</f>
        <v>plays</v>
      </c>
      <c r="S3658" s="12">
        <f>(((J3658/60)/60)/24)+DATE(1970,1,1)</f>
        <v>42737.910138888896</v>
      </c>
      <c r="T3658" s="12">
        <f>(((I3658/60)/60)/24)+DATE(1970,1,1)</f>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(E3659/D3659)</f>
        <v>1.1074999999999999</v>
      </c>
      <c r="P3659" s="8">
        <f>IF(E3659=0, 0, E3659/L3659)</f>
        <v>110.75</v>
      </c>
      <c r="Q3659" t="str">
        <f>LEFT($N3659,SEARCH("/",$N3659)-1)</f>
        <v>theater</v>
      </c>
      <c r="R3659" t="str">
        <f>RIGHT($N3659, LEN($N3659)-SEARCH("/",$N3659))</f>
        <v>plays</v>
      </c>
      <c r="S3659" s="12">
        <f>(((J3659/60)/60)/24)+DATE(1970,1,1)</f>
        <v>42499.629849537043</v>
      </c>
      <c r="T3659" s="12">
        <f>(((I3659/60)/60)/24)+DATE(1970,1,1)</f>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(E3660/D3660)</f>
        <v>1.0066666666666666</v>
      </c>
      <c r="P3660" s="8">
        <f>IF(E3660=0, 0, E3660/L3660)</f>
        <v>75.5</v>
      </c>
      <c r="Q3660" t="str">
        <f>LEFT($N3660,SEARCH("/",$N3660)-1)</f>
        <v>theater</v>
      </c>
      <c r="R3660" t="str">
        <f>RIGHT($N3660, LEN($N3660)-SEARCH("/",$N3660))</f>
        <v>plays</v>
      </c>
      <c r="S3660" s="12">
        <f>(((J3660/60)/60)/24)+DATE(1970,1,1)</f>
        <v>41775.858564814815</v>
      </c>
      <c r="T3660" s="12">
        <f>(((I3660/60)/60)/24)+DATE(1970,1,1)</f>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(E3661/D3661)</f>
        <v>1.0203333333333333</v>
      </c>
      <c r="P3661" s="8">
        <f>IF(E3661=0, 0, E3661/L3661)</f>
        <v>235.46153846153845</v>
      </c>
      <c r="Q3661" t="str">
        <f>LEFT($N3661,SEARCH("/",$N3661)-1)</f>
        <v>theater</v>
      </c>
      <c r="R3661" t="str">
        <f>RIGHT($N3661, LEN($N3661)-SEARCH("/",$N3661))</f>
        <v>plays</v>
      </c>
      <c r="S3661" s="12">
        <f>(((J3661/60)/60)/24)+DATE(1970,1,1)</f>
        <v>42055.277199074073</v>
      </c>
      <c r="T3661" s="12">
        <f>(((I3661/60)/60)/24)+DATE(1970,1,1)</f>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(E3662/D3662)</f>
        <v>1</v>
      </c>
      <c r="P3662" s="8">
        <f>IF(E3662=0, 0, E3662/L3662)</f>
        <v>11.363636363636363</v>
      </c>
      <c r="Q3662" t="str">
        <f>LEFT($N3662,SEARCH("/",$N3662)-1)</f>
        <v>theater</v>
      </c>
      <c r="R3662" t="str">
        <f>RIGHT($N3662, LEN($N3662)-SEARCH("/",$N3662))</f>
        <v>plays</v>
      </c>
      <c r="S3662" s="12">
        <f>(((J3662/60)/60)/24)+DATE(1970,1,1)</f>
        <v>41971.881076388891</v>
      </c>
      <c r="T3662" s="12">
        <f>(((I3662/60)/60)/24)+DATE(1970,1,1)</f>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(E3663/D3663)</f>
        <v>1.1100000000000001</v>
      </c>
      <c r="P3663" s="8">
        <f>IF(E3663=0, 0, E3663/L3663)</f>
        <v>92.5</v>
      </c>
      <c r="Q3663" t="str">
        <f>LEFT($N3663,SEARCH("/",$N3663)-1)</f>
        <v>theater</v>
      </c>
      <c r="R3663" t="str">
        <f>RIGHT($N3663, LEN($N3663)-SEARCH("/",$N3663))</f>
        <v>plays</v>
      </c>
      <c r="S3663" s="12">
        <f>(((J3663/60)/60)/24)+DATE(1970,1,1)</f>
        <v>42447.896666666667</v>
      </c>
      <c r="T3663" s="12">
        <f>(((I3663/60)/60)/24)+DATE(1970,1,1)</f>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(E3664/D3664)</f>
        <v>1.0142500000000001</v>
      </c>
      <c r="P3664" s="8">
        <f>IF(E3664=0, 0, E3664/L3664)</f>
        <v>202.85</v>
      </c>
      <c r="Q3664" t="str">
        <f>LEFT($N3664,SEARCH("/",$N3664)-1)</f>
        <v>theater</v>
      </c>
      <c r="R3664" t="str">
        <f>RIGHT($N3664, LEN($N3664)-SEARCH("/",$N3664))</f>
        <v>plays</v>
      </c>
      <c r="S3664" s="12">
        <f>(((J3664/60)/60)/24)+DATE(1970,1,1)</f>
        <v>42064.220069444447</v>
      </c>
      <c r="T3664" s="12">
        <f>(((I3664/60)/60)/24)+DATE(1970,1,1)</f>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(E3665/D3665)</f>
        <v>1.04</v>
      </c>
      <c r="P3665" s="8">
        <f>IF(E3665=0, 0, E3665/L3665)</f>
        <v>26</v>
      </c>
      <c r="Q3665" t="str">
        <f>LEFT($N3665,SEARCH("/",$N3665)-1)</f>
        <v>theater</v>
      </c>
      <c r="R3665" t="str">
        <f>RIGHT($N3665, LEN($N3665)-SEARCH("/",$N3665))</f>
        <v>plays</v>
      </c>
      <c r="S3665" s="12">
        <f>(((J3665/60)/60)/24)+DATE(1970,1,1)</f>
        <v>42665.451736111107</v>
      </c>
      <c r="T3665" s="12">
        <f>(((I3665/60)/60)/24)+DATE(1970,1,1)</f>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(E3666/D3666)</f>
        <v>1.09375</v>
      </c>
      <c r="P3666" s="8">
        <f>IF(E3666=0, 0, E3666/L3666)</f>
        <v>46.05263157894737</v>
      </c>
      <c r="Q3666" t="str">
        <f>LEFT($N3666,SEARCH("/",$N3666)-1)</f>
        <v>theater</v>
      </c>
      <c r="R3666" t="str">
        <f>RIGHT($N3666, LEN($N3666)-SEARCH("/",$N3666))</f>
        <v>plays</v>
      </c>
      <c r="S3666" s="12">
        <f>(((J3666/60)/60)/24)+DATE(1970,1,1)</f>
        <v>42523.248715277776</v>
      </c>
      <c r="T3666" s="12">
        <f>(((I3666/60)/60)/24)+DATE(1970,1,1)</f>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(E3667/D3667)</f>
        <v>1.1516129032258065</v>
      </c>
      <c r="P3667" s="8">
        <f>IF(E3667=0, 0, E3667/L3667)</f>
        <v>51</v>
      </c>
      <c r="Q3667" t="str">
        <f>LEFT($N3667,SEARCH("/",$N3667)-1)</f>
        <v>theater</v>
      </c>
      <c r="R3667" t="str">
        <f>RIGHT($N3667, LEN($N3667)-SEARCH("/",$N3667))</f>
        <v>plays</v>
      </c>
      <c r="S3667" s="12">
        <f>(((J3667/60)/60)/24)+DATE(1970,1,1)</f>
        <v>42294.808124999996</v>
      </c>
      <c r="T3667" s="12">
        <f>(((I3667/60)/60)/24)+DATE(1970,1,1)</f>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(E3668/D3668)</f>
        <v>1</v>
      </c>
      <c r="P3668" s="8">
        <f>IF(E3668=0, 0, E3668/L3668)</f>
        <v>31.578947368421051</v>
      </c>
      <c r="Q3668" t="str">
        <f>LEFT($N3668,SEARCH("/",$N3668)-1)</f>
        <v>theater</v>
      </c>
      <c r="R3668" t="str">
        <f>RIGHT($N3668, LEN($N3668)-SEARCH("/",$N3668))</f>
        <v>plays</v>
      </c>
      <c r="S3668" s="12">
        <f>(((J3668/60)/60)/24)+DATE(1970,1,1)</f>
        <v>41822.90488425926</v>
      </c>
      <c r="T3668" s="12">
        <f>(((I3668/60)/60)/24)+DATE(1970,1,1)</f>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(E3669/D3669)</f>
        <v>1.0317033333333334</v>
      </c>
      <c r="P3669" s="8">
        <f>IF(E3669=0, 0, E3669/L3669)</f>
        <v>53.363965517241382</v>
      </c>
      <c r="Q3669" t="str">
        <f>LEFT($N3669,SEARCH("/",$N3669)-1)</f>
        <v>theater</v>
      </c>
      <c r="R3669" t="str">
        <f>RIGHT($N3669, LEN($N3669)-SEARCH("/",$N3669))</f>
        <v>plays</v>
      </c>
      <c r="S3669" s="12">
        <f>(((J3669/60)/60)/24)+DATE(1970,1,1)</f>
        <v>42173.970127314817</v>
      </c>
      <c r="T3669" s="12">
        <f>(((I3669/60)/60)/24)+DATE(1970,1,1)</f>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(E3670/D3670)</f>
        <v>1.0349999999999999</v>
      </c>
      <c r="P3670" s="8">
        <f>IF(E3670=0, 0, E3670/L3670)</f>
        <v>36.964285714285715</v>
      </c>
      <c r="Q3670" t="str">
        <f>LEFT($N3670,SEARCH("/",$N3670)-1)</f>
        <v>theater</v>
      </c>
      <c r="R3670" t="str">
        <f>RIGHT($N3670, LEN($N3670)-SEARCH("/",$N3670))</f>
        <v>plays</v>
      </c>
      <c r="S3670" s="12">
        <f>(((J3670/60)/60)/24)+DATE(1970,1,1)</f>
        <v>42185.556157407409</v>
      </c>
      <c r="T3670" s="12">
        <f>(((I3670/60)/60)/24)+DATE(1970,1,1)</f>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(E3671/D3671)</f>
        <v>1.3819999999999999</v>
      </c>
      <c r="P3671" s="8">
        <f>IF(E3671=0, 0, E3671/L3671)</f>
        <v>81.294117647058826</v>
      </c>
      <c r="Q3671" t="str">
        <f>LEFT($N3671,SEARCH("/",$N3671)-1)</f>
        <v>theater</v>
      </c>
      <c r="R3671" t="str">
        <f>RIGHT($N3671, LEN($N3671)-SEARCH("/",$N3671))</f>
        <v>plays</v>
      </c>
      <c r="S3671" s="12">
        <f>(((J3671/60)/60)/24)+DATE(1970,1,1)</f>
        <v>42136.675196759257</v>
      </c>
      <c r="T3671" s="12">
        <f>(((I3671/60)/60)/24)+DATE(1970,1,1)</f>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(E3672/D3672)</f>
        <v>1.0954545454545455</v>
      </c>
      <c r="P3672" s="8">
        <f>IF(E3672=0, 0, E3672/L3672)</f>
        <v>20.083333333333332</v>
      </c>
      <c r="Q3672" t="str">
        <f>LEFT($N3672,SEARCH("/",$N3672)-1)</f>
        <v>theater</v>
      </c>
      <c r="R3672" t="str">
        <f>RIGHT($N3672, LEN($N3672)-SEARCH("/",$N3672))</f>
        <v>plays</v>
      </c>
      <c r="S3672" s="12">
        <f>(((J3672/60)/60)/24)+DATE(1970,1,1)</f>
        <v>42142.514016203699</v>
      </c>
      <c r="T3672" s="12">
        <f>(((I3672/60)/60)/24)+DATE(1970,1,1)</f>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(E3673/D3673)</f>
        <v>1.0085714285714287</v>
      </c>
      <c r="P3673" s="8">
        <f>IF(E3673=0, 0, E3673/L3673)</f>
        <v>88.25</v>
      </c>
      <c r="Q3673" t="str">
        <f>LEFT($N3673,SEARCH("/",$N3673)-1)</f>
        <v>theater</v>
      </c>
      <c r="R3673" t="str">
        <f>RIGHT($N3673, LEN($N3673)-SEARCH("/",$N3673))</f>
        <v>plays</v>
      </c>
      <c r="S3673" s="12">
        <f>(((J3673/60)/60)/24)+DATE(1970,1,1)</f>
        <v>41820.62809027778</v>
      </c>
      <c r="T3673" s="12">
        <f>(((I3673/60)/60)/24)+DATE(1970,1,1)</f>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(E3674/D3674)</f>
        <v>1.0153333333333334</v>
      </c>
      <c r="P3674" s="8">
        <f>IF(E3674=0, 0, E3674/L3674)</f>
        <v>53.438596491228068</v>
      </c>
      <c r="Q3674" t="str">
        <f>LEFT($N3674,SEARCH("/",$N3674)-1)</f>
        <v>theater</v>
      </c>
      <c r="R3674" t="str">
        <f>RIGHT($N3674, LEN($N3674)-SEARCH("/",$N3674))</f>
        <v>plays</v>
      </c>
      <c r="S3674" s="12">
        <f>(((J3674/60)/60)/24)+DATE(1970,1,1)</f>
        <v>41878.946574074071</v>
      </c>
      <c r="T3674" s="12">
        <f>(((I3674/60)/60)/24)+DATE(1970,1,1)</f>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(E3675/D3675)</f>
        <v>1.13625</v>
      </c>
      <c r="P3675" s="8">
        <f>IF(E3675=0, 0, E3675/L3675)</f>
        <v>39.868421052631582</v>
      </c>
      <c r="Q3675" t="str">
        <f>LEFT($N3675,SEARCH("/",$N3675)-1)</f>
        <v>theater</v>
      </c>
      <c r="R3675" t="str">
        <f>RIGHT($N3675, LEN($N3675)-SEARCH("/",$N3675))</f>
        <v>plays</v>
      </c>
      <c r="S3675" s="12">
        <f>(((J3675/60)/60)/24)+DATE(1970,1,1)</f>
        <v>41914.295104166667</v>
      </c>
      <c r="T3675" s="12">
        <f>(((I3675/60)/60)/24)+DATE(1970,1,1)</f>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(E3676/D3676)</f>
        <v>1</v>
      </c>
      <c r="P3676" s="8">
        <f>IF(E3676=0, 0, E3676/L3676)</f>
        <v>145.16129032258064</v>
      </c>
      <c r="Q3676" t="str">
        <f>LEFT($N3676,SEARCH("/",$N3676)-1)</f>
        <v>theater</v>
      </c>
      <c r="R3676" t="str">
        <f>RIGHT($N3676, LEN($N3676)-SEARCH("/",$N3676))</f>
        <v>plays</v>
      </c>
      <c r="S3676" s="12">
        <f>(((J3676/60)/60)/24)+DATE(1970,1,1)</f>
        <v>42556.873020833329</v>
      </c>
      <c r="T3676" s="12">
        <f>(((I3676/60)/60)/24)+DATE(1970,1,1)</f>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(E3677/D3677)</f>
        <v>1.4</v>
      </c>
      <c r="P3677" s="8">
        <f>IF(E3677=0, 0, E3677/L3677)</f>
        <v>23.333333333333332</v>
      </c>
      <c r="Q3677" t="str">
        <f>LEFT($N3677,SEARCH("/",$N3677)-1)</f>
        <v>theater</v>
      </c>
      <c r="R3677" t="str">
        <f>RIGHT($N3677, LEN($N3677)-SEARCH("/",$N3677))</f>
        <v>plays</v>
      </c>
      <c r="S3677" s="12">
        <f>(((J3677/60)/60)/24)+DATE(1970,1,1)</f>
        <v>42493.597013888888</v>
      </c>
      <c r="T3677" s="12">
        <f>(((I3677/60)/60)/24)+DATE(1970,1,1)</f>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(E3678/D3678)</f>
        <v>1.2875000000000001</v>
      </c>
      <c r="P3678" s="8">
        <f>IF(E3678=0, 0, E3678/L3678)</f>
        <v>64.375</v>
      </c>
      <c r="Q3678" t="str">
        <f>LEFT($N3678,SEARCH("/",$N3678)-1)</f>
        <v>theater</v>
      </c>
      <c r="R3678" t="str">
        <f>RIGHT($N3678, LEN($N3678)-SEARCH("/",$N3678))</f>
        <v>plays</v>
      </c>
      <c r="S3678" s="12">
        <f>(((J3678/60)/60)/24)+DATE(1970,1,1)</f>
        <v>41876.815787037034</v>
      </c>
      <c r="T3678" s="12">
        <f>(((I3678/60)/60)/24)+DATE(1970,1,1)</f>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(E3679/D3679)</f>
        <v>1.0290416666666666</v>
      </c>
      <c r="P3679" s="8">
        <f>IF(E3679=0, 0, E3679/L3679)</f>
        <v>62.052763819095475</v>
      </c>
      <c r="Q3679" t="str">
        <f>LEFT($N3679,SEARCH("/",$N3679)-1)</f>
        <v>theater</v>
      </c>
      <c r="R3679" t="str">
        <f>RIGHT($N3679, LEN($N3679)-SEARCH("/",$N3679))</f>
        <v>plays</v>
      </c>
      <c r="S3679" s="12">
        <f>(((J3679/60)/60)/24)+DATE(1970,1,1)</f>
        <v>41802.574282407404</v>
      </c>
      <c r="T3679" s="12">
        <f>(((I3679/60)/60)/24)+DATE(1970,1,1)</f>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(E3680/D3680)</f>
        <v>1.0249999999999999</v>
      </c>
      <c r="P3680" s="8">
        <f>IF(E3680=0, 0, E3680/L3680)</f>
        <v>66.129032258064512</v>
      </c>
      <c r="Q3680" t="str">
        <f>LEFT($N3680,SEARCH("/",$N3680)-1)</f>
        <v>theater</v>
      </c>
      <c r="R3680" t="str">
        <f>RIGHT($N3680, LEN($N3680)-SEARCH("/",$N3680))</f>
        <v>plays</v>
      </c>
      <c r="S3680" s="12">
        <f>(((J3680/60)/60)/24)+DATE(1970,1,1)</f>
        <v>42120.531226851846</v>
      </c>
      <c r="T3680" s="12">
        <f>(((I3680/60)/60)/24)+DATE(1970,1,1)</f>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(E3681/D3681)</f>
        <v>1.101</v>
      </c>
      <c r="P3681" s="8">
        <f>IF(E3681=0, 0, E3681/L3681)</f>
        <v>73.400000000000006</v>
      </c>
      <c r="Q3681" t="str">
        <f>LEFT($N3681,SEARCH("/",$N3681)-1)</f>
        <v>theater</v>
      </c>
      <c r="R3681" t="str">
        <f>RIGHT($N3681, LEN($N3681)-SEARCH("/",$N3681))</f>
        <v>plays</v>
      </c>
      <c r="S3681" s="12">
        <f>(((J3681/60)/60)/24)+DATE(1970,1,1)</f>
        <v>41786.761354166665</v>
      </c>
      <c r="T3681" s="12">
        <f>(((I3681/60)/60)/24)+DATE(1970,1,1)</f>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(E3682/D3682)</f>
        <v>1.1276666666666666</v>
      </c>
      <c r="P3682" s="8">
        <f>IF(E3682=0, 0, E3682/L3682)</f>
        <v>99.5</v>
      </c>
      <c r="Q3682" t="str">
        <f>LEFT($N3682,SEARCH("/",$N3682)-1)</f>
        <v>theater</v>
      </c>
      <c r="R3682" t="str">
        <f>RIGHT($N3682, LEN($N3682)-SEARCH("/",$N3682))</f>
        <v>plays</v>
      </c>
      <c r="S3682" s="12">
        <f>(((J3682/60)/60)/24)+DATE(1970,1,1)</f>
        <v>42627.454097222217</v>
      </c>
      <c r="T3682" s="12">
        <f>(((I3682/60)/60)/24)+DATE(1970,1,1)</f>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(E3683/D3683)</f>
        <v>1.119</v>
      </c>
      <c r="P3683" s="8">
        <f>IF(E3683=0, 0, E3683/L3683)</f>
        <v>62.166666666666664</v>
      </c>
      <c r="Q3683" t="str">
        <f>LEFT($N3683,SEARCH("/",$N3683)-1)</f>
        <v>theater</v>
      </c>
      <c r="R3683" t="str">
        <f>RIGHT($N3683, LEN($N3683)-SEARCH("/",$N3683))</f>
        <v>plays</v>
      </c>
      <c r="S3683" s="12">
        <f>(((J3683/60)/60)/24)+DATE(1970,1,1)</f>
        <v>42374.651504629626</v>
      </c>
      <c r="T3683" s="12">
        <f>(((I3683/60)/60)/24)+DATE(1970,1,1)</f>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(E3684/D3684)</f>
        <v>1.3919999999999999</v>
      </c>
      <c r="P3684" s="8">
        <f>IF(E3684=0, 0, E3684/L3684)</f>
        <v>62.328358208955223</v>
      </c>
      <c r="Q3684" t="str">
        <f>LEFT($N3684,SEARCH("/",$N3684)-1)</f>
        <v>theater</v>
      </c>
      <c r="R3684" t="str">
        <f>RIGHT($N3684, LEN($N3684)-SEARCH("/",$N3684))</f>
        <v>plays</v>
      </c>
      <c r="S3684" s="12">
        <f>(((J3684/60)/60)/24)+DATE(1970,1,1)</f>
        <v>41772.685393518521</v>
      </c>
      <c r="T3684" s="12">
        <f>(((I3684/60)/60)/24)+DATE(1970,1,1)</f>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(E3685/D3685)</f>
        <v>1.1085714285714285</v>
      </c>
      <c r="P3685" s="8">
        <f>IF(E3685=0, 0, E3685/L3685)</f>
        <v>58.787878787878789</v>
      </c>
      <c r="Q3685" t="str">
        <f>LEFT($N3685,SEARCH("/",$N3685)-1)</f>
        <v>theater</v>
      </c>
      <c r="R3685" t="str">
        <f>RIGHT($N3685, LEN($N3685)-SEARCH("/",$N3685))</f>
        <v>plays</v>
      </c>
      <c r="S3685" s="12">
        <f>(((J3685/60)/60)/24)+DATE(1970,1,1)</f>
        <v>42633.116851851853</v>
      </c>
      <c r="T3685" s="12">
        <f>(((I3685/60)/60)/24)+DATE(1970,1,1)</f>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(E3686/D3686)</f>
        <v>1.3906666666666667</v>
      </c>
      <c r="P3686" s="8">
        <f>IF(E3686=0, 0, E3686/L3686)</f>
        <v>45.347826086956523</v>
      </c>
      <c r="Q3686" t="str">
        <f>LEFT($N3686,SEARCH("/",$N3686)-1)</f>
        <v>theater</v>
      </c>
      <c r="R3686" t="str">
        <f>RIGHT($N3686, LEN($N3686)-SEARCH("/",$N3686))</f>
        <v>plays</v>
      </c>
      <c r="S3686" s="12">
        <f>(((J3686/60)/60)/24)+DATE(1970,1,1)</f>
        <v>42219.180393518516</v>
      </c>
      <c r="T3686" s="12">
        <f>(((I3686/60)/60)/24)+DATE(1970,1,1)</f>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(E3687/D3687)</f>
        <v>1.0569999999999999</v>
      </c>
      <c r="P3687" s="8">
        <f>IF(E3687=0, 0, E3687/L3687)</f>
        <v>41.944444444444443</v>
      </c>
      <c r="Q3687" t="str">
        <f>LEFT($N3687,SEARCH("/",$N3687)-1)</f>
        <v>theater</v>
      </c>
      <c r="R3687" t="str">
        <f>RIGHT($N3687, LEN($N3687)-SEARCH("/",$N3687))</f>
        <v>plays</v>
      </c>
      <c r="S3687" s="12">
        <f>(((J3687/60)/60)/24)+DATE(1970,1,1)</f>
        <v>41753.593275462961</v>
      </c>
      <c r="T3687" s="12">
        <f>(((I3687/60)/60)/24)+DATE(1970,1,1)</f>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(E3688/D3688)</f>
        <v>1.0142857142857142</v>
      </c>
      <c r="P3688" s="8">
        <f>IF(E3688=0, 0, E3688/L3688)</f>
        <v>59.166666666666664</v>
      </c>
      <c r="Q3688" t="str">
        <f>LEFT($N3688,SEARCH("/",$N3688)-1)</f>
        <v>theater</v>
      </c>
      <c r="R3688" t="str">
        <f>RIGHT($N3688, LEN($N3688)-SEARCH("/",$N3688))</f>
        <v>plays</v>
      </c>
      <c r="S3688" s="12">
        <f>(((J3688/60)/60)/24)+DATE(1970,1,1)</f>
        <v>42230.662731481483</v>
      </c>
      <c r="T3688" s="12">
        <f>(((I3688/60)/60)/24)+DATE(1970,1,1)</f>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(E3689/D3689)</f>
        <v>1.0024500000000001</v>
      </c>
      <c r="P3689" s="8">
        <f>IF(E3689=0, 0, E3689/L3689)</f>
        <v>200.49</v>
      </c>
      <c r="Q3689" t="str">
        <f>LEFT($N3689,SEARCH("/",$N3689)-1)</f>
        <v>theater</v>
      </c>
      <c r="R3689" t="str">
        <f>RIGHT($N3689, LEN($N3689)-SEARCH("/",$N3689))</f>
        <v>plays</v>
      </c>
      <c r="S3689" s="12">
        <f>(((J3689/60)/60)/24)+DATE(1970,1,1)</f>
        <v>41787.218229166669</v>
      </c>
      <c r="T3689" s="12">
        <f>(((I3689/60)/60)/24)+DATE(1970,1,1)</f>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(E3690/D3690)</f>
        <v>1.0916666666666666</v>
      </c>
      <c r="P3690" s="8">
        <f>IF(E3690=0, 0, E3690/L3690)</f>
        <v>83.974358974358978</v>
      </c>
      <c r="Q3690" t="str">
        <f>LEFT($N3690,SEARCH("/",$N3690)-1)</f>
        <v>theater</v>
      </c>
      <c r="R3690" t="str">
        <f>RIGHT($N3690, LEN($N3690)-SEARCH("/",$N3690))</f>
        <v>plays</v>
      </c>
      <c r="S3690" s="12">
        <f>(((J3690/60)/60)/24)+DATE(1970,1,1)</f>
        <v>41829.787083333329</v>
      </c>
      <c r="T3690" s="12">
        <f>(((I3690/60)/60)/24)+DATE(1970,1,1)</f>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(E3691/D3691)</f>
        <v>1.1833333333333333</v>
      </c>
      <c r="P3691" s="8">
        <f>IF(E3691=0, 0, E3691/L3691)</f>
        <v>57.258064516129032</v>
      </c>
      <c r="Q3691" t="str">
        <f>LEFT($N3691,SEARCH("/",$N3691)-1)</f>
        <v>theater</v>
      </c>
      <c r="R3691" t="str">
        <f>RIGHT($N3691, LEN($N3691)-SEARCH("/",$N3691))</f>
        <v>plays</v>
      </c>
      <c r="S3691" s="12">
        <f>(((J3691/60)/60)/24)+DATE(1970,1,1)</f>
        <v>42147.826840277776</v>
      </c>
      <c r="T3691" s="12">
        <f>(((I3691/60)/60)/24)+DATE(1970,1,1)</f>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(E3692/D3692)</f>
        <v>1.2</v>
      </c>
      <c r="P3692" s="8">
        <f>IF(E3692=0, 0, E3692/L3692)</f>
        <v>58.064516129032256</v>
      </c>
      <c r="Q3692" t="str">
        <f>LEFT($N3692,SEARCH("/",$N3692)-1)</f>
        <v>theater</v>
      </c>
      <c r="R3692" t="str">
        <f>RIGHT($N3692, LEN($N3692)-SEARCH("/",$N3692))</f>
        <v>plays</v>
      </c>
      <c r="S3692" s="12">
        <f>(((J3692/60)/60)/24)+DATE(1970,1,1)</f>
        <v>41940.598182870373</v>
      </c>
      <c r="T3692" s="12">
        <f>(((I3692/60)/60)/24)+DATE(1970,1,1)</f>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(E3693/D3693)</f>
        <v>1.2796000000000001</v>
      </c>
      <c r="P3693" s="8">
        <f>IF(E3693=0, 0, E3693/L3693)</f>
        <v>186.80291970802921</v>
      </c>
      <c r="Q3693" t="str">
        <f>LEFT($N3693,SEARCH("/",$N3693)-1)</f>
        <v>theater</v>
      </c>
      <c r="R3693" t="str">
        <f>RIGHT($N3693, LEN($N3693)-SEARCH("/",$N3693))</f>
        <v>plays</v>
      </c>
      <c r="S3693" s="12">
        <f>(((J3693/60)/60)/24)+DATE(1970,1,1)</f>
        <v>42020.700567129628</v>
      </c>
      <c r="T3693" s="12">
        <f>(((I3693/60)/60)/24)+DATE(1970,1,1)</f>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(E3694/D3694)</f>
        <v>1.26</v>
      </c>
      <c r="P3694" s="8">
        <f>IF(E3694=0, 0, E3694/L3694)</f>
        <v>74.117647058823536</v>
      </c>
      <c r="Q3694" t="str">
        <f>LEFT($N3694,SEARCH("/",$N3694)-1)</f>
        <v>theater</v>
      </c>
      <c r="R3694" t="str">
        <f>RIGHT($N3694, LEN($N3694)-SEARCH("/",$N3694))</f>
        <v>plays</v>
      </c>
      <c r="S3694" s="12">
        <f>(((J3694/60)/60)/24)+DATE(1970,1,1)</f>
        <v>41891.96503472222</v>
      </c>
      <c r="T3694" s="12">
        <f>(((I3694/60)/60)/24)+DATE(1970,1,1)</f>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(E3695/D3695)</f>
        <v>1.2912912912912913</v>
      </c>
      <c r="P3695" s="8">
        <f>IF(E3695=0, 0, E3695/L3695)</f>
        <v>30.714285714285715</v>
      </c>
      <c r="Q3695" t="str">
        <f>LEFT($N3695,SEARCH("/",$N3695)-1)</f>
        <v>theater</v>
      </c>
      <c r="R3695" t="str">
        <f>RIGHT($N3695, LEN($N3695)-SEARCH("/",$N3695))</f>
        <v>plays</v>
      </c>
      <c r="S3695" s="12">
        <f>(((J3695/60)/60)/24)+DATE(1970,1,1)</f>
        <v>42309.191307870366</v>
      </c>
      <c r="T3695" s="12">
        <f>(((I3695/60)/60)/24)+DATE(1970,1,1)</f>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(E3696/D3696)</f>
        <v>1.0742857142857143</v>
      </c>
      <c r="P3696" s="8">
        <f>IF(E3696=0, 0, E3696/L3696)</f>
        <v>62.666666666666664</v>
      </c>
      <c r="Q3696" t="str">
        <f>LEFT($N3696,SEARCH("/",$N3696)-1)</f>
        <v>theater</v>
      </c>
      <c r="R3696" t="str">
        <f>RIGHT($N3696, LEN($N3696)-SEARCH("/",$N3696))</f>
        <v>plays</v>
      </c>
      <c r="S3696" s="12">
        <f>(((J3696/60)/60)/24)+DATE(1970,1,1)</f>
        <v>42490.133877314816</v>
      </c>
      <c r="T3696" s="12">
        <f>(((I3696/60)/60)/24)+DATE(1970,1,1)</f>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(E3697/D3697)</f>
        <v>1.00125</v>
      </c>
      <c r="P3697" s="8">
        <f>IF(E3697=0, 0, E3697/L3697)</f>
        <v>121.36363636363636</v>
      </c>
      <c r="Q3697" t="str">
        <f>LEFT($N3697,SEARCH("/",$N3697)-1)</f>
        <v>theater</v>
      </c>
      <c r="R3697" t="str">
        <f>RIGHT($N3697, LEN($N3697)-SEARCH("/",$N3697))</f>
        <v>plays</v>
      </c>
      <c r="S3697" s="12">
        <f>(((J3697/60)/60)/24)+DATE(1970,1,1)</f>
        <v>41995.870486111111</v>
      </c>
      <c r="T3697" s="12">
        <f>(((I3697/60)/60)/24)+DATE(1970,1,1)</f>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(E3698/D3698)</f>
        <v>1.55</v>
      </c>
      <c r="P3698" s="8">
        <f>IF(E3698=0, 0, E3698/L3698)</f>
        <v>39.743589743589745</v>
      </c>
      <c r="Q3698" t="str">
        <f>LEFT($N3698,SEARCH("/",$N3698)-1)</f>
        <v>theater</v>
      </c>
      <c r="R3698" t="str">
        <f>RIGHT($N3698, LEN($N3698)-SEARCH("/",$N3698))</f>
        <v>plays</v>
      </c>
      <c r="S3698" s="12">
        <f>(((J3698/60)/60)/24)+DATE(1970,1,1)</f>
        <v>41988.617083333331</v>
      </c>
      <c r="T3698" s="12">
        <f>(((I3698/60)/60)/24)+DATE(1970,1,1)</f>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(E3699/D3699)</f>
        <v>1.08</v>
      </c>
      <c r="P3699" s="8">
        <f>IF(E3699=0, 0, E3699/L3699)</f>
        <v>72</v>
      </c>
      <c r="Q3699" t="str">
        <f>LEFT($N3699,SEARCH("/",$N3699)-1)</f>
        <v>theater</v>
      </c>
      <c r="R3699" t="str">
        <f>RIGHT($N3699, LEN($N3699)-SEARCH("/",$N3699))</f>
        <v>plays</v>
      </c>
      <c r="S3699" s="12">
        <f>(((J3699/60)/60)/24)+DATE(1970,1,1)</f>
        <v>42479.465833333335</v>
      </c>
      <c r="T3699" s="12">
        <f>(((I3699/60)/60)/24)+DATE(1970,1,1)</f>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(E3700/D3700)</f>
        <v>1.1052</v>
      </c>
      <c r="P3700" s="8">
        <f>IF(E3700=0, 0, E3700/L3700)</f>
        <v>40.632352941176471</v>
      </c>
      <c r="Q3700" t="str">
        <f>LEFT($N3700,SEARCH("/",$N3700)-1)</f>
        <v>theater</v>
      </c>
      <c r="R3700" t="str">
        <f>RIGHT($N3700, LEN($N3700)-SEARCH("/",$N3700))</f>
        <v>plays</v>
      </c>
      <c r="S3700" s="12">
        <f>(((J3700/60)/60)/24)+DATE(1970,1,1)</f>
        <v>42401.806562500002</v>
      </c>
      <c r="T3700" s="12">
        <f>(((I3700/60)/60)/24)+DATE(1970,1,1)</f>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(E3701/D3701)</f>
        <v>1.008</v>
      </c>
      <c r="P3701" s="8">
        <f>IF(E3701=0, 0, E3701/L3701)</f>
        <v>63</v>
      </c>
      <c r="Q3701" t="str">
        <f>LEFT($N3701,SEARCH("/",$N3701)-1)</f>
        <v>theater</v>
      </c>
      <c r="R3701" t="str">
        <f>RIGHT($N3701, LEN($N3701)-SEARCH("/",$N3701))</f>
        <v>plays</v>
      </c>
      <c r="S3701" s="12">
        <f>(((J3701/60)/60)/24)+DATE(1970,1,1)</f>
        <v>41897.602037037039</v>
      </c>
      <c r="T3701" s="12">
        <f>(((I3701/60)/60)/24)+DATE(1970,1,1)</f>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(E3702/D3702)</f>
        <v>1.212</v>
      </c>
      <c r="P3702" s="8">
        <f>IF(E3702=0, 0, E3702/L3702)</f>
        <v>33.666666666666664</v>
      </c>
      <c r="Q3702" t="str">
        <f>LEFT($N3702,SEARCH("/",$N3702)-1)</f>
        <v>theater</v>
      </c>
      <c r="R3702" t="str">
        <f>RIGHT($N3702, LEN($N3702)-SEARCH("/",$N3702))</f>
        <v>plays</v>
      </c>
      <c r="S3702" s="12">
        <f>(((J3702/60)/60)/24)+DATE(1970,1,1)</f>
        <v>41882.585648148146</v>
      </c>
      <c r="T3702" s="12">
        <f>(((I3702/60)/60)/24)+DATE(1970,1,1)</f>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(E3703/D3703)</f>
        <v>1.0033333333333334</v>
      </c>
      <c r="P3703" s="8">
        <f>IF(E3703=0, 0, E3703/L3703)</f>
        <v>38.589743589743591</v>
      </c>
      <c r="Q3703" t="str">
        <f>LEFT($N3703,SEARCH("/",$N3703)-1)</f>
        <v>theater</v>
      </c>
      <c r="R3703" t="str">
        <f>RIGHT($N3703, LEN($N3703)-SEARCH("/",$N3703))</f>
        <v>plays</v>
      </c>
      <c r="S3703" s="12">
        <f>(((J3703/60)/60)/24)+DATE(1970,1,1)</f>
        <v>42129.541585648149</v>
      </c>
      <c r="T3703" s="12">
        <f>(((I3703/60)/60)/24)+DATE(1970,1,1)</f>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(E3704/D3704)</f>
        <v>1.0916666666666666</v>
      </c>
      <c r="P3704" s="8">
        <f>IF(E3704=0, 0, E3704/L3704)</f>
        <v>155.95238095238096</v>
      </c>
      <c r="Q3704" t="str">
        <f>LEFT($N3704,SEARCH("/",$N3704)-1)</f>
        <v>theater</v>
      </c>
      <c r="R3704" t="str">
        <f>RIGHT($N3704, LEN($N3704)-SEARCH("/",$N3704))</f>
        <v>plays</v>
      </c>
      <c r="S3704" s="12">
        <f>(((J3704/60)/60)/24)+DATE(1970,1,1)</f>
        <v>42524.53800925926</v>
      </c>
      <c r="T3704" s="12">
        <f>(((I3704/60)/60)/24)+DATE(1970,1,1)</f>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(E3705/D3705)</f>
        <v>1.2342857142857142</v>
      </c>
      <c r="P3705" s="8">
        <f>IF(E3705=0, 0, E3705/L3705)</f>
        <v>43.2</v>
      </c>
      <c r="Q3705" t="str">
        <f>LEFT($N3705,SEARCH("/",$N3705)-1)</f>
        <v>theater</v>
      </c>
      <c r="R3705" t="str">
        <f>RIGHT($N3705, LEN($N3705)-SEARCH("/",$N3705))</f>
        <v>plays</v>
      </c>
      <c r="S3705" s="12">
        <f>(((J3705/60)/60)/24)+DATE(1970,1,1)</f>
        <v>42556.504490740743</v>
      </c>
      <c r="T3705" s="12">
        <f>(((I3705/60)/60)/24)+DATE(1970,1,1)</f>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(E3706/D3706)</f>
        <v>1.3633666666666666</v>
      </c>
      <c r="P3706" s="8">
        <f>IF(E3706=0, 0, E3706/L3706)</f>
        <v>15.148518518518518</v>
      </c>
      <c r="Q3706" t="str">
        <f>LEFT($N3706,SEARCH("/",$N3706)-1)</f>
        <v>theater</v>
      </c>
      <c r="R3706" t="str">
        <f>RIGHT($N3706, LEN($N3706)-SEARCH("/",$N3706))</f>
        <v>plays</v>
      </c>
      <c r="S3706" s="12">
        <f>(((J3706/60)/60)/24)+DATE(1970,1,1)</f>
        <v>42461.689745370371</v>
      </c>
      <c r="T3706" s="12">
        <f>(((I3706/60)/60)/24)+DATE(1970,1,1)</f>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(E3707/D3707)</f>
        <v>1.0346657233816767</v>
      </c>
      <c r="P3707" s="8">
        <f>IF(E3707=0, 0, E3707/L3707)</f>
        <v>83.571428571428569</v>
      </c>
      <c r="Q3707" t="str">
        <f>LEFT($N3707,SEARCH("/",$N3707)-1)</f>
        <v>theater</v>
      </c>
      <c r="R3707" t="str">
        <f>RIGHT($N3707, LEN($N3707)-SEARCH("/",$N3707))</f>
        <v>plays</v>
      </c>
      <c r="S3707" s="12">
        <f>(((J3707/60)/60)/24)+DATE(1970,1,1)</f>
        <v>41792.542986111112</v>
      </c>
      <c r="T3707" s="12">
        <f>(((I3707/60)/60)/24)+DATE(1970,1,1)</f>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(E3708/D3708)</f>
        <v>1.2133333333333334</v>
      </c>
      <c r="P3708" s="8">
        <f>IF(E3708=0, 0, E3708/L3708)</f>
        <v>140</v>
      </c>
      <c r="Q3708" t="str">
        <f>LEFT($N3708,SEARCH("/",$N3708)-1)</f>
        <v>theater</v>
      </c>
      <c r="R3708" t="str">
        <f>RIGHT($N3708, LEN($N3708)-SEARCH("/",$N3708))</f>
        <v>plays</v>
      </c>
      <c r="S3708" s="12">
        <f>(((J3708/60)/60)/24)+DATE(1970,1,1)</f>
        <v>41879.913761574076</v>
      </c>
      <c r="T3708" s="12">
        <f>(((I3708/60)/60)/24)+DATE(1970,1,1)</f>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(E3709/D3709)</f>
        <v>1.86</v>
      </c>
      <c r="P3709" s="8">
        <f>IF(E3709=0, 0, E3709/L3709)</f>
        <v>80.869565217391298</v>
      </c>
      <c r="Q3709" t="str">
        <f>LEFT($N3709,SEARCH("/",$N3709)-1)</f>
        <v>theater</v>
      </c>
      <c r="R3709" t="str">
        <f>RIGHT($N3709, LEN($N3709)-SEARCH("/",$N3709))</f>
        <v>plays</v>
      </c>
      <c r="S3709" s="12">
        <f>(((J3709/60)/60)/24)+DATE(1970,1,1)</f>
        <v>42552.048356481479</v>
      </c>
      <c r="T3709" s="12">
        <f>(((I3709/60)/60)/24)+DATE(1970,1,1)</f>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(E3710/D3710)</f>
        <v>3</v>
      </c>
      <c r="P3710" s="8">
        <f>IF(E3710=0, 0, E3710/L3710)</f>
        <v>53.846153846153847</v>
      </c>
      <c r="Q3710" t="str">
        <f>LEFT($N3710,SEARCH("/",$N3710)-1)</f>
        <v>theater</v>
      </c>
      <c r="R3710" t="str">
        <f>RIGHT($N3710, LEN($N3710)-SEARCH("/",$N3710))</f>
        <v>plays</v>
      </c>
      <c r="S3710" s="12">
        <f>(((J3710/60)/60)/24)+DATE(1970,1,1)</f>
        <v>41810.142199074071</v>
      </c>
      <c r="T3710" s="12">
        <f>(((I3710/60)/60)/24)+DATE(1970,1,1)</f>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(E3711/D3711)</f>
        <v>1.0825</v>
      </c>
      <c r="P3711" s="8">
        <f>IF(E3711=0, 0, E3711/L3711)</f>
        <v>30.928571428571427</v>
      </c>
      <c r="Q3711" t="str">
        <f>LEFT($N3711,SEARCH("/",$N3711)-1)</f>
        <v>theater</v>
      </c>
      <c r="R3711" t="str">
        <f>RIGHT($N3711, LEN($N3711)-SEARCH("/",$N3711))</f>
        <v>plays</v>
      </c>
      <c r="S3711" s="12">
        <f>(((J3711/60)/60)/24)+DATE(1970,1,1)</f>
        <v>41785.707708333335</v>
      </c>
      <c r="T3711" s="12">
        <f>(((I3711/60)/60)/24)+DATE(1970,1,1)</f>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(E3712/D3712)</f>
        <v>1.4115384615384616</v>
      </c>
      <c r="P3712" s="8">
        <f>IF(E3712=0, 0, E3712/L3712)</f>
        <v>67.962962962962962</v>
      </c>
      <c r="Q3712" t="str">
        <f>LEFT($N3712,SEARCH("/",$N3712)-1)</f>
        <v>theater</v>
      </c>
      <c r="R3712" t="str">
        <f>RIGHT($N3712, LEN($N3712)-SEARCH("/",$N3712))</f>
        <v>plays</v>
      </c>
      <c r="S3712" s="12">
        <f>(((J3712/60)/60)/24)+DATE(1970,1,1)</f>
        <v>42072.576249999998</v>
      </c>
      <c r="T3712" s="12">
        <f>(((I3712/60)/60)/24)+DATE(1970,1,1)</f>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(E3713/D3713)</f>
        <v>1.1399999999999999</v>
      </c>
      <c r="P3713" s="8">
        <f>IF(E3713=0, 0, E3713/L3713)</f>
        <v>27.142857142857142</v>
      </c>
      <c r="Q3713" t="str">
        <f>LEFT($N3713,SEARCH("/",$N3713)-1)</f>
        <v>theater</v>
      </c>
      <c r="R3713" t="str">
        <f>RIGHT($N3713, LEN($N3713)-SEARCH("/",$N3713))</f>
        <v>plays</v>
      </c>
      <c r="S3713" s="12">
        <f>(((J3713/60)/60)/24)+DATE(1970,1,1)</f>
        <v>41779.724224537036</v>
      </c>
      <c r="T3713" s="12">
        <f>(((I3713/60)/60)/24)+DATE(1970,1,1)</f>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(E3714/D3714)</f>
        <v>1.5373333333333334</v>
      </c>
      <c r="P3714" s="8">
        <f>IF(E3714=0, 0, E3714/L3714)</f>
        <v>110.86538461538461</v>
      </c>
      <c r="Q3714" t="str">
        <f>LEFT($N3714,SEARCH("/",$N3714)-1)</f>
        <v>theater</v>
      </c>
      <c r="R3714" t="str">
        <f>RIGHT($N3714, LEN($N3714)-SEARCH("/",$N3714))</f>
        <v>plays</v>
      </c>
      <c r="S3714" s="12">
        <f>(((J3714/60)/60)/24)+DATE(1970,1,1)</f>
        <v>42134.172071759262</v>
      </c>
      <c r="T3714" s="12">
        <f>(((I3714/60)/60)/24)+DATE(1970,1,1)</f>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(E3715/D3715)</f>
        <v>1.0149999999999999</v>
      </c>
      <c r="P3715" s="8">
        <f>IF(E3715=0, 0, E3715/L3715)</f>
        <v>106.84210526315789</v>
      </c>
      <c r="Q3715" t="str">
        <f>LEFT($N3715,SEARCH("/",$N3715)-1)</f>
        <v>theater</v>
      </c>
      <c r="R3715" t="str">
        <f>RIGHT($N3715, LEN($N3715)-SEARCH("/",$N3715))</f>
        <v>plays</v>
      </c>
      <c r="S3715" s="12">
        <f>(((J3715/60)/60)/24)+DATE(1970,1,1)</f>
        <v>42505.738032407404</v>
      </c>
      <c r="T3715" s="12">
        <f>(((I3715/60)/60)/24)+DATE(1970,1,1)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(E3716/D3716)</f>
        <v>1.0235000000000001</v>
      </c>
      <c r="P3716" s="8">
        <f>IF(E3716=0, 0, E3716/L3716)</f>
        <v>105.51546391752578</v>
      </c>
      <c r="Q3716" t="str">
        <f>LEFT($N3716,SEARCH("/",$N3716)-1)</f>
        <v>theater</v>
      </c>
      <c r="R3716" t="str">
        <f>RIGHT($N3716, LEN($N3716)-SEARCH("/",$N3716))</f>
        <v>plays</v>
      </c>
      <c r="S3716" s="12">
        <f>(((J3716/60)/60)/24)+DATE(1970,1,1)</f>
        <v>42118.556331018524</v>
      </c>
      <c r="T3716" s="12">
        <f>(((I3716/60)/60)/24)+DATE(1970,1,1)</f>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(E3717/D3717)</f>
        <v>1.0257142857142858</v>
      </c>
      <c r="P3717" s="8">
        <f>IF(E3717=0, 0, E3717/L3717)</f>
        <v>132.96296296296296</v>
      </c>
      <c r="Q3717" t="str">
        <f>LEFT($N3717,SEARCH("/",$N3717)-1)</f>
        <v>theater</v>
      </c>
      <c r="R3717" t="str">
        <f>RIGHT($N3717, LEN($N3717)-SEARCH("/",$N3717))</f>
        <v>plays</v>
      </c>
      <c r="S3717" s="12">
        <f>(((J3717/60)/60)/24)+DATE(1970,1,1)</f>
        <v>42036.995590277773</v>
      </c>
      <c r="T3717" s="12">
        <f>(((I3717/60)/60)/24)+DATE(1970,1,1)</f>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(E3718/D3718)</f>
        <v>1.5575000000000001</v>
      </c>
      <c r="P3718" s="8">
        <f>IF(E3718=0, 0, E3718/L3718)</f>
        <v>51.916666666666664</v>
      </c>
      <c r="Q3718" t="str">
        <f>LEFT($N3718,SEARCH("/",$N3718)-1)</f>
        <v>theater</v>
      </c>
      <c r="R3718" t="str">
        <f>RIGHT($N3718, LEN($N3718)-SEARCH("/",$N3718))</f>
        <v>plays</v>
      </c>
      <c r="S3718" s="12">
        <f>(((J3718/60)/60)/24)+DATE(1970,1,1)</f>
        <v>42360.887835648144</v>
      </c>
      <c r="T3718" s="12">
        <f>(((I3718/60)/60)/24)+DATE(1970,1,1)</f>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(E3719/D3719)</f>
        <v>1.0075000000000001</v>
      </c>
      <c r="P3719" s="8">
        <f>IF(E3719=0, 0, E3719/L3719)</f>
        <v>310</v>
      </c>
      <c r="Q3719" t="str">
        <f>LEFT($N3719,SEARCH("/",$N3719)-1)</f>
        <v>theater</v>
      </c>
      <c r="R3719" t="str">
        <f>RIGHT($N3719, LEN($N3719)-SEARCH("/",$N3719))</f>
        <v>plays</v>
      </c>
      <c r="S3719" s="12">
        <f>(((J3719/60)/60)/24)+DATE(1970,1,1)</f>
        <v>42102.866307870368</v>
      </c>
      <c r="T3719" s="12">
        <f>(((I3719/60)/60)/24)+DATE(1970,1,1)</f>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(E3720/D3720)</f>
        <v>2.3940000000000001</v>
      </c>
      <c r="P3720" s="8">
        <f>IF(E3720=0, 0, E3720/L3720)</f>
        <v>26.021739130434781</v>
      </c>
      <c r="Q3720" t="str">
        <f>LEFT($N3720,SEARCH("/",$N3720)-1)</f>
        <v>theater</v>
      </c>
      <c r="R3720" t="str">
        <f>RIGHT($N3720, LEN($N3720)-SEARCH("/",$N3720))</f>
        <v>plays</v>
      </c>
      <c r="S3720" s="12">
        <f>(((J3720/60)/60)/24)+DATE(1970,1,1)</f>
        <v>42032.716145833328</v>
      </c>
      <c r="T3720" s="12">
        <f>(((I3720/60)/60)/24)+DATE(1970,1,1)</f>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(E3721/D3721)</f>
        <v>2.1</v>
      </c>
      <c r="P3721" s="8">
        <f>IF(E3721=0, 0, E3721/L3721)</f>
        <v>105</v>
      </c>
      <c r="Q3721" t="str">
        <f>LEFT($N3721,SEARCH("/",$N3721)-1)</f>
        <v>theater</v>
      </c>
      <c r="R3721" t="str">
        <f>RIGHT($N3721, LEN($N3721)-SEARCH("/",$N3721))</f>
        <v>plays</v>
      </c>
      <c r="S3721" s="12">
        <f>(((J3721/60)/60)/24)+DATE(1970,1,1)</f>
        <v>42147.729930555557</v>
      </c>
      <c r="T3721" s="12">
        <f>(((I3721/60)/60)/24)+DATE(1970,1,1)</f>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(E3722/D3722)</f>
        <v>1.0451515151515152</v>
      </c>
      <c r="P3722" s="8">
        <f>IF(E3722=0, 0, E3722/L3722)</f>
        <v>86.224999999999994</v>
      </c>
      <c r="Q3722" t="str">
        <f>LEFT($N3722,SEARCH("/",$N3722)-1)</f>
        <v>theater</v>
      </c>
      <c r="R3722" t="str">
        <f>RIGHT($N3722, LEN($N3722)-SEARCH("/",$N3722))</f>
        <v>plays</v>
      </c>
      <c r="S3722" s="12">
        <f>(((J3722/60)/60)/24)+DATE(1970,1,1)</f>
        <v>42165.993125000001</v>
      </c>
      <c r="T3722" s="12">
        <f>(((I3722/60)/60)/24)+DATE(1970,1,1)</f>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(E3723/D3723)</f>
        <v>1.008</v>
      </c>
      <c r="P3723" s="8">
        <f>IF(E3723=0, 0, E3723/L3723)</f>
        <v>114.54545454545455</v>
      </c>
      <c r="Q3723" t="str">
        <f>LEFT($N3723,SEARCH("/",$N3723)-1)</f>
        <v>theater</v>
      </c>
      <c r="R3723" t="str">
        <f>RIGHT($N3723, LEN($N3723)-SEARCH("/",$N3723))</f>
        <v>plays</v>
      </c>
      <c r="S3723" s="12">
        <f>(((J3723/60)/60)/24)+DATE(1970,1,1)</f>
        <v>41927.936157407406</v>
      </c>
      <c r="T3723" s="12">
        <f>(((I3723/60)/60)/24)+DATE(1970,1,1)</f>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(E3724/D3724)</f>
        <v>1.1120000000000001</v>
      </c>
      <c r="P3724" s="8">
        <f>IF(E3724=0, 0, E3724/L3724)</f>
        <v>47.657142857142858</v>
      </c>
      <c r="Q3724" t="str">
        <f>LEFT($N3724,SEARCH("/",$N3724)-1)</f>
        <v>theater</v>
      </c>
      <c r="R3724" t="str">
        <f>RIGHT($N3724, LEN($N3724)-SEARCH("/",$N3724))</f>
        <v>plays</v>
      </c>
      <c r="S3724" s="12">
        <f>(((J3724/60)/60)/24)+DATE(1970,1,1)</f>
        <v>42381.671840277777</v>
      </c>
      <c r="T3724" s="12">
        <f>(((I3724/60)/60)/24)+DATE(1970,1,1)</f>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(E3725/D3725)</f>
        <v>1.0204444444444445</v>
      </c>
      <c r="P3725" s="8">
        <f>IF(E3725=0, 0, E3725/L3725)</f>
        <v>72.888888888888886</v>
      </c>
      <c r="Q3725" t="str">
        <f>LEFT($N3725,SEARCH("/",$N3725)-1)</f>
        <v>theater</v>
      </c>
      <c r="R3725" t="str">
        <f>RIGHT($N3725, LEN($N3725)-SEARCH("/",$N3725))</f>
        <v>plays</v>
      </c>
      <c r="S3725" s="12">
        <f>(((J3725/60)/60)/24)+DATE(1970,1,1)</f>
        <v>41943.753032407411</v>
      </c>
      <c r="T3725" s="12">
        <f>(((I3725/60)/60)/24)+DATE(1970,1,1)</f>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(E3726/D3726)</f>
        <v>1.0254767441860466</v>
      </c>
      <c r="P3726" s="8">
        <f>IF(E3726=0, 0, E3726/L3726)</f>
        <v>49.545505617977533</v>
      </c>
      <c r="Q3726" t="str">
        <f>LEFT($N3726,SEARCH("/",$N3726)-1)</f>
        <v>theater</v>
      </c>
      <c r="R3726" t="str">
        <f>RIGHT($N3726, LEN($N3726)-SEARCH("/",$N3726))</f>
        <v>plays</v>
      </c>
      <c r="S3726" s="12">
        <f>(((J3726/60)/60)/24)+DATE(1970,1,1)</f>
        <v>42465.491435185191</v>
      </c>
      <c r="T3726" s="12">
        <f>(((I3726/60)/60)/24)+DATE(1970,1,1)</f>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(E3727/D3727)</f>
        <v>1.27</v>
      </c>
      <c r="P3727" s="8">
        <f>IF(E3727=0, 0, E3727/L3727)</f>
        <v>25.4</v>
      </c>
      <c r="Q3727" t="str">
        <f>LEFT($N3727,SEARCH("/",$N3727)-1)</f>
        <v>theater</v>
      </c>
      <c r="R3727" t="str">
        <f>RIGHT($N3727, LEN($N3727)-SEARCH("/",$N3727))</f>
        <v>plays</v>
      </c>
      <c r="S3727" s="12">
        <f>(((J3727/60)/60)/24)+DATE(1970,1,1)</f>
        <v>42401.945219907408</v>
      </c>
      <c r="T3727" s="12">
        <f>(((I3727/60)/60)/24)+DATE(1970,1,1)</f>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(E3728/D3728)</f>
        <v>3.3870588235294119</v>
      </c>
      <c r="P3728" s="8">
        <f>IF(E3728=0, 0, E3728/L3728)</f>
        <v>62.586956521739133</v>
      </c>
      <c r="Q3728" t="str">
        <f>LEFT($N3728,SEARCH("/",$N3728)-1)</f>
        <v>theater</v>
      </c>
      <c r="R3728" t="str">
        <f>RIGHT($N3728, LEN($N3728)-SEARCH("/",$N3728))</f>
        <v>plays</v>
      </c>
      <c r="S3728" s="12">
        <f>(((J3728/60)/60)/24)+DATE(1970,1,1)</f>
        <v>42462.140868055561</v>
      </c>
      <c r="T3728" s="12">
        <f>(((I3728/60)/60)/24)+DATE(1970,1,1)</f>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(E3729/D3729)</f>
        <v>1.0075000000000001</v>
      </c>
      <c r="P3729" s="8">
        <f>IF(E3729=0, 0, E3729/L3729)</f>
        <v>61.060606060606062</v>
      </c>
      <c r="Q3729" t="str">
        <f>LEFT($N3729,SEARCH("/",$N3729)-1)</f>
        <v>theater</v>
      </c>
      <c r="R3729" t="str">
        <f>RIGHT($N3729, LEN($N3729)-SEARCH("/",$N3729))</f>
        <v>plays</v>
      </c>
      <c r="S3729" s="12">
        <f>(((J3729/60)/60)/24)+DATE(1970,1,1)</f>
        <v>42632.348310185189</v>
      </c>
      <c r="T3729" s="12">
        <f>(((I3729/60)/60)/24)+DATE(1970,1,1)</f>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(E3730/D3730)</f>
        <v>9.3100000000000002E-2</v>
      </c>
      <c r="P3730" s="8">
        <f>IF(E3730=0, 0, E3730/L3730)</f>
        <v>60.064516129032256</v>
      </c>
      <c r="Q3730" t="str">
        <f>LEFT($N3730,SEARCH("/",$N3730)-1)</f>
        <v>theater</v>
      </c>
      <c r="R3730" t="str">
        <f>RIGHT($N3730, LEN($N3730)-SEARCH("/",$N3730))</f>
        <v>plays</v>
      </c>
      <c r="S3730" s="12">
        <f>(((J3730/60)/60)/24)+DATE(1970,1,1)</f>
        <v>42205.171018518522</v>
      </c>
      <c r="T3730" s="12">
        <f>(((I3730/60)/60)/24)+DATE(1970,1,1)</f>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(E3731/D3731)</f>
        <v>7.2400000000000006E-2</v>
      </c>
      <c r="P3731" s="8">
        <f>IF(E3731=0, 0, E3731/L3731)</f>
        <v>72.400000000000006</v>
      </c>
      <c r="Q3731" t="str">
        <f>LEFT($N3731,SEARCH("/",$N3731)-1)</f>
        <v>theater</v>
      </c>
      <c r="R3731" t="str">
        <f>RIGHT($N3731, LEN($N3731)-SEARCH("/",$N3731))</f>
        <v>plays</v>
      </c>
      <c r="S3731" s="12">
        <f>(((J3731/60)/60)/24)+DATE(1970,1,1)</f>
        <v>42041.205000000002</v>
      </c>
      <c r="T3731" s="12">
        <f>(((I3731/60)/60)/24)+DATE(1970,1,1)</f>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(E3732/D3732)</f>
        <v>0.1</v>
      </c>
      <c r="P3732" s="8">
        <f>IF(E3732=0, 0, E3732/L3732)</f>
        <v>100</v>
      </c>
      <c r="Q3732" t="str">
        <f>LEFT($N3732,SEARCH("/",$N3732)-1)</f>
        <v>theater</v>
      </c>
      <c r="R3732" t="str">
        <f>RIGHT($N3732, LEN($N3732)-SEARCH("/",$N3732))</f>
        <v>plays</v>
      </c>
      <c r="S3732" s="12">
        <f>(((J3732/60)/60)/24)+DATE(1970,1,1)</f>
        <v>42203.677766203706</v>
      </c>
      <c r="T3732" s="12">
        <f>(((I3732/60)/60)/24)+DATE(1970,1,1)</f>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(E3733/D3733)</f>
        <v>0.11272727272727273</v>
      </c>
      <c r="P3733" s="8">
        <f>IF(E3733=0, 0, E3733/L3733)</f>
        <v>51.666666666666664</v>
      </c>
      <c r="Q3733" t="str">
        <f>LEFT($N3733,SEARCH("/",$N3733)-1)</f>
        <v>theater</v>
      </c>
      <c r="R3733" t="str">
        <f>RIGHT($N3733, LEN($N3733)-SEARCH("/",$N3733))</f>
        <v>plays</v>
      </c>
      <c r="S3733" s="12">
        <f>(((J3733/60)/60)/24)+DATE(1970,1,1)</f>
        <v>41983.752847222218</v>
      </c>
      <c r="T3733" s="12">
        <f>(((I3733/60)/60)/24)+DATE(1970,1,1)</f>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(E3734/D3734)</f>
        <v>0.15411764705882353</v>
      </c>
      <c r="P3734" s="8">
        <f>IF(E3734=0, 0, E3734/L3734)</f>
        <v>32.75</v>
      </c>
      <c r="Q3734" t="str">
        <f>LEFT($N3734,SEARCH("/",$N3734)-1)</f>
        <v>theater</v>
      </c>
      <c r="R3734" t="str">
        <f>RIGHT($N3734, LEN($N3734)-SEARCH("/",$N3734))</f>
        <v>plays</v>
      </c>
      <c r="S3734" s="12">
        <f>(((J3734/60)/60)/24)+DATE(1970,1,1)</f>
        <v>41968.677465277782</v>
      </c>
      <c r="T3734" s="12">
        <f>(((I3734/60)/60)/24)+DATE(1970,1,1)</f>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(E3735/D3735)</f>
        <v>0</v>
      </c>
      <c r="P3735" s="8">
        <f>IF(E3735=0, 0, E3735/L3735)</f>
        <v>0</v>
      </c>
      <c r="Q3735" t="str">
        <f>LEFT($N3735,SEARCH("/",$N3735)-1)</f>
        <v>theater</v>
      </c>
      <c r="R3735" t="str">
        <f>RIGHT($N3735, LEN($N3735)-SEARCH("/",$N3735))</f>
        <v>plays</v>
      </c>
      <c r="S3735" s="12">
        <f>(((J3735/60)/60)/24)+DATE(1970,1,1)</f>
        <v>42103.024398148147</v>
      </c>
      <c r="T3735" s="12">
        <f>(((I3735/60)/60)/24)+DATE(1970,1,1)</f>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(E3736/D3736)</f>
        <v>0.28466666666666668</v>
      </c>
      <c r="P3736" s="8">
        <f>IF(E3736=0, 0, E3736/L3736)</f>
        <v>61</v>
      </c>
      <c r="Q3736" t="str">
        <f>LEFT($N3736,SEARCH("/",$N3736)-1)</f>
        <v>theater</v>
      </c>
      <c r="R3736" t="str">
        <f>RIGHT($N3736, LEN($N3736)-SEARCH("/",$N3736))</f>
        <v>plays</v>
      </c>
      <c r="S3736" s="12">
        <f>(((J3736/60)/60)/24)+DATE(1970,1,1)</f>
        <v>42089.901574074072</v>
      </c>
      <c r="T3736" s="12">
        <f>(((I3736/60)/60)/24)+DATE(1970,1,1)</f>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(E3737/D3737)</f>
        <v>0.13333333333333333</v>
      </c>
      <c r="P3737" s="8">
        <f>IF(E3737=0, 0, E3737/L3737)</f>
        <v>10</v>
      </c>
      <c r="Q3737" t="str">
        <f>LEFT($N3737,SEARCH("/",$N3737)-1)</f>
        <v>theater</v>
      </c>
      <c r="R3737" t="str">
        <f>RIGHT($N3737, LEN($N3737)-SEARCH("/",$N3737))</f>
        <v>plays</v>
      </c>
      <c r="S3737" s="12">
        <f>(((J3737/60)/60)/24)+DATE(1970,1,1)</f>
        <v>42122.693159722221</v>
      </c>
      <c r="T3737" s="12">
        <f>(((I3737/60)/60)/24)+DATE(1970,1,1)</f>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(E3738/D3738)</f>
        <v>6.6666666666666671E-3</v>
      </c>
      <c r="P3738" s="8">
        <f>IF(E3738=0, 0, E3738/L3738)</f>
        <v>10</v>
      </c>
      <c r="Q3738" t="str">
        <f>LEFT($N3738,SEARCH("/",$N3738)-1)</f>
        <v>theater</v>
      </c>
      <c r="R3738" t="str">
        <f>RIGHT($N3738, LEN($N3738)-SEARCH("/",$N3738))</f>
        <v>plays</v>
      </c>
      <c r="S3738" s="12">
        <f>(((J3738/60)/60)/24)+DATE(1970,1,1)</f>
        <v>42048.711724537032</v>
      </c>
      <c r="T3738" s="12">
        <f>(((I3738/60)/60)/24)+DATE(1970,1,1)</f>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(E3739/D3739)</f>
        <v>0.21428571428571427</v>
      </c>
      <c r="P3739" s="8">
        <f>IF(E3739=0, 0, E3739/L3739)</f>
        <v>37.5</v>
      </c>
      <c r="Q3739" t="str">
        <f>LEFT($N3739,SEARCH("/",$N3739)-1)</f>
        <v>theater</v>
      </c>
      <c r="R3739" t="str">
        <f>RIGHT($N3739, LEN($N3739)-SEARCH("/",$N3739))</f>
        <v>plays</v>
      </c>
      <c r="S3739" s="12">
        <f>(((J3739/60)/60)/24)+DATE(1970,1,1)</f>
        <v>42297.691006944442</v>
      </c>
      <c r="T3739" s="12">
        <f>(((I3739/60)/60)/24)+DATE(1970,1,1)</f>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(E3740/D3740)</f>
        <v>0.18</v>
      </c>
      <c r="P3740" s="8">
        <f>IF(E3740=0, 0, E3740/L3740)</f>
        <v>45</v>
      </c>
      <c r="Q3740" t="str">
        <f>LEFT($N3740,SEARCH("/",$N3740)-1)</f>
        <v>theater</v>
      </c>
      <c r="R3740" t="str">
        <f>RIGHT($N3740, LEN($N3740)-SEARCH("/",$N3740))</f>
        <v>plays</v>
      </c>
      <c r="S3740" s="12">
        <f>(((J3740/60)/60)/24)+DATE(1970,1,1)</f>
        <v>41813.938715277778</v>
      </c>
      <c r="T3740" s="12">
        <f>(((I3740/60)/60)/24)+DATE(1970,1,1)</f>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(E3741/D3741)</f>
        <v>0.20125000000000001</v>
      </c>
      <c r="P3741" s="8">
        <f>IF(E3741=0, 0, E3741/L3741)</f>
        <v>100.625</v>
      </c>
      <c r="Q3741" t="str">
        <f>LEFT($N3741,SEARCH("/",$N3741)-1)</f>
        <v>theater</v>
      </c>
      <c r="R3741" t="str">
        <f>RIGHT($N3741, LEN($N3741)-SEARCH("/",$N3741))</f>
        <v>plays</v>
      </c>
      <c r="S3741" s="12">
        <f>(((J3741/60)/60)/24)+DATE(1970,1,1)</f>
        <v>42548.449861111112</v>
      </c>
      <c r="T3741" s="12">
        <f>(((I3741/60)/60)/24)+DATE(1970,1,1)</f>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(E3742/D3742)</f>
        <v>0.17899999999999999</v>
      </c>
      <c r="P3742" s="8">
        <f>IF(E3742=0, 0, E3742/L3742)</f>
        <v>25.571428571428573</v>
      </c>
      <c r="Q3742" t="str">
        <f>LEFT($N3742,SEARCH("/",$N3742)-1)</f>
        <v>theater</v>
      </c>
      <c r="R3742" t="str">
        <f>RIGHT($N3742, LEN($N3742)-SEARCH("/",$N3742))</f>
        <v>plays</v>
      </c>
      <c r="S3742" s="12">
        <f>(((J3742/60)/60)/24)+DATE(1970,1,1)</f>
        <v>41833.089756944442</v>
      </c>
      <c r="T3742" s="12">
        <f>(((I3742/60)/60)/24)+DATE(1970,1,1)</f>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(E3743/D3743)</f>
        <v>0</v>
      </c>
      <c r="P3743" s="8">
        <f>IF(E3743=0, 0, E3743/L3743)</f>
        <v>0</v>
      </c>
      <c r="Q3743" t="str">
        <f>LEFT($N3743,SEARCH("/",$N3743)-1)</f>
        <v>theater</v>
      </c>
      <c r="R3743" t="str">
        <f>RIGHT($N3743, LEN($N3743)-SEARCH("/",$N3743))</f>
        <v>plays</v>
      </c>
      <c r="S3743" s="12">
        <f>(((J3743/60)/60)/24)+DATE(1970,1,1)</f>
        <v>42325.920717592591</v>
      </c>
      <c r="T3743" s="12">
        <f>(((I3743/60)/60)/24)+DATE(1970,1,1)</f>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(E3744/D3744)</f>
        <v>0.02</v>
      </c>
      <c r="P3744" s="8">
        <f>IF(E3744=0, 0, E3744/L3744)</f>
        <v>25</v>
      </c>
      <c r="Q3744" t="str">
        <f>LEFT($N3744,SEARCH("/",$N3744)-1)</f>
        <v>theater</v>
      </c>
      <c r="R3744" t="str">
        <f>RIGHT($N3744, LEN($N3744)-SEARCH("/",$N3744))</f>
        <v>plays</v>
      </c>
      <c r="S3744" s="12">
        <f>(((J3744/60)/60)/24)+DATE(1970,1,1)</f>
        <v>41858.214629629627</v>
      </c>
      <c r="T3744" s="12">
        <f>(((I3744/60)/60)/24)+DATE(1970,1,1)</f>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(E3745/D3745)</f>
        <v>0</v>
      </c>
      <c r="P3745" s="8">
        <f>IF(E3745=0, 0, E3745/L3745)</f>
        <v>0</v>
      </c>
      <c r="Q3745" t="str">
        <f>LEFT($N3745,SEARCH("/",$N3745)-1)</f>
        <v>theater</v>
      </c>
      <c r="R3745" t="str">
        <f>RIGHT($N3745, LEN($N3745)-SEARCH("/",$N3745))</f>
        <v>plays</v>
      </c>
      <c r="S3745" s="12">
        <f>(((J3745/60)/60)/24)+DATE(1970,1,1)</f>
        <v>41793.710231481484</v>
      </c>
      <c r="T3745" s="12">
        <f>(((I3745/60)/60)/24)+DATE(1970,1,1)</f>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(E3746/D3746)</f>
        <v>0</v>
      </c>
      <c r="P3746" s="8">
        <f>IF(E3746=0, 0, E3746/L3746)</f>
        <v>0</v>
      </c>
      <c r="Q3746" t="str">
        <f>LEFT($N3746,SEARCH("/",$N3746)-1)</f>
        <v>theater</v>
      </c>
      <c r="R3746" t="str">
        <f>RIGHT($N3746, LEN($N3746)-SEARCH("/",$N3746))</f>
        <v>plays</v>
      </c>
      <c r="S3746" s="12">
        <f>(((J3746/60)/60)/24)+DATE(1970,1,1)</f>
        <v>41793.814259259263</v>
      </c>
      <c r="T3746" s="12">
        <f>(((I3746/60)/60)/24)+DATE(1970,1,1)</f>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(E3747/D3747)</f>
        <v>0.1</v>
      </c>
      <c r="P3747" s="8">
        <f>IF(E3747=0, 0, E3747/L3747)</f>
        <v>10</v>
      </c>
      <c r="Q3747" t="str">
        <f>LEFT($N3747,SEARCH("/",$N3747)-1)</f>
        <v>theater</v>
      </c>
      <c r="R3747" t="str">
        <f>RIGHT($N3747, LEN($N3747)-SEARCH("/",$N3747))</f>
        <v>plays</v>
      </c>
      <c r="S3747" s="12">
        <f>(((J3747/60)/60)/24)+DATE(1970,1,1)</f>
        <v>41831.697939814818</v>
      </c>
      <c r="T3747" s="12">
        <f>(((I3747/60)/60)/24)+DATE(1970,1,1)</f>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(E3748/D3748)</f>
        <v>2.3764705882352941E-2</v>
      </c>
      <c r="P3748" s="8">
        <f>IF(E3748=0, 0, E3748/L3748)</f>
        <v>202</v>
      </c>
      <c r="Q3748" t="str">
        <f>LEFT($N3748,SEARCH("/",$N3748)-1)</f>
        <v>theater</v>
      </c>
      <c r="R3748" t="str">
        <f>RIGHT($N3748, LEN($N3748)-SEARCH("/",$N3748))</f>
        <v>plays</v>
      </c>
      <c r="S3748" s="12">
        <f>(((J3748/60)/60)/24)+DATE(1970,1,1)</f>
        <v>42621.389340277776</v>
      </c>
      <c r="T3748" s="12">
        <f>(((I3748/60)/60)/24)+DATE(1970,1,1)</f>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(E3749/D3749)</f>
        <v>0.01</v>
      </c>
      <c r="P3749" s="8">
        <f>IF(E3749=0, 0, E3749/L3749)</f>
        <v>25</v>
      </c>
      <c r="Q3749" t="str">
        <f>LEFT($N3749,SEARCH("/",$N3749)-1)</f>
        <v>theater</v>
      </c>
      <c r="R3749" t="str">
        <f>RIGHT($N3749, LEN($N3749)-SEARCH("/",$N3749))</f>
        <v>plays</v>
      </c>
      <c r="S3749" s="12">
        <f>(((J3749/60)/60)/24)+DATE(1970,1,1)</f>
        <v>42164.299722222218</v>
      </c>
      <c r="T3749" s="12">
        <f>(((I3749/60)/60)/24)+DATE(1970,1,1)</f>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(E3750/D3750)</f>
        <v>1.0351999999999999</v>
      </c>
      <c r="P3750" s="8">
        <f>IF(E3750=0, 0, E3750/L3750)</f>
        <v>99.538461538461533</v>
      </c>
      <c r="Q3750" t="str">
        <f>LEFT($N3750,SEARCH("/",$N3750)-1)</f>
        <v>theater</v>
      </c>
      <c r="R3750" t="str">
        <f>RIGHT($N3750, LEN($N3750)-SEARCH("/",$N3750))</f>
        <v>musical</v>
      </c>
      <c r="S3750" s="12">
        <f>(((J3750/60)/60)/24)+DATE(1970,1,1)</f>
        <v>42395.706435185188</v>
      </c>
      <c r="T3750" s="12">
        <f>(((I3750/60)/60)/24)+DATE(1970,1,1)</f>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(E3751/D3751)</f>
        <v>1.05</v>
      </c>
      <c r="P3751" s="8">
        <f>IF(E3751=0, 0, E3751/L3751)</f>
        <v>75</v>
      </c>
      <c r="Q3751" t="str">
        <f>LEFT($N3751,SEARCH("/",$N3751)-1)</f>
        <v>theater</v>
      </c>
      <c r="R3751" t="str">
        <f>RIGHT($N3751, LEN($N3751)-SEARCH("/",$N3751))</f>
        <v>musical</v>
      </c>
      <c r="S3751" s="12">
        <f>(((J3751/60)/60)/24)+DATE(1970,1,1)</f>
        <v>42458.127175925925</v>
      </c>
      <c r="T3751" s="12">
        <f>(((I3751/60)/60)/24)+DATE(1970,1,1)</f>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(E3752/D3752)</f>
        <v>1.0044999999999999</v>
      </c>
      <c r="P3752" s="8">
        <f>IF(E3752=0, 0, E3752/L3752)</f>
        <v>215.25</v>
      </c>
      <c r="Q3752" t="str">
        <f>LEFT($N3752,SEARCH("/",$N3752)-1)</f>
        <v>theater</v>
      </c>
      <c r="R3752" t="str">
        <f>RIGHT($N3752, LEN($N3752)-SEARCH("/",$N3752))</f>
        <v>musical</v>
      </c>
      <c r="S3752" s="12">
        <f>(((J3752/60)/60)/24)+DATE(1970,1,1)</f>
        <v>42016.981574074074</v>
      </c>
      <c r="T3752" s="12">
        <f>(((I3752/60)/60)/24)+DATE(1970,1,1)</f>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(E3753/D3753)</f>
        <v>1.3260000000000001</v>
      </c>
      <c r="P3753" s="8">
        <f>IF(E3753=0, 0, E3753/L3753)</f>
        <v>120.54545454545455</v>
      </c>
      <c r="Q3753" t="str">
        <f>LEFT($N3753,SEARCH("/",$N3753)-1)</f>
        <v>theater</v>
      </c>
      <c r="R3753" t="str">
        <f>RIGHT($N3753, LEN($N3753)-SEARCH("/",$N3753))</f>
        <v>musical</v>
      </c>
      <c r="S3753" s="12">
        <f>(((J3753/60)/60)/24)+DATE(1970,1,1)</f>
        <v>42403.035567129627</v>
      </c>
      <c r="T3753" s="12">
        <f>(((I3753/60)/60)/24)+DATE(1970,1,1)</f>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(E3754/D3754)</f>
        <v>1.1299999999999999</v>
      </c>
      <c r="P3754" s="8">
        <f>IF(E3754=0, 0, E3754/L3754)</f>
        <v>37.666666666666664</v>
      </c>
      <c r="Q3754" t="str">
        <f>LEFT($N3754,SEARCH("/",$N3754)-1)</f>
        <v>theater</v>
      </c>
      <c r="R3754" t="str">
        <f>RIGHT($N3754, LEN($N3754)-SEARCH("/",$N3754))</f>
        <v>musical</v>
      </c>
      <c r="S3754" s="12">
        <f>(((J3754/60)/60)/24)+DATE(1970,1,1)</f>
        <v>42619.802488425921</v>
      </c>
      <c r="T3754" s="12">
        <f>(((I3754/60)/60)/24)+DATE(1970,1,1)</f>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(E3755/D3755)</f>
        <v>1.0334000000000001</v>
      </c>
      <c r="P3755" s="8">
        <f>IF(E3755=0, 0, E3755/L3755)</f>
        <v>172.23333333333332</v>
      </c>
      <c r="Q3755" t="str">
        <f>LEFT($N3755,SEARCH("/",$N3755)-1)</f>
        <v>theater</v>
      </c>
      <c r="R3755" t="str">
        <f>RIGHT($N3755, LEN($N3755)-SEARCH("/",$N3755))</f>
        <v>musical</v>
      </c>
      <c r="S3755" s="12">
        <f>(((J3755/60)/60)/24)+DATE(1970,1,1)</f>
        <v>42128.824074074073</v>
      </c>
      <c r="T3755" s="12">
        <f>(((I3755/60)/60)/24)+DATE(1970,1,1)</f>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(E3756/D3756)</f>
        <v>1.2</v>
      </c>
      <c r="P3756" s="8">
        <f>IF(E3756=0, 0, E3756/L3756)</f>
        <v>111.11111111111111</v>
      </c>
      <c r="Q3756" t="str">
        <f>LEFT($N3756,SEARCH("/",$N3756)-1)</f>
        <v>theater</v>
      </c>
      <c r="R3756" t="str">
        <f>RIGHT($N3756, LEN($N3756)-SEARCH("/",$N3756))</f>
        <v>musical</v>
      </c>
      <c r="S3756" s="12">
        <f>(((J3756/60)/60)/24)+DATE(1970,1,1)</f>
        <v>41808.881215277775</v>
      </c>
      <c r="T3756" s="12">
        <f>(((I3756/60)/60)/24)+DATE(1970,1,1)</f>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(E3757/D3757)</f>
        <v>1.2963636363636364</v>
      </c>
      <c r="P3757" s="8">
        <f>IF(E3757=0, 0, E3757/L3757)</f>
        <v>25.464285714285715</v>
      </c>
      <c r="Q3757" t="str">
        <f>LEFT($N3757,SEARCH("/",$N3757)-1)</f>
        <v>theater</v>
      </c>
      <c r="R3757" t="str">
        <f>RIGHT($N3757, LEN($N3757)-SEARCH("/",$N3757))</f>
        <v>musical</v>
      </c>
      <c r="S3757" s="12">
        <f>(((J3757/60)/60)/24)+DATE(1970,1,1)</f>
        <v>42445.866979166662</v>
      </c>
      <c r="T3757" s="12">
        <f>(((I3757/60)/60)/24)+DATE(1970,1,1)</f>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(E3758/D3758)</f>
        <v>1.0111111111111111</v>
      </c>
      <c r="P3758" s="8">
        <f>IF(E3758=0, 0, E3758/L3758)</f>
        <v>267.64705882352939</v>
      </c>
      <c r="Q3758" t="str">
        <f>LEFT($N3758,SEARCH("/",$N3758)-1)</f>
        <v>theater</v>
      </c>
      <c r="R3758" t="str">
        <f>RIGHT($N3758, LEN($N3758)-SEARCH("/",$N3758))</f>
        <v>musical</v>
      </c>
      <c r="S3758" s="12">
        <f>(((J3758/60)/60)/24)+DATE(1970,1,1)</f>
        <v>41771.814791666664</v>
      </c>
      <c r="T3758" s="12">
        <f>(((I3758/60)/60)/24)+DATE(1970,1,1)</f>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(E3759/D3759)</f>
        <v>1.0851428571428572</v>
      </c>
      <c r="P3759" s="8">
        <f>IF(E3759=0, 0, E3759/L3759)</f>
        <v>75.959999999999994</v>
      </c>
      <c r="Q3759" t="str">
        <f>LEFT($N3759,SEARCH("/",$N3759)-1)</f>
        <v>theater</v>
      </c>
      <c r="R3759" t="str">
        <f>RIGHT($N3759, LEN($N3759)-SEARCH("/",$N3759))</f>
        <v>musical</v>
      </c>
      <c r="S3759" s="12">
        <f>(((J3759/60)/60)/24)+DATE(1970,1,1)</f>
        <v>41954.850868055553</v>
      </c>
      <c r="T3759" s="12">
        <f>(((I3759/60)/60)/24)+DATE(1970,1,1)</f>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(E3760/D3760)</f>
        <v>1.0233333333333334</v>
      </c>
      <c r="P3760" s="8">
        <f>IF(E3760=0, 0, E3760/L3760)</f>
        <v>59.03846153846154</v>
      </c>
      <c r="Q3760" t="str">
        <f>LEFT($N3760,SEARCH("/",$N3760)-1)</f>
        <v>theater</v>
      </c>
      <c r="R3760" t="str">
        <f>RIGHT($N3760, LEN($N3760)-SEARCH("/",$N3760))</f>
        <v>musical</v>
      </c>
      <c r="S3760" s="12">
        <f>(((J3760/60)/60)/24)+DATE(1970,1,1)</f>
        <v>41747.471504629626</v>
      </c>
      <c r="T3760" s="12">
        <f>(((I3760/60)/60)/24)+DATE(1970,1,1)</f>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(E3761/D3761)</f>
        <v>1.1024425000000002</v>
      </c>
      <c r="P3761" s="8">
        <f>IF(E3761=0, 0, E3761/L3761)</f>
        <v>50.111022727272733</v>
      </c>
      <c r="Q3761" t="str">
        <f>LEFT($N3761,SEARCH("/",$N3761)-1)</f>
        <v>theater</v>
      </c>
      <c r="R3761" t="str">
        <f>RIGHT($N3761, LEN($N3761)-SEARCH("/",$N3761))</f>
        <v>musical</v>
      </c>
      <c r="S3761" s="12">
        <f>(((J3761/60)/60)/24)+DATE(1970,1,1)</f>
        <v>42182.108252314814</v>
      </c>
      <c r="T3761" s="12">
        <f>(((I3761/60)/60)/24)+DATE(1970,1,1)</f>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(E3762/D3762)</f>
        <v>1.010154</v>
      </c>
      <c r="P3762" s="8">
        <f>IF(E3762=0, 0, E3762/L3762)</f>
        <v>55.502967032967035</v>
      </c>
      <c r="Q3762" t="str">
        <f>LEFT($N3762,SEARCH("/",$N3762)-1)</f>
        <v>theater</v>
      </c>
      <c r="R3762" t="str">
        <f>RIGHT($N3762, LEN($N3762)-SEARCH("/",$N3762))</f>
        <v>musical</v>
      </c>
      <c r="S3762" s="12">
        <f>(((J3762/60)/60)/24)+DATE(1970,1,1)</f>
        <v>41739.525300925925</v>
      </c>
      <c r="T3762" s="12">
        <f>(((I3762/60)/60)/24)+DATE(1970,1,1)</f>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(E3763/D3763)</f>
        <v>1</v>
      </c>
      <c r="P3763" s="8">
        <f>IF(E3763=0, 0, E3763/L3763)</f>
        <v>166.66666666666666</v>
      </c>
      <c r="Q3763" t="str">
        <f>LEFT($N3763,SEARCH("/",$N3763)-1)</f>
        <v>theater</v>
      </c>
      <c r="R3763" t="str">
        <f>RIGHT($N3763, LEN($N3763)-SEARCH("/",$N3763))</f>
        <v>musical</v>
      </c>
      <c r="S3763" s="12">
        <f>(((J3763/60)/60)/24)+DATE(1970,1,1)</f>
        <v>42173.466863425929</v>
      </c>
      <c r="T3763" s="12">
        <f>(((I3763/60)/60)/24)+DATE(1970,1,1)</f>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(E3764/D3764)</f>
        <v>1.0624</v>
      </c>
      <c r="P3764" s="8">
        <f>IF(E3764=0, 0, E3764/L3764)</f>
        <v>47.428571428571431</v>
      </c>
      <c r="Q3764" t="str">
        <f>LEFT($N3764,SEARCH("/",$N3764)-1)</f>
        <v>theater</v>
      </c>
      <c r="R3764" t="str">
        <f>RIGHT($N3764, LEN($N3764)-SEARCH("/",$N3764))</f>
        <v>musical</v>
      </c>
      <c r="S3764" s="12">
        <f>(((J3764/60)/60)/24)+DATE(1970,1,1)</f>
        <v>42193.813530092593</v>
      </c>
      <c r="T3764" s="12">
        <f>(((I3764/60)/60)/24)+DATE(1970,1,1)</f>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(E3765/D3765)</f>
        <v>1</v>
      </c>
      <c r="P3765" s="8">
        <f>IF(E3765=0, 0, E3765/L3765)</f>
        <v>64.935064935064929</v>
      </c>
      <c r="Q3765" t="str">
        <f>LEFT($N3765,SEARCH("/",$N3765)-1)</f>
        <v>theater</v>
      </c>
      <c r="R3765" t="str">
        <f>RIGHT($N3765, LEN($N3765)-SEARCH("/",$N3765))</f>
        <v>musical</v>
      </c>
      <c r="S3765" s="12">
        <f>(((J3765/60)/60)/24)+DATE(1970,1,1)</f>
        <v>42065.750300925924</v>
      </c>
      <c r="T3765" s="12">
        <f>(((I3765/60)/60)/24)+DATE(1970,1,1)</f>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(E3766/D3766)</f>
        <v>1</v>
      </c>
      <c r="P3766" s="8">
        <f>IF(E3766=0, 0, E3766/L3766)</f>
        <v>55.555555555555557</v>
      </c>
      <c r="Q3766" t="str">
        <f>LEFT($N3766,SEARCH("/",$N3766)-1)</f>
        <v>theater</v>
      </c>
      <c r="R3766" t="str">
        <f>RIGHT($N3766, LEN($N3766)-SEARCH("/",$N3766))</f>
        <v>musical</v>
      </c>
      <c r="S3766" s="12">
        <f>(((J3766/60)/60)/24)+DATE(1970,1,1)</f>
        <v>42499.842962962968</v>
      </c>
      <c r="T3766" s="12">
        <f>(((I3766/60)/60)/24)+DATE(1970,1,1)</f>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(E3767/D3767)</f>
        <v>1.1345714285714286</v>
      </c>
      <c r="P3767" s="8">
        <f>IF(E3767=0, 0, E3767/L3767)</f>
        <v>74.224299065420567</v>
      </c>
      <c r="Q3767" t="str">
        <f>LEFT($N3767,SEARCH("/",$N3767)-1)</f>
        <v>theater</v>
      </c>
      <c r="R3767" t="str">
        <f>RIGHT($N3767, LEN($N3767)-SEARCH("/",$N3767))</f>
        <v>musical</v>
      </c>
      <c r="S3767" s="12">
        <f>(((J3767/60)/60)/24)+DATE(1970,1,1)</f>
        <v>41820.776412037041</v>
      </c>
      <c r="T3767" s="12">
        <f>(((I3767/60)/60)/24)+DATE(1970,1,1)</f>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(E3768/D3768)</f>
        <v>1.0265010000000001</v>
      </c>
      <c r="P3768" s="8">
        <f>IF(E3768=0, 0, E3768/L3768)</f>
        <v>106.9271875</v>
      </c>
      <c r="Q3768" t="str">
        <f>LEFT($N3768,SEARCH("/",$N3768)-1)</f>
        <v>theater</v>
      </c>
      <c r="R3768" t="str">
        <f>RIGHT($N3768, LEN($N3768)-SEARCH("/",$N3768))</f>
        <v>musical</v>
      </c>
      <c r="S3768" s="12">
        <f>(((J3768/60)/60)/24)+DATE(1970,1,1)</f>
        <v>41788.167187500003</v>
      </c>
      <c r="T3768" s="12">
        <f>(((I3768/60)/60)/24)+DATE(1970,1,1)</f>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(E3769/D3769)</f>
        <v>1.1675</v>
      </c>
      <c r="P3769" s="8">
        <f>IF(E3769=0, 0, E3769/L3769)</f>
        <v>41.696428571428569</v>
      </c>
      <c r="Q3769" t="str">
        <f>LEFT($N3769,SEARCH("/",$N3769)-1)</f>
        <v>theater</v>
      </c>
      <c r="R3769" t="str">
        <f>RIGHT($N3769, LEN($N3769)-SEARCH("/",$N3769))</f>
        <v>musical</v>
      </c>
      <c r="S3769" s="12">
        <f>(((J3769/60)/60)/24)+DATE(1970,1,1)</f>
        <v>42050.019641203704</v>
      </c>
      <c r="T3769" s="12">
        <f>(((I3769/60)/60)/24)+DATE(1970,1,1)</f>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(E3770/D3770)</f>
        <v>1.0765274999999999</v>
      </c>
      <c r="P3770" s="8">
        <f>IF(E3770=0, 0, E3770/L3770)</f>
        <v>74.243275862068955</v>
      </c>
      <c r="Q3770" t="str">
        <f>LEFT($N3770,SEARCH("/",$N3770)-1)</f>
        <v>theater</v>
      </c>
      <c r="R3770" t="str">
        <f>RIGHT($N3770, LEN($N3770)-SEARCH("/",$N3770))</f>
        <v>musical</v>
      </c>
      <c r="S3770" s="12">
        <f>(((J3770/60)/60)/24)+DATE(1970,1,1)</f>
        <v>41772.727893518517</v>
      </c>
      <c r="T3770" s="12">
        <f>(((I3770/60)/60)/24)+DATE(1970,1,1)</f>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(E3771/D3771)</f>
        <v>1</v>
      </c>
      <c r="P3771" s="8">
        <f>IF(E3771=0, 0, E3771/L3771)</f>
        <v>73.333333333333329</v>
      </c>
      <c r="Q3771" t="str">
        <f>LEFT($N3771,SEARCH("/",$N3771)-1)</f>
        <v>theater</v>
      </c>
      <c r="R3771" t="str">
        <f>RIGHT($N3771, LEN($N3771)-SEARCH("/",$N3771))</f>
        <v>musical</v>
      </c>
      <c r="S3771" s="12">
        <f>(((J3771/60)/60)/24)+DATE(1970,1,1)</f>
        <v>42445.598136574074</v>
      </c>
      <c r="T3771" s="12">
        <f>(((I3771/60)/60)/24)+DATE(1970,1,1)</f>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(E3772/D3772)</f>
        <v>1</v>
      </c>
      <c r="P3772" s="8">
        <f>IF(E3772=0, 0, E3772/L3772)</f>
        <v>100</v>
      </c>
      <c r="Q3772" t="str">
        <f>LEFT($N3772,SEARCH("/",$N3772)-1)</f>
        <v>theater</v>
      </c>
      <c r="R3772" t="str">
        <f>RIGHT($N3772, LEN($N3772)-SEARCH("/",$N3772))</f>
        <v>musical</v>
      </c>
      <c r="S3772" s="12">
        <f>(((J3772/60)/60)/24)+DATE(1970,1,1)</f>
        <v>42138.930671296301</v>
      </c>
      <c r="T3772" s="12">
        <f>(((I3772/60)/60)/24)+DATE(1970,1,1)</f>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(E3773/D3773)</f>
        <v>1.46</v>
      </c>
      <c r="P3773" s="8">
        <f>IF(E3773=0, 0, E3773/L3773)</f>
        <v>38.421052631578945</v>
      </c>
      <c r="Q3773" t="str">
        <f>LEFT($N3773,SEARCH("/",$N3773)-1)</f>
        <v>theater</v>
      </c>
      <c r="R3773" t="str">
        <f>RIGHT($N3773, LEN($N3773)-SEARCH("/",$N3773))</f>
        <v>musical</v>
      </c>
      <c r="S3773" s="12">
        <f>(((J3773/60)/60)/24)+DATE(1970,1,1)</f>
        <v>42493.857083333336</v>
      </c>
      <c r="T3773" s="12">
        <f>(((I3773/60)/60)/24)+DATE(1970,1,1)</f>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(E3774/D3774)</f>
        <v>1.1020000000000001</v>
      </c>
      <c r="P3774" s="8">
        <f>IF(E3774=0, 0, E3774/L3774)</f>
        <v>166.96969696969697</v>
      </c>
      <c r="Q3774" t="str">
        <f>LEFT($N3774,SEARCH("/",$N3774)-1)</f>
        <v>theater</v>
      </c>
      <c r="R3774" t="str">
        <f>RIGHT($N3774, LEN($N3774)-SEARCH("/",$N3774))</f>
        <v>musical</v>
      </c>
      <c r="S3774" s="12">
        <f>(((J3774/60)/60)/24)+DATE(1970,1,1)</f>
        <v>42682.616967592592</v>
      </c>
      <c r="T3774" s="12">
        <f>(((I3774/60)/60)/24)+DATE(1970,1,1)</f>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(E3775/D3775)</f>
        <v>1.0820000000000001</v>
      </c>
      <c r="P3775" s="8">
        <f>IF(E3775=0, 0, E3775/L3775)</f>
        <v>94.912280701754383</v>
      </c>
      <c r="Q3775" t="str">
        <f>LEFT($N3775,SEARCH("/",$N3775)-1)</f>
        <v>theater</v>
      </c>
      <c r="R3775" t="str">
        <f>RIGHT($N3775, LEN($N3775)-SEARCH("/",$N3775))</f>
        <v>musical</v>
      </c>
      <c r="S3775" s="12">
        <f>(((J3775/60)/60)/24)+DATE(1970,1,1)</f>
        <v>42656.005173611105</v>
      </c>
      <c r="T3775" s="12">
        <f>(((I3775/60)/60)/24)+DATE(1970,1,1)</f>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(E3776/D3776)</f>
        <v>1</v>
      </c>
      <c r="P3776" s="8">
        <f>IF(E3776=0, 0, E3776/L3776)</f>
        <v>100</v>
      </c>
      <c r="Q3776" t="str">
        <f>LEFT($N3776,SEARCH("/",$N3776)-1)</f>
        <v>theater</v>
      </c>
      <c r="R3776" t="str">
        <f>RIGHT($N3776, LEN($N3776)-SEARCH("/",$N3776))</f>
        <v>musical</v>
      </c>
      <c r="S3776" s="12">
        <f>(((J3776/60)/60)/24)+DATE(1970,1,1)</f>
        <v>42087.792303240742</v>
      </c>
      <c r="T3776" s="12">
        <f>(((I3776/60)/60)/24)+DATE(1970,1,1)</f>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(E3777/D3777)</f>
        <v>1.0024999999999999</v>
      </c>
      <c r="P3777" s="8">
        <f>IF(E3777=0, 0, E3777/L3777)</f>
        <v>143.21428571428572</v>
      </c>
      <c r="Q3777" t="str">
        <f>LEFT($N3777,SEARCH("/",$N3777)-1)</f>
        <v>theater</v>
      </c>
      <c r="R3777" t="str">
        <f>RIGHT($N3777, LEN($N3777)-SEARCH("/",$N3777))</f>
        <v>musical</v>
      </c>
      <c r="S3777" s="12">
        <f>(((J3777/60)/60)/24)+DATE(1970,1,1)</f>
        <v>42075.942627314813</v>
      </c>
      <c r="T3777" s="12">
        <f>(((I3777/60)/60)/24)+DATE(1970,1,1)</f>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(E3778/D3778)</f>
        <v>1.0671250000000001</v>
      </c>
      <c r="P3778" s="8">
        <f>IF(E3778=0, 0, E3778/L3778)</f>
        <v>90.819148936170208</v>
      </c>
      <c r="Q3778" t="str">
        <f>LEFT($N3778,SEARCH("/",$N3778)-1)</f>
        <v>theater</v>
      </c>
      <c r="R3778" t="str">
        <f>RIGHT($N3778, LEN($N3778)-SEARCH("/",$N3778))</f>
        <v>musical</v>
      </c>
      <c r="S3778" s="12">
        <f>(((J3778/60)/60)/24)+DATE(1970,1,1)</f>
        <v>41814.367800925924</v>
      </c>
      <c r="T3778" s="12">
        <f>(((I3778/60)/60)/24)+DATE(1970,1,1)</f>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(E3779/D3779)</f>
        <v>1.4319999999999999</v>
      </c>
      <c r="P3779" s="8">
        <f>IF(E3779=0, 0, E3779/L3779)</f>
        <v>48.542372881355931</v>
      </c>
      <c r="Q3779" t="str">
        <f>LEFT($N3779,SEARCH("/",$N3779)-1)</f>
        <v>theater</v>
      </c>
      <c r="R3779" t="str">
        <f>RIGHT($N3779, LEN($N3779)-SEARCH("/",$N3779))</f>
        <v>musical</v>
      </c>
      <c r="S3779" s="12">
        <f>(((J3779/60)/60)/24)+DATE(1970,1,1)</f>
        <v>41887.111354166671</v>
      </c>
      <c r="T3779" s="12">
        <f>(((I3779/60)/60)/24)+DATE(1970,1,1)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(E3780/D3780)</f>
        <v>1.0504166666666668</v>
      </c>
      <c r="P3780" s="8">
        <f>IF(E3780=0, 0, E3780/L3780)</f>
        <v>70.027777777777771</v>
      </c>
      <c r="Q3780" t="str">
        <f>LEFT($N3780,SEARCH("/",$N3780)-1)</f>
        <v>theater</v>
      </c>
      <c r="R3780" t="str">
        <f>RIGHT($N3780, LEN($N3780)-SEARCH("/",$N3780))</f>
        <v>musical</v>
      </c>
      <c r="S3780" s="12">
        <f>(((J3780/60)/60)/24)+DATE(1970,1,1)</f>
        <v>41989.819212962961</v>
      </c>
      <c r="T3780" s="12">
        <f>(((I3780/60)/60)/24)+DATE(1970,1,1)</f>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(E3781/D3781)</f>
        <v>1.0398000000000001</v>
      </c>
      <c r="P3781" s="8">
        <f>IF(E3781=0, 0, E3781/L3781)</f>
        <v>135.62608695652173</v>
      </c>
      <c r="Q3781" t="str">
        <f>LEFT($N3781,SEARCH("/",$N3781)-1)</f>
        <v>theater</v>
      </c>
      <c r="R3781" t="str">
        <f>RIGHT($N3781, LEN($N3781)-SEARCH("/",$N3781))</f>
        <v>musical</v>
      </c>
      <c r="S3781" s="12">
        <f>(((J3781/60)/60)/24)+DATE(1970,1,1)</f>
        <v>42425.735416666663</v>
      </c>
      <c r="T3781" s="12">
        <f>(((I3781/60)/60)/24)+DATE(1970,1,1)</f>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(E3782/D3782)</f>
        <v>1.2</v>
      </c>
      <c r="P3782" s="8">
        <f>IF(E3782=0, 0, E3782/L3782)</f>
        <v>100</v>
      </c>
      <c r="Q3782" t="str">
        <f>LEFT($N3782,SEARCH("/",$N3782)-1)</f>
        <v>theater</v>
      </c>
      <c r="R3782" t="str">
        <f>RIGHT($N3782, LEN($N3782)-SEARCH("/",$N3782))</f>
        <v>musical</v>
      </c>
      <c r="S3782" s="12">
        <f>(((J3782/60)/60)/24)+DATE(1970,1,1)</f>
        <v>42166.219733796301</v>
      </c>
      <c r="T3782" s="12">
        <f>(((I3782/60)/60)/24)+DATE(1970,1,1)</f>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(E3783/D3783)</f>
        <v>1.0966666666666667</v>
      </c>
      <c r="P3783" s="8">
        <f>IF(E3783=0, 0, E3783/L3783)</f>
        <v>94.90384615384616</v>
      </c>
      <c r="Q3783" t="str">
        <f>LEFT($N3783,SEARCH("/",$N3783)-1)</f>
        <v>theater</v>
      </c>
      <c r="R3783" t="str">
        <f>RIGHT($N3783, LEN($N3783)-SEARCH("/",$N3783))</f>
        <v>musical</v>
      </c>
      <c r="S3783" s="12">
        <f>(((J3783/60)/60)/24)+DATE(1970,1,1)</f>
        <v>41865.882928240739</v>
      </c>
      <c r="T3783" s="12">
        <f>(((I3783/60)/60)/24)+DATE(1970,1,1)</f>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(E3784/D3784)</f>
        <v>1.0175000000000001</v>
      </c>
      <c r="P3784" s="8">
        <f>IF(E3784=0, 0, E3784/L3784)</f>
        <v>75.370370370370367</v>
      </c>
      <c r="Q3784" t="str">
        <f>LEFT($N3784,SEARCH("/",$N3784)-1)</f>
        <v>theater</v>
      </c>
      <c r="R3784" t="str">
        <f>RIGHT($N3784, LEN($N3784)-SEARCH("/",$N3784))</f>
        <v>musical</v>
      </c>
      <c r="S3784" s="12">
        <f>(((J3784/60)/60)/24)+DATE(1970,1,1)</f>
        <v>42546.862233796302</v>
      </c>
      <c r="T3784" s="12">
        <f>(((I3784/60)/60)/24)+DATE(1970,1,1)</f>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(E3785/D3785)</f>
        <v>1.2891666666666666</v>
      </c>
      <c r="P3785" s="8">
        <f>IF(E3785=0, 0, E3785/L3785)</f>
        <v>64.458333333333329</v>
      </c>
      <c r="Q3785" t="str">
        <f>LEFT($N3785,SEARCH("/",$N3785)-1)</f>
        <v>theater</v>
      </c>
      <c r="R3785" t="str">
        <f>RIGHT($N3785, LEN($N3785)-SEARCH("/",$N3785))</f>
        <v>musical</v>
      </c>
      <c r="S3785" s="12">
        <f>(((J3785/60)/60)/24)+DATE(1970,1,1)</f>
        <v>42420.140277777777</v>
      </c>
      <c r="T3785" s="12">
        <f>(((I3785/60)/60)/24)+DATE(1970,1,1)</f>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(E3786/D3786)</f>
        <v>1.1499999999999999</v>
      </c>
      <c r="P3786" s="8">
        <f>IF(E3786=0, 0, E3786/L3786)</f>
        <v>115</v>
      </c>
      <c r="Q3786" t="str">
        <f>LEFT($N3786,SEARCH("/",$N3786)-1)</f>
        <v>theater</v>
      </c>
      <c r="R3786" t="str">
        <f>RIGHT($N3786, LEN($N3786)-SEARCH("/",$N3786))</f>
        <v>musical</v>
      </c>
      <c r="S3786" s="12">
        <f>(((J3786/60)/60)/24)+DATE(1970,1,1)</f>
        <v>42531.980694444443</v>
      </c>
      <c r="T3786" s="12">
        <f>(((I3786/60)/60)/24)+DATE(1970,1,1)</f>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(E3787/D3787)</f>
        <v>1.5075000000000001</v>
      </c>
      <c r="P3787" s="8">
        <f>IF(E3787=0, 0, E3787/L3787)</f>
        <v>100.5</v>
      </c>
      <c r="Q3787" t="str">
        <f>LEFT($N3787,SEARCH("/",$N3787)-1)</f>
        <v>theater</v>
      </c>
      <c r="R3787" t="str">
        <f>RIGHT($N3787, LEN($N3787)-SEARCH("/",$N3787))</f>
        <v>musical</v>
      </c>
      <c r="S3787" s="12">
        <f>(((J3787/60)/60)/24)+DATE(1970,1,1)</f>
        <v>42548.63853009259</v>
      </c>
      <c r="T3787" s="12">
        <f>(((I3787/60)/60)/24)+DATE(1970,1,1)</f>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(E3788/D3788)</f>
        <v>1.1096666666666666</v>
      </c>
      <c r="P3788" s="8">
        <f>IF(E3788=0, 0, E3788/L3788)</f>
        <v>93.774647887323937</v>
      </c>
      <c r="Q3788" t="str">
        <f>LEFT($N3788,SEARCH("/",$N3788)-1)</f>
        <v>theater</v>
      </c>
      <c r="R3788" t="str">
        <f>RIGHT($N3788, LEN($N3788)-SEARCH("/",$N3788))</f>
        <v>musical</v>
      </c>
      <c r="S3788" s="12">
        <f>(((J3788/60)/60)/24)+DATE(1970,1,1)</f>
        <v>42487.037905092591</v>
      </c>
      <c r="T3788" s="12">
        <f>(((I3788/60)/60)/24)+DATE(1970,1,1)</f>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(E3789/D3789)</f>
        <v>1.0028571428571429</v>
      </c>
      <c r="P3789" s="8">
        <f>IF(E3789=0, 0, E3789/L3789)</f>
        <v>35.1</v>
      </c>
      <c r="Q3789" t="str">
        <f>LEFT($N3789,SEARCH("/",$N3789)-1)</f>
        <v>theater</v>
      </c>
      <c r="R3789" t="str">
        <f>RIGHT($N3789, LEN($N3789)-SEARCH("/",$N3789))</f>
        <v>musical</v>
      </c>
      <c r="S3789" s="12">
        <f>(((J3789/60)/60)/24)+DATE(1970,1,1)</f>
        <v>42167.534791666665</v>
      </c>
      <c r="T3789" s="12">
        <f>(((I3789/60)/60)/24)+DATE(1970,1,1)</f>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(E3790/D3790)</f>
        <v>6.6666666666666671E-3</v>
      </c>
      <c r="P3790" s="8">
        <f>IF(E3790=0, 0, E3790/L3790)</f>
        <v>500</v>
      </c>
      <c r="Q3790" t="str">
        <f>LEFT($N3790,SEARCH("/",$N3790)-1)</f>
        <v>theater</v>
      </c>
      <c r="R3790" t="str">
        <f>RIGHT($N3790, LEN($N3790)-SEARCH("/",$N3790))</f>
        <v>musical</v>
      </c>
      <c r="S3790" s="12">
        <f>(((J3790/60)/60)/24)+DATE(1970,1,1)</f>
        <v>42333.695821759262</v>
      </c>
      <c r="T3790" s="12">
        <f>(((I3790/60)/60)/24)+DATE(1970,1,1)</f>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(E3791/D3791)</f>
        <v>3.267605633802817E-2</v>
      </c>
      <c r="P3791" s="8">
        <f>IF(E3791=0, 0, E3791/L3791)</f>
        <v>29</v>
      </c>
      <c r="Q3791" t="str">
        <f>LEFT($N3791,SEARCH("/",$N3791)-1)</f>
        <v>theater</v>
      </c>
      <c r="R3791" t="str">
        <f>RIGHT($N3791, LEN($N3791)-SEARCH("/",$N3791))</f>
        <v>musical</v>
      </c>
      <c r="S3791" s="12">
        <f>(((J3791/60)/60)/24)+DATE(1970,1,1)</f>
        <v>42138.798819444448</v>
      </c>
      <c r="T3791" s="12">
        <f>(((I3791/60)/60)/24)+DATE(1970,1,1)</f>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(E3792/D3792)</f>
        <v>0</v>
      </c>
      <c r="P3792" s="8">
        <f>IF(E3792=0, 0, E3792/L3792)</f>
        <v>0</v>
      </c>
      <c r="Q3792" t="str">
        <f>LEFT($N3792,SEARCH("/",$N3792)-1)</f>
        <v>theater</v>
      </c>
      <c r="R3792" t="str">
        <f>RIGHT($N3792, LEN($N3792)-SEARCH("/",$N3792))</f>
        <v>musical</v>
      </c>
      <c r="S3792" s="12">
        <f>(((J3792/60)/60)/24)+DATE(1970,1,1)</f>
        <v>42666.666932870372</v>
      </c>
      <c r="T3792" s="12">
        <f>(((I3792/60)/60)/24)+DATE(1970,1,1)</f>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(E3793/D3793)</f>
        <v>0</v>
      </c>
      <c r="P3793" s="8">
        <f>IF(E3793=0, 0, E3793/L3793)</f>
        <v>0</v>
      </c>
      <c r="Q3793" t="str">
        <f>LEFT($N3793,SEARCH("/",$N3793)-1)</f>
        <v>theater</v>
      </c>
      <c r="R3793" t="str">
        <f>RIGHT($N3793, LEN($N3793)-SEARCH("/",$N3793))</f>
        <v>musical</v>
      </c>
      <c r="S3793" s="12">
        <f>(((J3793/60)/60)/24)+DATE(1970,1,1)</f>
        <v>41766.692037037035</v>
      </c>
      <c r="T3793" s="12">
        <f>(((I3793/60)/60)/24)+DATE(1970,1,1)</f>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(E3794/D3794)</f>
        <v>2.8E-3</v>
      </c>
      <c r="P3794" s="8">
        <f>IF(E3794=0, 0, E3794/L3794)</f>
        <v>17.5</v>
      </c>
      <c r="Q3794" t="str">
        <f>LEFT($N3794,SEARCH("/",$N3794)-1)</f>
        <v>theater</v>
      </c>
      <c r="R3794" t="str">
        <f>RIGHT($N3794, LEN($N3794)-SEARCH("/",$N3794))</f>
        <v>musical</v>
      </c>
      <c r="S3794" s="12">
        <f>(((J3794/60)/60)/24)+DATE(1970,1,1)</f>
        <v>42170.447013888886</v>
      </c>
      <c r="T3794" s="12">
        <f>(((I3794/60)/60)/24)+DATE(1970,1,1)</f>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(E3795/D3795)</f>
        <v>0.59657142857142853</v>
      </c>
      <c r="P3795" s="8">
        <f>IF(E3795=0, 0, E3795/L3795)</f>
        <v>174</v>
      </c>
      <c r="Q3795" t="str">
        <f>LEFT($N3795,SEARCH("/",$N3795)-1)</f>
        <v>theater</v>
      </c>
      <c r="R3795" t="str">
        <f>RIGHT($N3795, LEN($N3795)-SEARCH("/",$N3795))</f>
        <v>musical</v>
      </c>
      <c r="S3795" s="12">
        <f>(((J3795/60)/60)/24)+DATE(1970,1,1)</f>
        <v>41968.938993055555</v>
      </c>
      <c r="T3795" s="12">
        <f>(((I3795/60)/60)/24)+DATE(1970,1,1)</f>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(E3796/D3796)</f>
        <v>0.01</v>
      </c>
      <c r="P3796" s="8">
        <f>IF(E3796=0, 0, E3796/L3796)</f>
        <v>50</v>
      </c>
      <c r="Q3796" t="str">
        <f>LEFT($N3796,SEARCH("/",$N3796)-1)</f>
        <v>theater</v>
      </c>
      <c r="R3796" t="str">
        <f>RIGHT($N3796, LEN($N3796)-SEARCH("/",$N3796))</f>
        <v>musical</v>
      </c>
      <c r="S3796" s="12">
        <f>(((J3796/60)/60)/24)+DATE(1970,1,1)</f>
        <v>42132.58048611111</v>
      </c>
      <c r="T3796" s="12">
        <f>(((I3796/60)/60)/24)+DATE(1970,1,1)</f>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(E3797/D3797)</f>
        <v>1.6666666666666666E-2</v>
      </c>
      <c r="P3797" s="8">
        <f>IF(E3797=0, 0, E3797/L3797)</f>
        <v>5</v>
      </c>
      <c r="Q3797" t="str">
        <f>LEFT($N3797,SEARCH("/",$N3797)-1)</f>
        <v>theater</v>
      </c>
      <c r="R3797" t="str">
        <f>RIGHT($N3797, LEN($N3797)-SEARCH("/",$N3797))</f>
        <v>musical</v>
      </c>
      <c r="S3797" s="12">
        <f>(((J3797/60)/60)/24)+DATE(1970,1,1)</f>
        <v>42201.436226851853</v>
      </c>
      <c r="T3797" s="12">
        <f>(((I3797/60)/60)/24)+DATE(1970,1,1)</f>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(E3798/D3798)</f>
        <v>4.4444444444444447E-5</v>
      </c>
      <c r="P3798" s="8">
        <f>IF(E3798=0, 0, E3798/L3798)</f>
        <v>1</v>
      </c>
      <c r="Q3798" t="str">
        <f>LEFT($N3798,SEARCH("/",$N3798)-1)</f>
        <v>theater</v>
      </c>
      <c r="R3798" t="str">
        <f>RIGHT($N3798, LEN($N3798)-SEARCH("/",$N3798))</f>
        <v>musical</v>
      </c>
      <c r="S3798" s="12">
        <f>(((J3798/60)/60)/24)+DATE(1970,1,1)</f>
        <v>42689.029583333337</v>
      </c>
      <c r="T3798" s="12">
        <f>(((I3798/60)/60)/24)+DATE(1970,1,1)</f>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(E3799/D3799)</f>
        <v>0.89666666666666661</v>
      </c>
      <c r="P3799" s="8">
        <f>IF(E3799=0, 0, E3799/L3799)</f>
        <v>145.40540540540542</v>
      </c>
      <c r="Q3799" t="str">
        <f>LEFT($N3799,SEARCH("/",$N3799)-1)</f>
        <v>theater</v>
      </c>
      <c r="R3799" t="str">
        <f>RIGHT($N3799, LEN($N3799)-SEARCH("/",$N3799))</f>
        <v>musical</v>
      </c>
      <c r="S3799" s="12">
        <f>(((J3799/60)/60)/24)+DATE(1970,1,1)</f>
        <v>42084.881539351853</v>
      </c>
      <c r="T3799" s="12">
        <f>(((I3799/60)/60)/24)+DATE(1970,1,1)</f>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(E3800/D3800)</f>
        <v>1.4642857142857143E-2</v>
      </c>
      <c r="P3800" s="8">
        <f>IF(E3800=0, 0, E3800/L3800)</f>
        <v>205</v>
      </c>
      <c r="Q3800" t="str">
        <f>LEFT($N3800,SEARCH("/",$N3800)-1)</f>
        <v>theater</v>
      </c>
      <c r="R3800" t="str">
        <f>RIGHT($N3800, LEN($N3800)-SEARCH("/",$N3800))</f>
        <v>musical</v>
      </c>
      <c r="S3800" s="12">
        <f>(((J3800/60)/60)/24)+DATE(1970,1,1)</f>
        <v>41831.722777777781</v>
      </c>
      <c r="T3800" s="12">
        <f>(((I3800/60)/60)/24)+DATE(1970,1,1)</f>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(E3801/D3801)</f>
        <v>4.02E-2</v>
      </c>
      <c r="P3801" s="8">
        <f>IF(E3801=0, 0, E3801/L3801)</f>
        <v>100.5</v>
      </c>
      <c r="Q3801" t="str">
        <f>LEFT($N3801,SEARCH("/",$N3801)-1)</f>
        <v>theater</v>
      </c>
      <c r="R3801" t="str">
        <f>RIGHT($N3801, LEN($N3801)-SEARCH("/",$N3801))</f>
        <v>musical</v>
      </c>
      <c r="S3801" s="12">
        <f>(((J3801/60)/60)/24)+DATE(1970,1,1)</f>
        <v>42410.93105324074</v>
      </c>
      <c r="T3801" s="12">
        <f>(((I3801/60)/60)/24)+DATE(1970,1,1)</f>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(E3802/D3802)</f>
        <v>4.0045454545454544E-2</v>
      </c>
      <c r="P3802" s="8">
        <f>IF(E3802=0, 0, E3802/L3802)</f>
        <v>55.0625</v>
      </c>
      <c r="Q3802" t="str">
        <f>LEFT($N3802,SEARCH("/",$N3802)-1)</f>
        <v>theater</v>
      </c>
      <c r="R3802" t="str">
        <f>RIGHT($N3802, LEN($N3802)-SEARCH("/",$N3802))</f>
        <v>musical</v>
      </c>
      <c r="S3802" s="12">
        <f>(((J3802/60)/60)/24)+DATE(1970,1,1)</f>
        <v>41982.737071759257</v>
      </c>
      <c r="T3802" s="12">
        <f>(((I3802/60)/60)/24)+DATE(1970,1,1)</f>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(E3803/D3803)</f>
        <v>8.5199999999999998E-2</v>
      </c>
      <c r="P3803" s="8">
        <f>IF(E3803=0, 0, E3803/L3803)</f>
        <v>47.333333333333336</v>
      </c>
      <c r="Q3803" t="str">
        <f>LEFT($N3803,SEARCH("/",$N3803)-1)</f>
        <v>theater</v>
      </c>
      <c r="R3803" t="str">
        <f>RIGHT($N3803, LEN($N3803)-SEARCH("/",$N3803))</f>
        <v>musical</v>
      </c>
      <c r="S3803" s="12">
        <f>(((J3803/60)/60)/24)+DATE(1970,1,1)</f>
        <v>41975.676111111112</v>
      </c>
      <c r="T3803" s="12">
        <f>(((I3803/60)/60)/24)+DATE(1970,1,1)</f>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(E3804/D3804)</f>
        <v>0</v>
      </c>
      <c r="P3804" s="8">
        <f>IF(E3804=0, 0, E3804/L3804)</f>
        <v>0</v>
      </c>
      <c r="Q3804" t="str">
        <f>LEFT($N3804,SEARCH("/",$N3804)-1)</f>
        <v>theater</v>
      </c>
      <c r="R3804" t="str">
        <f>RIGHT($N3804, LEN($N3804)-SEARCH("/",$N3804))</f>
        <v>musical</v>
      </c>
      <c r="S3804" s="12">
        <f>(((J3804/60)/60)/24)+DATE(1970,1,1)</f>
        <v>42269.126226851848</v>
      </c>
      <c r="T3804" s="12">
        <f>(((I3804/60)/60)/24)+DATE(1970,1,1)</f>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(E3805/D3805)</f>
        <v>0.19650000000000001</v>
      </c>
      <c r="P3805" s="8">
        <f>IF(E3805=0, 0, E3805/L3805)</f>
        <v>58.95</v>
      </c>
      <c r="Q3805" t="str">
        <f>LEFT($N3805,SEARCH("/",$N3805)-1)</f>
        <v>theater</v>
      </c>
      <c r="R3805" t="str">
        <f>RIGHT($N3805, LEN($N3805)-SEARCH("/",$N3805))</f>
        <v>musical</v>
      </c>
      <c r="S3805" s="12">
        <f>(((J3805/60)/60)/24)+DATE(1970,1,1)</f>
        <v>42403.971851851849</v>
      </c>
      <c r="T3805" s="12">
        <f>(((I3805/60)/60)/24)+DATE(1970,1,1)</f>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(E3806/D3806)</f>
        <v>0</v>
      </c>
      <c r="P3806" s="8">
        <f>IF(E3806=0, 0, E3806/L3806)</f>
        <v>0</v>
      </c>
      <c r="Q3806" t="str">
        <f>LEFT($N3806,SEARCH("/",$N3806)-1)</f>
        <v>theater</v>
      </c>
      <c r="R3806" t="str">
        <f>RIGHT($N3806, LEN($N3806)-SEARCH("/",$N3806))</f>
        <v>musical</v>
      </c>
      <c r="S3806" s="12">
        <f>(((J3806/60)/60)/24)+DATE(1970,1,1)</f>
        <v>42527.00953703704</v>
      </c>
      <c r="T3806" s="12">
        <f>(((I3806/60)/60)/24)+DATE(1970,1,1)</f>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(E3807/D3807)</f>
        <v>2.0000000000000002E-5</v>
      </c>
      <c r="P3807" s="8">
        <f>IF(E3807=0, 0, E3807/L3807)</f>
        <v>1.5</v>
      </c>
      <c r="Q3807" t="str">
        <f>LEFT($N3807,SEARCH("/",$N3807)-1)</f>
        <v>theater</v>
      </c>
      <c r="R3807" t="str">
        <f>RIGHT($N3807, LEN($N3807)-SEARCH("/",$N3807))</f>
        <v>musical</v>
      </c>
      <c r="S3807" s="12">
        <f>(((J3807/60)/60)/24)+DATE(1970,1,1)</f>
        <v>41849.887037037035</v>
      </c>
      <c r="T3807" s="12">
        <f>(((I3807/60)/60)/24)+DATE(1970,1,1)</f>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(E3808/D3808)</f>
        <v>6.6666666666666664E-4</v>
      </c>
      <c r="P3808" s="8">
        <f>IF(E3808=0, 0, E3808/L3808)</f>
        <v>5</v>
      </c>
      <c r="Q3808" t="str">
        <f>LEFT($N3808,SEARCH("/",$N3808)-1)</f>
        <v>theater</v>
      </c>
      <c r="R3808" t="str">
        <f>RIGHT($N3808, LEN($N3808)-SEARCH("/",$N3808))</f>
        <v>musical</v>
      </c>
      <c r="S3808" s="12">
        <f>(((J3808/60)/60)/24)+DATE(1970,1,1)</f>
        <v>41799.259039351848</v>
      </c>
      <c r="T3808" s="12">
        <f>(((I3808/60)/60)/24)+DATE(1970,1,1)</f>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(E3809/D3809)</f>
        <v>0.30333333333333334</v>
      </c>
      <c r="P3809" s="8">
        <f>IF(E3809=0, 0, E3809/L3809)</f>
        <v>50.555555555555557</v>
      </c>
      <c r="Q3809" t="str">
        <f>LEFT($N3809,SEARCH("/",$N3809)-1)</f>
        <v>theater</v>
      </c>
      <c r="R3809" t="str">
        <f>RIGHT($N3809, LEN($N3809)-SEARCH("/",$N3809))</f>
        <v>musical</v>
      </c>
      <c r="S3809" s="12">
        <f>(((J3809/60)/60)/24)+DATE(1970,1,1)</f>
        <v>42090.909016203703</v>
      </c>
      <c r="T3809" s="12">
        <f>(((I3809/60)/60)/24)+DATE(1970,1,1)</f>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(E3810/D3810)</f>
        <v>1</v>
      </c>
      <c r="P3810" s="8">
        <f>IF(E3810=0, 0, E3810/L3810)</f>
        <v>41.666666666666664</v>
      </c>
      <c r="Q3810" t="str">
        <f>LEFT($N3810,SEARCH("/",$N3810)-1)</f>
        <v>theater</v>
      </c>
      <c r="R3810" t="str">
        <f>RIGHT($N3810, LEN($N3810)-SEARCH("/",$N3810))</f>
        <v>plays</v>
      </c>
      <c r="S3810" s="12">
        <f>(((J3810/60)/60)/24)+DATE(1970,1,1)</f>
        <v>42059.453923611116</v>
      </c>
      <c r="T3810" s="12">
        <f>(((I3810/60)/60)/24)+DATE(1970,1,1)</f>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(E3811/D3811)</f>
        <v>1.0125</v>
      </c>
      <c r="P3811" s="8">
        <f>IF(E3811=0, 0, E3811/L3811)</f>
        <v>53.289473684210527</v>
      </c>
      <c r="Q3811" t="str">
        <f>LEFT($N3811,SEARCH("/",$N3811)-1)</f>
        <v>theater</v>
      </c>
      <c r="R3811" t="str">
        <f>RIGHT($N3811, LEN($N3811)-SEARCH("/",$N3811))</f>
        <v>plays</v>
      </c>
      <c r="S3811" s="12">
        <f>(((J3811/60)/60)/24)+DATE(1970,1,1)</f>
        <v>41800.526701388888</v>
      </c>
      <c r="T3811" s="12">
        <f>(((I3811/60)/60)/24)+DATE(1970,1,1)</f>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(E3812/D3812)</f>
        <v>1.2173333333333334</v>
      </c>
      <c r="P3812" s="8">
        <f>IF(E3812=0, 0, E3812/L3812)</f>
        <v>70.230769230769226</v>
      </c>
      <c r="Q3812" t="str">
        <f>LEFT($N3812,SEARCH("/",$N3812)-1)</f>
        <v>theater</v>
      </c>
      <c r="R3812" t="str">
        <f>RIGHT($N3812, LEN($N3812)-SEARCH("/",$N3812))</f>
        <v>plays</v>
      </c>
      <c r="S3812" s="12">
        <f>(((J3812/60)/60)/24)+DATE(1970,1,1)</f>
        <v>42054.849050925928</v>
      </c>
      <c r="T3812" s="12">
        <f>(((I3812/60)/60)/24)+DATE(1970,1,1)</f>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(E3813/D3813)</f>
        <v>3.3</v>
      </c>
      <c r="P3813" s="8">
        <f>IF(E3813=0, 0, E3813/L3813)</f>
        <v>43.421052631578945</v>
      </c>
      <c r="Q3813" t="str">
        <f>LEFT($N3813,SEARCH("/",$N3813)-1)</f>
        <v>theater</v>
      </c>
      <c r="R3813" t="str">
        <f>RIGHT($N3813, LEN($N3813)-SEARCH("/",$N3813))</f>
        <v>plays</v>
      </c>
      <c r="S3813" s="12">
        <f>(((J3813/60)/60)/24)+DATE(1970,1,1)</f>
        <v>42487.62700231481</v>
      </c>
      <c r="T3813" s="12">
        <f>(((I3813/60)/60)/24)+DATE(1970,1,1)</f>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(E3814/D3814)</f>
        <v>1.0954999999999999</v>
      </c>
      <c r="P3814" s="8">
        <f>IF(E3814=0, 0, E3814/L3814)</f>
        <v>199.18181818181819</v>
      </c>
      <c r="Q3814" t="str">
        <f>LEFT($N3814,SEARCH("/",$N3814)-1)</f>
        <v>theater</v>
      </c>
      <c r="R3814" t="str">
        <f>RIGHT($N3814, LEN($N3814)-SEARCH("/",$N3814))</f>
        <v>plays</v>
      </c>
      <c r="S3814" s="12">
        <f>(((J3814/60)/60)/24)+DATE(1970,1,1)</f>
        <v>42109.751250000001</v>
      </c>
      <c r="T3814" s="12">
        <f>(((I3814/60)/60)/24)+DATE(1970,1,1)</f>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(E3815/D3815)</f>
        <v>1.0095190476190474</v>
      </c>
      <c r="P3815" s="8">
        <f>IF(E3815=0, 0, E3815/L3815)</f>
        <v>78.518148148148143</v>
      </c>
      <c r="Q3815" t="str">
        <f>LEFT($N3815,SEARCH("/",$N3815)-1)</f>
        <v>theater</v>
      </c>
      <c r="R3815" t="str">
        <f>RIGHT($N3815, LEN($N3815)-SEARCH("/",$N3815))</f>
        <v>plays</v>
      </c>
      <c r="S3815" s="12">
        <f>(((J3815/60)/60)/24)+DATE(1970,1,1)</f>
        <v>42497.275706018518</v>
      </c>
      <c r="T3815" s="12">
        <f>(((I3815/60)/60)/24)+DATE(1970,1,1)</f>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(E3816/D3816)</f>
        <v>1.4013333333333333</v>
      </c>
      <c r="P3816" s="8">
        <f>IF(E3816=0, 0, E3816/L3816)</f>
        <v>61.823529411764703</v>
      </c>
      <c r="Q3816" t="str">
        <f>LEFT($N3816,SEARCH("/",$N3816)-1)</f>
        <v>theater</v>
      </c>
      <c r="R3816" t="str">
        <f>RIGHT($N3816, LEN($N3816)-SEARCH("/",$N3816))</f>
        <v>plays</v>
      </c>
      <c r="S3816" s="12">
        <f>(((J3816/60)/60)/24)+DATE(1970,1,1)</f>
        <v>42058.904074074075</v>
      </c>
      <c r="T3816" s="12">
        <f>(((I3816/60)/60)/24)+DATE(1970,1,1)</f>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(E3817/D3817)</f>
        <v>1.0000100000000001</v>
      </c>
      <c r="P3817" s="8">
        <f>IF(E3817=0, 0, E3817/L3817)</f>
        <v>50.000500000000002</v>
      </c>
      <c r="Q3817" t="str">
        <f>LEFT($N3817,SEARCH("/",$N3817)-1)</f>
        <v>theater</v>
      </c>
      <c r="R3817" t="str">
        <f>RIGHT($N3817, LEN($N3817)-SEARCH("/",$N3817))</f>
        <v>plays</v>
      </c>
      <c r="S3817" s="12">
        <f>(((J3817/60)/60)/24)+DATE(1970,1,1)</f>
        <v>42207.259918981479</v>
      </c>
      <c r="T3817" s="12">
        <f>(((I3817/60)/60)/24)+DATE(1970,1,1)</f>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(E3818/D3818)</f>
        <v>1.19238</v>
      </c>
      <c r="P3818" s="8">
        <f>IF(E3818=0, 0, E3818/L3818)</f>
        <v>48.339729729729726</v>
      </c>
      <c r="Q3818" t="str">
        <f>LEFT($N3818,SEARCH("/",$N3818)-1)</f>
        <v>theater</v>
      </c>
      <c r="R3818" t="str">
        <f>RIGHT($N3818, LEN($N3818)-SEARCH("/",$N3818))</f>
        <v>plays</v>
      </c>
      <c r="S3818" s="12">
        <f>(((J3818/60)/60)/24)+DATE(1970,1,1)</f>
        <v>41807.690081018518</v>
      </c>
      <c r="T3818" s="12">
        <f>(((I3818/60)/60)/24)+DATE(1970,1,1)</f>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(E3819/D3819)</f>
        <v>1.0725</v>
      </c>
      <c r="P3819" s="8">
        <f>IF(E3819=0, 0, E3819/L3819)</f>
        <v>107.25</v>
      </c>
      <c r="Q3819" t="str">
        <f>LEFT($N3819,SEARCH("/",$N3819)-1)</f>
        <v>theater</v>
      </c>
      <c r="R3819" t="str">
        <f>RIGHT($N3819, LEN($N3819)-SEARCH("/",$N3819))</f>
        <v>plays</v>
      </c>
      <c r="S3819" s="12">
        <f>(((J3819/60)/60)/24)+DATE(1970,1,1)</f>
        <v>42284.69694444444</v>
      </c>
      <c r="T3819" s="12">
        <f>(((I3819/60)/60)/24)+DATE(1970,1,1)</f>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(E3820/D3820)</f>
        <v>2.2799999999999998</v>
      </c>
      <c r="P3820" s="8">
        <f>IF(E3820=0, 0, E3820/L3820)</f>
        <v>57</v>
      </c>
      <c r="Q3820" t="str">
        <f>LEFT($N3820,SEARCH("/",$N3820)-1)</f>
        <v>theater</v>
      </c>
      <c r="R3820" t="str">
        <f>RIGHT($N3820, LEN($N3820)-SEARCH("/",$N3820))</f>
        <v>plays</v>
      </c>
      <c r="S3820" s="12">
        <f>(((J3820/60)/60)/24)+DATE(1970,1,1)</f>
        <v>42045.84238425926</v>
      </c>
      <c r="T3820" s="12">
        <f>(((I3820/60)/60)/24)+DATE(1970,1,1)</f>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(E3821/D3821)</f>
        <v>1.0640000000000001</v>
      </c>
      <c r="P3821" s="8">
        <f>IF(E3821=0, 0, E3821/L3821)</f>
        <v>40.92307692307692</v>
      </c>
      <c r="Q3821" t="str">
        <f>LEFT($N3821,SEARCH("/",$N3821)-1)</f>
        <v>theater</v>
      </c>
      <c r="R3821" t="str">
        <f>RIGHT($N3821, LEN($N3821)-SEARCH("/",$N3821))</f>
        <v>plays</v>
      </c>
      <c r="S3821" s="12">
        <f>(((J3821/60)/60)/24)+DATE(1970,1,1)</f>
        <v>42184.209537037037</v>
      </c>
      <c r="T3821" s="12">
        <f>(((I3821/60)/60)/24)+DATE(1970,1,1)</f>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(E3822/D3822)</f>
        <v>1.4333333333333333</v>
      </c>
      <c r="P3822" s="8">
        <f>IF(E3822=0, 0, E3822/L3822)</f>
        <v>21.5</v>
      </c>
      <c r="Q3822" t="str">
        <f>LEFT($N3822,SEARCH("/",$N3822)-1)</f>
        <v>theater</v>
      </c>
      <c r="R3822" t="str">
        <f>RIGHT($N3822, LEN($N3822)-SEARCH("/",$N3822))</f>
        <v>plays</v>
      </c>
      <c r="S3822" s="12">
        <f>(((J3822/60)/60)/24)+DATE(1970,1,1)</f>
        <v>42160.651817129634</v>
      </c>
      <c r="T3822" s="12">
        <f>(((I3822/60)/60)/24)+DATE(1970,1,1)</f>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(E3823/D3823)</f>
        <v>1.0454285714285714</v>
      </c>
      <c r="P3823" s="8">
        <f>IF(E3823=0, 0, E3823/L3823)</f>
        <v>79.543478260869563</v>
      </c>
      <c r="Q3823" t="str">
        <f>LEFT($N3823,SEARCH("/",$N3823)-1)</f>
        <v>theater</v>
      </c>
      <c r="R3823" t="str">
        <f>RIGHT($N3823, LEN($N3823)-SEARCH("/",$N3823))</f>
        <v>plays</v>
      </c>
      <c r="S3823" s="12">
        <f>(((J3823/60)/60)/24)+DATE(1970,1,1)</f>
        <v>42341.180636574078</v>
      </c>
      <c r="T3823" s="12">
        <f>(((I3823/60)/60)/24)+DATE(1970,1,1)</f>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(E3824/D3824)</f>
        <v>1.1002000000000001</v>
      </c>
      <c r="P3824" s="8">
        <f>IF(E3824=0, 0, E3824/L3824)</f>
        <v>72.381578947368425</v>
      </c>
      <c r="Q3824" t="str">
        <f>LEFT($N3824,SEARCH("/",$N3824)-1)</f>
        <v>theater</v>
      </c>
      <c r="R3824" t="str">
        <f>RIGHT($N3824, LEN($N3824)-SEARCH("/",$N3824))</f>
        <v>plays</v>
      </c>
      <c r="S3824" s="12">
        <f>(((J3824/60)/60)/24)+DATE(1970,1,1)</f>
        <v>42329.838159722218</v>
      </c>
      <c r="T3824" s="12">
        <f>(((I3824/60)/60)/24)+DATE(1970,1,1)</f>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(E3825/D3825)</f>
        <v>1.06</v>
      </c>
      <c r="P3825" s="8">
        <f>IF(E3825=0, 0, E3825/L3825)</f>
        <v>64.634146341463421</v>
      </c>
      <c r="Q3825" t="str">
        <f>LEFT($N3825,SEARCH("/",$N3825)-1)</f>
        <v>theater</v>
      </c>
      <c r="R3825" t="str">
        <f>RIGHT($N3825, LEN($N3825)-SEARCH("/",$N3825))</f>
        <v>plays</v>
      </c>
      <c r="S3825" s="12">
        <f>(((J3825/60)/60)/24)+DATE(1970,1,1)</f>
        <v>42170.910231481481</v>
      </c>
      <c r="T3825" s="12">
        <f>(((I3825/60)/60)/24)+DATE(1970,1,1)</f>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(E3826/D3826)</f>
        <v>1.08</v>
      </c>
      <c r="P3826" s="8">
        <f>IF(E3826=0, 0, E3826/L3826)</f>
        <v>38.571428571428569</v>
      </c>
      <c r="Q3826" t="str">
        <f>LEFT($N3826,SEARCH("/",$N3826)-1)</f>
        <v>theater</v>
      </c>
      <c r="R3826" t="str">
        <f>RIGHT($N3826, LEN($N3826)-SEARCH("/",$N3826))</f>
        <v>plays</v>
      </c>
      <c r="S3826" s="12">
        <f>(((J3826/60)/60)/24)+DATE(1970,1,1)</f>
        <v>42571.626192129625</v>
      </c>
      <c r="T3826" s="12">
        <f>(((I3826/60)/60)/24)+DATE(1970,1,1)</f>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(E3827/D3827)</f>
        <v>1.0542</v>
      </c>
      <c r="P3827" s="8">
        <f>IF(E3827=0, 0, E3827/L3827)</f>
        <v>107.57142857142857</v>
      </c>
      <c r="Q3827" t="str">
        <f>LEFT($N3827,SEARCH("/",$N3827)-1)</f>
        <v>theater</v>
      </c>
      <c r="R3827" t="str">
        <f>RIGHT($N3827, LEN($N3827)-SEARCH("/",$N3827))</f>
        <v>plays</v>
      </c>
      <c r="S3827" s="12">
        <f>(((J3827/60)/60)/24)+DATE(1970,1,1)</f>
        <v>42151.069606481484</v>
      </c>
      <c r="T3827" s="12">
        <f>(((I3827/60)/60)/24)+DATE(1970,1,1)</f>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(E3828/D3828)</f>
        <v>1.1916666666666667</v>
      </c>
      <c r="P3828" s="8">
        <f>IF(E3828=0, 0, E3828/L3828)</f>
        <v>27.5</v>
      </c>
      <c r="Q3828" t="str">
        <f>LEFT($N3828,SEARCH("/",$N3828)-1)</f>
        <v>theater</v>
      </c>
      <c r="R3828" t="str">
        <f>RIGHT($N3828, LEN($N3828)-SEARCH("/",$N3828))</f>
        <v>plays</v>
      </c>
      <c r="S3828" s="12">
        <f>(((J3828/60)/60)/24)+DATE(1970,1,1)</f>
        <v>42101.423541666663</v>
      </c>
      <c r="T3828" s="12">
        <f>(((I3828/60)/60)/24)+DATE(1970,1,1)</f>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(E3829/D3829)</f>
        <v>1.5266666666666666</v>
      </c>
      <c r="P3829" s="8">
        <f>IF(E3829=0, 0, E3829/L3829)</f>
        <v>70.461538461538467</v>
      </c>
      <c r="Q3829" t="str">
        <f>LEFT($N3829,SEARCH("/",$N3829)-1)</f>
        <v>theater</v>
      </c>
      <c r="R3829" t="str">
        <f>RIGHT($N3829, LEN($N3829)-SEARCH("/",$N3829))</f>
        <v>plays</v>
      </c>
      <c r="S3829" s="12">
        <f>(((J3829/60)/60)/24)+DATE(1970,1,1)</f>
        <v>42034.928252314814</v>
      </c>
      <c r="T3829" s="12">
        <f>(((I3829/60)/60)/24)+DATE(1970,1,1)</f>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(E3830/D3830)</f>
        <v>1</v>
      </c>
      <c r="P3830" s="8">
        <f>IF(E3830=0, 0, E3830/L3830)</f>
        <v>178.57142857142858</v>
      </c>
      <c r="Q3830" t="str">
        <f>LEFT($N3830,SEARCH("/",$N3830)-1)</f>
        <v>theater</v>
      </c>
      <c r="R3830" t="str">
        <f>RIGHT($N3830, LEN($N3830)-SEARCH("/",$N3830))</f>
        <v>plays</v>
      </c>
      <c r="S3830" s="12">
        <f>(((J3830/60)/60)/24)+DATE(1970,1,1)</f>
        <v>41944.527627314819</v>
      </c>
      <c r="T3830" s="12">
        <f>(((I3830/60)/60)/24)+DATE(1970,1,1)</f>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(E3831/D3831)</f>
        <v>1.002</v>
      </c>
      <c r="P3831" s="8">
        <f>IF(E3831=0, 0, E3831/L3831)</f>
        <v>62.625</v>
      </c>
      <c r="Q3831" t="str">
        <f>LEFT($N3831,SEARCH("/",$N3831)-1)</f>
        <v>theater</v>
      </c>
      <c r="R3831" t="str">
        <f>RIGHT($N3831, LEN($N3831)-SEARCH("/",$N3831))</f>
        <v>plays</v>
      </c>
      <c r="S3831" s="12">
        <f>(((J3831/60)/60)/24)+DATE(1970,1,1)</f>
        <v>42593.865405092598</v>
      </c>
      <c r="T3831" s="12">
        <f>(((I3831/60)/60)/24)+DATE(1970,1,1)</f>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(E3832/D3832)</f>
        <v>2.25</v>
      </c>
      <c r="P3832" s="8">
        <f>IF(E3832=0, 0, E3832/L3832)</f>
        <v>75</v>
      </c>
      <c r="Q3832" t="str">
        <f>LEFT($N3832,SEARCH("/",$N3832)-1)</f>
        <v>theater</v>
      </c>
      <c r="R3832" t="str">
        <f>RIGHT($N3832, LEN($N3832)-SEARCH("/",$N3832))</f>
        <v>plays</v>
      </c>
      <c r="S3832" s="12">
        <f>(((J3832/60)/60)/24)+DATE(1970,1,1)</f>
        <v>42503.740868055553</v>
      </c>
      <c r="T3832" s="12">
        <f>(((I3832/60)/60)/24)+DATE(1970,1,1)</f>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(E3833/D3833)</f>
        <v>1.0602199999999999</v>
      </c>
      <c r="P3833" s="8">
        <f>IF(E3833=0, 0, E3833/L3833)</f>
        <v>58.901111111111113</v>
      </c>
      <c r="Q3833" t="str">
        <f>LEFT($N3833,SEARCH("/",$N3833)-1)</f>
        <v>theater</v>
      </c>
      <c r="R3833" t="str">
        <f>RIGHT($N3833, LEN($N3833)-SEARCH("/",$N3833))</f>
        <v>plays</v>
      </c>
      <c r="S3833" s="12">
        <f>(((J3833/60)/60)/24)+DATE(1970,1,1)</f>
        <v>41927.848900462966</v>
      </c>
      <c r="T3833" s="12">
        <f>(((I3833/60)/60)/24)+DATE(1970,1,1)</f>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(E3834/D3834)</f>
        <v>1.0466666666666666</v>
      </c>
      <c r="P3834" s="8">
        <f>IF(E3834=0, 0, E3834/L3834)</f>
        <v>139.55555555555554</v>
      </c>
      <c r="Q3834" t="str">
        <f>LEFT($N3834,SEARCH("/",$N3834)-1)</f>
        <v>theater</v>
      </c>
      <c r="R3834" t="str">
        <f>RIGHT($N3834, LEN($N3834)-SEARCH("/",$N3834))</f>
        <v>plays</v>
      </c>
      <c r="S3834" s="12">
        <f>(((J3834/60)/60)/24)+DATE(1970,1,1)</f>
        <v>42375.114988425921</v>
      </c>
      <c r="T3834" s="12">
        <f>(((I3834/60)/60)/24)+DATE(1970,1,1)</f>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(E3835/D3835)</f>
        <v>1.1666666666666667</v>
      </c>
      <c r="P3835" s="8">
        <f>IF(E3835=0, 0, E3835/L3835)</f>
        <v>70</v>
      </c>
      <c r="Q3835" t="str">
        <f>LEFT($N3835,SEARCH("/",$N3835)-1)</f>
        <v>theater</v>
      </c>
      <c r="R3835" t="str">
        <f>RIGHT($N3835, LEN($N3835)-SEARCH("/",$N3835))</f>
        <v>plays</v>
      </c>
      <c r="S3835" s="12">
        <f>(((J3835/60)/60)/24)+DATE(1970,1,1)</f>
        <v>41963.872361111105</v>
      </c>
      <c r="T3835" s="12">
        <f>(((I3835/60)/60)/24)+DATE(1970,1,1)</f>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(E3836/D3836)</f>
        <v>1.0903333333333334</v>
      </c>
      <c r="P3836" s="8">
        <f>IF(E3836=0, 0, E3836/L3836)</f>
        <v>57.385964912280699</v>
      </c>
      <c r="Q3836" t="str">
        <f>LEFT($N3836,SEARCH("/",$N3836)-1)</f>
        <v>theater</v>
      </c>
      <c r="R3836" t="str">
        <f>RIGHT($N3836, LEN($N3836)-SEARCH("/",$N3836))</f>
        <v>plays</v>
      </c>
      <c r="S3836" s="12">
        <f>(((J3836/60)/60)/24)+DATE(1970,1,1)</f>
        <v>42143.445219907408</v>
      </c>
      <c r="T3836" s="12">
        <f>(((I3836/60)/60)/24)+DATE(1970,1,1)</f>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(E3837/D3837)</f>
        <v>1.6</v>
      </c>
      <c r="P3837" s="8">
        <f>IF(E3837=0, 0, E3837/L3837)</f>
        <v>40</v>
      </c>
      <c r="Q3837" t="str">
        <f>LEFT($N3837,SEARCH("/",$N3837)-1)</f>
        <v>theater</v>
      </c>
      <c r="R3837" t="str">
        <f>RIGHT($N3837, LEN($N3837)-SEARCH("/",$N3837))</f>
        <v>plays</v>
      </c>
      <c r="S3837" s="12">
        <f>(((J3837/60)/60)/24)+DATE(1970,1,1)</f>
        <v>42460.94222222222</v>
      </c>
      <c r="T3837" s="12">
        <f>(((I3837/60)/60)/24)+DATE(1970,1,1)</f>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(E3838/D3838)</f>
        <v>1.125</v>
      </c>
      <c r="P3838" s="8">
        <f>IF(E3838=0, 0, E3838/L3838)</f>
        <v>64.285714285714292</v>
      </c>
      <c r="Q3838" t="str">
        <f>LEFT($N3838,SEARCH("/",$N3838)-1)</f>
        <v>theater</v>
      </c>
      <c r="R3838" t="str">
        <f>RIGHT($N3838, LEN($N3838)-SEARCH("/",$N3838))</f>
        <v>plays</v>
      </c>
      <c r="S3838" s="12">
        <f>(((J3838/60)/60)/24)+DATE(1970,1,1)</f>
        <v>42553.926527777774</v>
      </c>
      <c r="T3838" s="12">
        <f>(((I3838/60)/60)/24)+DATE(1970,1,1)</f>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(E3839/D3839)</f>
        <v>1.0209999999999999</v>
      </c>
      <c r="P3839" s="8">
        <f>IF(E3839=0, 0, E3839/L3839)</f>
        <v>120.11764705882354</v>
      </c>
      <c r="Q3839" t="str">
        <f>LEFT($N3839,SEARCH("/",$N3839)-1)</f>
        <v>theater</v>
      </c>
      <c r="R3839" t="str">
        <f>RIGHT($N3839, LEN($N3839)-SEARCH("/",$N3839))</f>
        <v>plays</v>
      </c>
      <c r="S3839" s="12">
        <f>(((J3839/60)/60)/24)+DATE(1970,1,1)</f>
        <v>42152.765717592592</v>
      </c>
      <c r="T3839" s="12">
        <f>(((I3839/60)/60)/24)+DATE(1970,1,1)</f>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(E3840/D3840)</f>
        <v>1.00824</v>
      </c>
      <c r="P3840" s="8">
        <f>IF(E3840=0, 0, E3840/L3840)</f>
        <v>1008.24</v>
      </c>
      <c r="Q3840" t="str">
        <f>LEFT($N3840,SEARCH("/",$N3840)-1)</f>
        <v>theater</v>
      </c>
      <c r="R3840" t="str">
        <f>RIGHT($N3840, LEN($N3840)-SEARCH("/",$N3840))</f>
        <v>plays</v>
      </c>
      <c r="S3840" s="12">
        <f>(((J3840/60)/60)/24)+DATE(1970,1,1)</f>
        <v>42116.710752314815</v>
      </c>
      <c r="T3840" s="12">
        <f>(((I3840/60)/60)/24)+DATE(1970,1,1)</f>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(E3841/D3841)</f>
        <v>1.0125</v>
      </c>
      <c r="P3841" s="8">
        <f>IF(E3841=0, 0, E3841/L3841)</f>
        <v>63.28125</v>
      </c>
      <c r="Q3841" t="str">
        <f>LEFT($N3841,SEARCH("/",$N3841)-1)</f>
        <v>theater</v>
      </c>
      <c r="R3841" t="str">
        <f>RIGHT($N3841, LEN($N3841)-SEARCH("/",$N3841))</f>
        <v>plays</v>
      </c>
      <c r="S3841" s="12">
        <f>(((J3841/60)/60)/24)+DATE(1970,1,1)</f>
        <v>42155.142638888887</v>
      </c>
      <c r="T3841" s="12">
        <f>(((I3841/60)/60)/24)+DATE(1970,1,1)</f>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(E3842/D3842)</f>
        <v>65</v>
      </c>
      <c r="P3842" s="8">
        <f>IF(E3842=0, 0, E3842/L3842)</f>
        <v>21.666666666666668</v>
      </c>
      <c r="Q3842" t="str">
        <f>LEFT($N3842,SEARCH("/",$N3842)-1)</f>
        <v>theater</v>
      </c>
      <c r="R3842" t="str">
        <f>RIGHT($N3842, LEN($N3842)-SEARCH("/",$N3842))</f>
        <v>plays</v>
      </c>
      <c r="S3842" s="12">
        <f>(((J3842/60)/60)/24)+DATE(1970,1,1)</f>
        <v>42432.701724537037</v>
      </c>
      <c r="T3842" s="12">
        <f>(((I3842/60)/60)/24)+DATE(1970,1,1)</f>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(E3843/D3843)</f>
        <v>8.72E-2</v>
      </c>
      <c r="P3843" s="8">
        <f>IF(E3843=0, 0, E3843/L3843)</f>
        <v>25.647058823529413</v>
      </c>
      <c r="Q3843" t="str">
        <f>LEFT($N3843,SEARCH("/",$N3843)-1)</f>
        <v>theater</v>
      </c>
      <c r="R3843" t="str">
        <f>RIGHT($N3843, LEN($N3843)-SEARCH("/",$N3843))</f>
        <v>plays</v>
      </c>
      <c r="S3843" s="12">
        <f>(((J3843/60)/60)/24)+DATE(1970,1,1)</f>
        <v>41780.785729166666</v>
      </c>
      <c r="T3843" s="12">
        <f>(((I3843/60)/60)/24)+DATE(1970,1,1)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(E3844/D3844)</f>
        <v>0.21940000000000001</v>
      </c>
      <c r="P3844" s="8">
        <f>IF(E3844=0, 0, E3844/L3844)</f>
        <v>47.695652173913047</v>
      </c>
      <c r="Q3844" t="str">
        <f>LEFT($N3844,SEARCH("/",$N3844)-1)</f>
        <v>theater</v>
      </c>
      <c r="R3844" t="str">
        <f>RIGHT($N3844, LEN($N3844)-SEARCH("/",$N3844))</f>
        <v>plays</v>
      </c>
      <c r="S3844" s="12">
        <f>(((J3844/60)/60)/24)+DATE(1970,1,1)</f>
        <v>41740.493657407409</v>
      </c>
      <c r="T3844" s="12">
        <f>(((I3844/60)/60)/24)+DATE(1970,1,1)</f>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(E3845/D3845)</f>
        <v>0.21299999999999999</v>
      </c>
      <c r="P3845" s="8">
        <f>IF(E3845=0, 0, E3845/L3845)</f>
        <v>56.05263157894737</v>
      </c>
      <c r="Q3845" t="str">
        <f>LEFT($N3845,SEARCH("/",$N3845)-1)</f>
        <v>theater</v>
      </c>
      <c r="R3845" t="str">
        <f>RIGHT($N3845, LEN($N3845)-SEARCH("/",$N3845))</f>
        <v>plays</v>
      </c>
      <c r="S3845" s="12">
        <f>(((J3845/60)/60)/24)+DATE(1970,1,1)</f>
        <v>41766.072500000002</v>
      </c>
      <c r="T3845" s="12">
        <f>(((I3845/60)/60)/24)+DATE(1970,1,1)</f>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(E3846/D3846)</f>
        <v>0.41489795918367345</v>
      </c>
      <c r="P3846" s="8">
        <f>IF(E3846=0, 0, E3846/L3846)</f>
        <v>81.319999999999993</v>
      </c>
      <c r="Q3846" t="str">
        <f>LEFT($N3846,SEARCH("/",$N3846)-1)</f>
        <v>theater</v>
      </c>
      <c r="R3846" t="str">
        <f>RIGHT($N3846, LEN($N3846)-SEARCH("/",$N3846))</f>
        <v>plays</v>
      </c>
      <c r="S3846" s="12">
        <f>(((J3846/60)/60)/24)+DATE(1970,1,1)</f>
        <v>41766.617291666669</v>
      </c>
      <c r="T3846" s="12">
        <f>(((I3846/60)/60)/24)+DATE(1970,1,1)</f>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(E3847/D3847)</f>
        <v>2.1049999999999999E-2</v>
      </c>
      <c r="P3847" s="8">
        <f>IF(E3847=0, 0, E3847/L3847)</f>
        <v>70.166666666666671</v>
      </c>
      <c r="Q3847" t="str">
        <f>LEFT($N3847,SEARCH("/",$N3847)-1)</f>
        <v>theater</v>
      </c>
      <c r="R3847" t="str">
        <f>RIGHT($N3847, LEN($N3847)-SEARCH("/",$N3847))</f>
        <v>plays</v>
      </c>
      <c r="S3847" s="12">
        <f>(((J3847/60)/60)/24)+DATE(1970,1,1)</f>
        <v>42248.627013888887</v>
      </c>
      <c r="T3847" s="12">
        <f>(((I3847/60)/60)/24)+DATE(1970,1,1)</f>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(E3848/D3848)</f>
        <v>2.7E-2</v>
      </c>
      <c r="P3848" s="8">
        <f>IF(E3848=0, 0, E3848/L3848)</f>
        <v>23.625</v>
      </c>
      <c r="Q3848" t="str">
        <f>LEFT($N3848,SEARCH("/",$N3848)-1)</f>
        <v>theater</v>
      </c>
      <c r="R3848" t="str">
        <f>RIGHT($N3848, LEN($N3848)-SEARCH("/",$N3848))</f>
        <v>plays</v>
      </c>
      <c r="S3848" s="12">
        <f>(((J3848/60)/60)/24)+DATE(1970,1,1)</f>
        <v>41885.221550925926</v>
      </c>
      <c r="T3848" s="12">
        <f>(((I3848/60)/60)/24)+DATE(1970,1,1)</f>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(E3849/D3849)</f>
        <v>0.16161904761904761</v>
      </c>
      <c r="P3849" s="8">
        <f>IF(E3849=0, 0, E3849/L3849)</f>
        <v>188.55555555555554</v>
      </c>
      <c r="Q3849" t="str">
        <f>LEFT($N3849,SEARCH("/",$N3849)-1)</f>
        <v>theater</v>
      </c>
      <c r="R3849" t="str">
        <f>RIGHT($N3849, LEN($N3849)-SEARCH("/",$N3849))</f>
        <v>plays</v>
      </c>
      <c r="S3849" s="12">
        <f>(((J3849/60)/60)/24)+DATE(1970,1,1)</f>
        <v>42159.224432870367</v>
      </c>
      <c r="T3849" s="12">
        <f>(((I3849/60)/60)/24)+DATE(1970,1,1)</f>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(E3850/D3850)</f>
        <v>0.16376923076923078</v>
      </c>
      <c r="P3850" s="8">
        <f>IF(E3850=0, 0, E3850/L3850)</f>
        <v>49.511627906976742</v>
      </c>
      <c r="Q3850" t="str">
        <f>LEFT($N3850,SEARCH("/",$N3850)-1)</f>
        <v>theater</v>
      </c>
      <c r="R3850" t="str">
        <f>RIGHT($N3850, LEN($N3850)-SEARCH("/",$N3850))</f>
        <v>plays</v>
      </c>
      <c r="S3850" s="12">
        <f>(((J3850/60)/60)/24)+DATE(1970,1,1)</f>
        <v>42265.817002314812</v>
      </c>
      <c r="T3850" s="12">
        <f>(((I3850/60)/60)/24)+DATE(1970,1,1)</f>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(E3851/D3851)</f>
        <v>7.0433333333333334E-2</v>
      </c>
      <c r="P3851" s="8">
        <f>IF(E3851=0, 0, E3851/L3851)</f>
        <v>75.464285714285708</v>
      </c>
      <c r="Q3851" t="str">
        <f>LEFT($N3851,SEARCH("/",$N3851)-1)</f>
        <v>theater</v>
      </c>
      <c r="R3851" t="str">
        <f>RIGHT($N3851, LEN($N3851)-SEARCH("/",$N3851))</f>
        <v>plays</v>
      </c>
      <c r="S3851" s="12">
        <f>(((J3851/60)/60)/24)+DATE(1970,1,1)</f>
        <v>42136.767175925925</v>
      </c>
      <c r="T3851" s="12">
        <f>(((I3851/60)/60)/24)+DATE(1970,1,1)</f>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(E3852/D3852)</f>
        <v>3.7999999999999999E-2</v>
      </c>
      <c r="P3852" s="8">
        <f>IF(E3852=0, 0, E3852/L3852)</f>
        <v>9.5</v>
      </c>
      <c r="Q3852" t="str">
        <f>LEFT($N3852,SEARCH("/",$N3852)-1)</f>
        <v>theater</v>
      </c>
      <c r="R3852" t="str">
        <f>RIGHT($N3852, LEN($N3852)-SEARCH("/",$N3852))</f>
        <v>plays</v>
      </c>
      <c r="S3852" s="12">
        <f>(((J3852/60)/60)/24)+DATE(1970,1,1)</f>
        <v>41975.124340277776</v>
      </c>
      <c r="T3852" s="12">
        <f>(((I3852/60)/60)/24)+DATE(1970,1,1)</f>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(E3853/D3853)</f>
        <v>0.34079999999999999</v>
      </c>
      <c r="P3853" s="8">
        <f>IF(E3853=0, 0, E3853/L3853)</f>
        <v>35.5</v>
      </c>
      <c r="Q3853" t="str">
        <f>LEFT($N3853,SEARCH("/",$N3853)-1)</f>
        <v>theater</v>
      </c>
      <c r="R3853" t="str">
        <f>RIGHT($N3853, LEN($N3853)-SEARCH("/",$N3853))</f>
        <v>plays</v>
      </c>
      <c r="S3853" s="12">
        <f>(((J3853/60)/60)/24)+DATE(1970,1,1)</f>
        <v>42172.439571759256</v>
      </c>
      <c r="T3853" s="12">
        <f>(((I3853/60)/60)/24)+DATE(1970,1,1)</f>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(E3854/D3854)</f>
        <v>2E-3</v>
      </c>
      <c r="P3854" s="8">
        <f>IF(E3854=0, 0, E3854/L3854)</f>
        <v>10</v>
      </c>
      <c r="Q3854" t="str">
        <f>LEFT($N3854,SEARCH("/",$N3854)-1)</f>
        <v>theater</v>
      </c>
      <c r="R3854" t="str">
        <f>RIGHT($N3854, LEN($N3854)-SEARCH("/",$N3854))</f>
        <v>plays</v>
      </c>
      <c r="S3854" s="12">
        <f>(((J3854/60)/60)/24)+DATE(1970,1,1)</f>
        <v>42065.190694444449</v>
      </c>
      <c r="T3854" s="12">
        <f>(((I3854/60)/60)/24)+DATE(1970,1,1)</f>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(E3855/D3855)</f>
        <v>2.5999999999999998E-4</v>
      </c>
      <c r="P3855" s="8">
        <f>IF(E3855=0, 0, E3855/L3855)</f>
        <v>13</v>
      </c>
      <c r="Q3855" t="str">
        <f>LEFT($N3855,SEARCH("/",$N3855)-1)</f>
        <v>theater</v>
      </c>
      <c r="R3855" t="str">
        <f>RIGHT($N3855, LEN($N3855)-SEARCH("/",$N3855))</f>
        <v>plays</v>
      </c>
      <c r="S3855" s="12">
        <f>(((J3855/60)/60)/24)+DATE(1970,1,1)</f>
        <v>41848.84002314815</v>
      </c>
      <c r="T3855" s="12">
        <f>(((I3855/60)/60)/24)+DATE(1970,1,1)</f>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(E3856/D3856)</f>
        <v>0.16254545454545455</v>
      </c>
      <c r="P3856" s="8">
        <f>IF(E3856=0, 0, E3856/L3856)</f>
        <v>89.4</v>
      </c>
      <c r="Q3856" t="str">
        <f>LEFT($N3856,SEARCH("/",$N3856)-1)</f>
        <v>theater</v>
      </c>
      <c r="R3856" t="str">
        <f>RIGHT($N3856, LEN($N3856)-SEARCH("/",$N3856))</f>
        <v>plays</v>
      </c>
      <c r="S3856" s="12">
        <f>(((J3856/60)/60)/24)+DATE(1970,1,1)</f>
        <v>42103.884930555556</v>
      </c>
      <c r="T3856" s="12">
        <f>(((I3856/60)/60)/24)+DATE(1970,1,1)</f>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(E3857/D3857)</f>
        <v>2.5000000000000001E-2</v>
      </c>
      <c r="P3857" s="8">
        <f>IF(E3857=0, 0, E3857/L3857)</f>
        <v>25</v>
      </c>
      <c r="Q3857" t="str">
        <f>LEFT($N3857,SEARCH("/",$N3857)-1)</f>
        <v>theater</v>
      </c>
      <c r="R3857" t="str">
        <f>RIGHT($N3857, LEN($N3857)-SEARCH("/",$N3857))</f>
        <v>plays</v>
      </c>
      <c r="S3857" s="12">
        <f>(((J3857/60)/60)/24)+DATE(1970,1,1)</f>
        <v>42059.970729166671</v>
      </c>
      <c r="T3857" s="12">
        <f>(((I3857/60)/60)/24)+DATE(1970,1,1)</f>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(E3858/D3858)</f>
        <v>2.0000000000000001E-4</v>
      </c>
      <c r="P3858" s="8">
        <f>IF(E3858=0, 0, E3858/L3858)</f>
        <v>1</v>
      </c>
      <c r="Q3858" t="str">
        <f>LEFT($N3858,SEARCH("/",$N3858)-1)</f>
        <v>theater</v>
      </c>
      <c r="R3858" t="str">
        <f>RIGHT($N3858, LEN($N3858)-SEARCH("/",$N3858))</f>
        <v>plays</v>
      </c>
      <c r="S3858" s="12">
        <f>(((J3858/60)/60)/24)+DATE(1970,1,1)</f>
        <v>42041.743090277778</v>
      </c>
      <c r="T3858" s="12">
        <f>(((I3858/60)/60)/24)+DATE(1970,1,1)</f>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(E3859/D3859)</f>
        <v>5.1999999999999998E-2</v>
      </c>
      <c r="P3859" s="8">
        <f>IF(E3859=0, 0, E3859/L3859)</f>
        <v>65</v>
      </c>
      <c r="Q3859" t="str">
        <f>LEFT($N3859,SEARCH("/",$N3859)-1)</f>
        <v>theater</v>
      </c>
      <c r="R3859" t="str">
        <f>RIGHT($N3859, LEN($N3859)-SEARCH("/",$N3859))</f>
        <v>plays</v>
      </c>
      <c r="S3859" s="12">
        <f>(((J3859/60)/60)/24)+DATE(1970,1,1)</f>
        <v>41829.73715277778</v>
      </c>
      <c r="T3859" s="12">
        <f>(((I3859/60)/60)/24)+DATE(1970,1,1)</f>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(E3860/D3860)</f>
        <v>0.02</v>
      </c>
      <c r="P3860" s="8">
        <f>IF(E3860=0, 0, E3860/L3860)</f>
        <v>10</v>
      </c>
      <c r="Q3860" t="str">
        <f>LEFT($N3860,SEARCH("/",$N3860)-1)</f>
        <v>theater</v>
      </c>
      <c r="R3860" t="str">
        <f>RIGHT($N3860, LEN($N3860)-SEARCH("/",$N3860))</f>
        <v>plays</v>
      </c>
      <c r="S3860" s="12">
        <f>(((J3860/60)/60)/24)+DATE(1970,1,1)</f>
        <v>42128.431064814817</v>
      </c>
      <c r="T3860" s="12">
        <f>(((I3860/60)/60)/24)+DATE(1970,1,1)</f>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(E3861/D3861)</f>
        <v>4.0000000000000002E-4</v>
      </c>
      <c r="P3861" s="8">
        <f>IF(E3861=0, 0, E3861/L3861)</f>
        <v>1</v>
      </c>
      <c r="Q3861" t="str">
        <f>LEFT($N3861,SEARCH("/",$N3861)-1)</f>
        <v>theater</v>
      </c>
      <c r="R3861" t="str">
        <f>RIGHT($N3861, LEN($N3861)-SEARCH("/",$N3861))</f>
        <v>plays</v>
      </c>
      <c r="S3861" s="12">
        <f>(((J3861/60)/60)/24)+DATE(1970,1,1)</f>
        <v>41789.893599537041</v>
      </c>
      <c r="T3861" s="12">
        <f>(((I3861/60)/60)/24)+DATE(1970,1,1)</f>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(E3862/D3862)</f>
        <v>0.17666666666666667</v>
      </c>
      <c r="P3862" s="8">
        <f>IF(E3862=0, 0, E3862/L3862)</f>
        <v>81.538461538461533</v>
      </c>
      <c r="Q3862" t="str">
        <f>LEFT($N3862,SEARCH("/",$N3862)-1)</f>
        <v>theater</v>
      </c>
      <c r="R3862" t="str">
        <f>RIGHT($N3862, LEN($N3862)-SEARCH("/",$N3862))</f>
        <v>plays</v>
      </c>
      <c r="S3862" s="12">
        <f>(((J3862/60)/60)/24)+DATE(1970,1,1)</f>
        <v>41833.660995370366</v>
      </c>
      <c r="T3862" s="12">
        <f>(((I3862/60)/60)/24)+DATE(1970,1,1)</f>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(E3863/D3863)</f>
        <v>0.05</v>
      </c>
      <c r="P3863" s="8">
        <f>IF(E3863=0, 0, E3863/L3863)</f>
        <v>100</v>
      </c>
      <c r="Q3863" t="str">
        <f>LEFT($N3863,SEARCH("/",$N3863)-1)</f>
        <v>theater</v>
      </c>
      <c r="R3863" t="str">
        <f>RIGHT($N3863, LEN($N3863)-SEARCH("/",$N3863))</f>
        <v>plays</v>
      </c>
      <c r="S3863" s="12">
        <f>(((J3863/60)/60)/24)+DATE(1970,1,1)</f>
        <v>41914.590011574073</v>
      </c>
      <c r="T3863" s="12">
        <f>(((I3863/60)/60)/24)+DATE(1970,1,1)</f>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(E3864/D3864)</f>
        <v>1.3333333333333334E-4</v>
      </c>
      <c r="P3864" s="8">
        <f>IF(E3864=0, 0, E3864/L3864)</f>
        <v>1</v>
      </c>
      <c r="Q3864" t="str">
        <f>LEFT($N3864,SEARCH("/",$N3864)-1)</f>
        <v>theater</v>
      </c>
      <c r="R3864" t="str">
        <f>RIGHT($N3864, LEN($N3864)-SEARCH("/",$N3864))</f>
        <v>plays</v>
      </c>
      <c r="S3864" s="12">
        <f>(((J3864/60)/60)/24)+DATE(1970,1,1)</f>
        <v>42611.261064814811</v>
      </c>
      <c r="T3864" s="12">
        <f>(((I3864/60)/60)/24)+DATE(1970,1,1)</f>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(E3865/D3865)</f>
        <v>0</v>
      </c>
      <c r="P3865" s="8">
        <f>IF(E3865=0, 0, E3865/L3865)</f>
        <v>0</v>
      </c>
      <c r="Q3865" t="str">
        <f>LEFT($N3865,SEARCH("/",$N3865)-1)</f>
        <v>theater</v>
      </c>
      <c r="R3865" t="str">
        <f>RIGHT($N3865, LEN($N3865)-SEARCH("/",$N3865))</f>
        <v>plays</v>
      </c>
      <c r="S3865" s="12">
        <f>(((J3865/60)/60)/24)+DATE(1970,1,1)</f>
        <v>42253.633159722223</v>
      </c>
      <c r="T3865" s="12">
        <f>(((I3865/60)/60)/24)+DATE(1970,1,1)</f>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(E3866/D3866)</f>
        <v>1.2E-2</v>
      </c>
      <c r="P3866" s="8">
        <f>IF(E3866=0, 0, E3866/L3866)</f>
        <v>20</v>
      </c>
      <c r="Q3866" t="str">
        <f>LEFT($N3866,SEARCH("/",$N3866)-1)</f>
        <v>theater</v>
      </c>
      <c r="R3866" t="str">
        <f>RIGHT($N3866, LEN($N3866)-SEARCH("/",$N3866))</f>
        <v>plays</v>
      </c>
      <c r="S3866" s="12">
        <f>(((J3866/60)/60)/24)+DATE(1970,1,1)</f>
        <v>42295.891828703709</v>
      </c>
      <c r="T3866" s="12">
        <f>(((I3866/60)/60)/24)+DATE(1970,1,1)</f>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(E3867/D3867)</f>
        <v>0.26937422295897223</v>
      </c>
      <c r="P3867" s="8">
        <f>IF(E3867=0, 0, E3867/L3867)</f>
        <v>46.428571428571431</v>
      </c>
      <c r="Q3867" t="str">
        <f>LEFT($N3867,SEARCH("/",$N3867)-1)</f>
        <v>theater</v>
      </c>
      <c r="R3867" t="str">
        <f>RIGHT($N3867, LEN($N3867)-SEARCH("/",$N3867))</f>
        <v>plays</v>
      </c>
      <c r="S3867" s="12">
        <f>(((J3867/60)/60)/24)+DATE(1970,1,1)</f>
        <v>41841.651597222226</v>
      </c>
      <c r="T3867" s="12">
        <f>(((I3867/60)/60)/24)+DATE(1970,1,1)</f>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(E3868/D3868)</f>
        <v>5.4999999999999997E-3</v>
      </c>
      <c r="P3868" s="8">
        <f>IF(E3868=0, 0, E3868/L3868)</f>
        <v>5.5</v>
      </c>
      <c r="Q3868" t="str">
        <f>LEFT($N3868,SEARCH("/",$N3868)-1)</f>
        <v>theater</v>
      </c>
      <c r="R3868" t="str">
        <f>RIGHT($N3868, LEN($N3868)-SEARCH("/",$N3868))</f>
        <v>plays</v>
      </c>
      <c r="S3868" s="12">
        <f>(((J3868/60)/60)/24)+DATE(1970,1,1)</f>
        <v>42402.947002314817</v>
      </c>
      <c r="T3868" s="12">
        <f>(((I3868/60)/60)/24)+DATE(1970,1,1)</f>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(E3869/D3869)</f>
        <v>0.1255</v>
      </c>
      <c r="P3869" s="8">
        <f>IF(E3869=0, 0, E3869/L3869)</f>
        <v>50.2</v>
      </c>
      <c r="Q3869" t="str">
        <f>LEFT($N3869,SEARCH("/",$N3869)-1)</f>
        <v>theater</v>
      </c>
      <c r="R3869" t="str">
        <f>RIGHT($N3869, LEN($N3869)-SEARCH("/",$N3869))</f>
        <v>plays</v>
      </c>
      <c r="S3869" s="12">
        <f>(((J3869/60)/60)/24)+DATE(1970,1,1)</f>
        <v>42509.814108796301</v>
      </c>
      <c r="T3869" s="12">
        <f>(((I3869/60)/60)/24)+DATE(1970,1,1)</f>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(E3870/D3870)</f>
        <v>2E-3</v>
      </c>
      <c r="P3870" s="8">
        <f>IF(E3870=0, 0, E3870/L3870)</f>
        <v>10</v>
      </c>
      <c r="Q3870" t="str">
        <f>LEFT($N3870,SEARCH("/",$N3870)-1)</f>
        <v>theater</v>
      </c>
      <c r="R3870" t="str">
        <f>RIGHT($N3870, LEN($N3870)-SEARCH("/",$N3870))</f>
        <v>musical</v>
      </c>
      <c r="S3870" s="12">
        <f>(((J3870/60)/60)/24)+DATE(1970,1,1)</f>
        <v>41865.659780092588</v>
      </c>
      <c r="T3870" s="12">
        <f>(((I3870/60)/60)/24)+DATE(1970,1,1)</f>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(E3871/D3871)</f>
        <v>3.44748684310884E-2</v>
      </c>
      <c r="P3871" s="8">
        <f>IF(E3871=0, 0, E3871/L3871)</f>
        <v>30.133333333333333</v>
      </c>
      <c r="Q3871" t="str">
        <f>LEFT($N3871,SEARCH("/",$N3871)-1)</f>
        <v>theater</v>
      </c>
      <c r="R3871" t="str">
        <f>RIGHT($N3871, LEN($N3871)-SEARCH("/",$N3871))</f>
        <v>musical</v>
      </c>
      <c r="S3871" s="12">
        <f>(((J3871/60)/60)/24)+DATE(1970,1,1)</f>
        <v>42047.724444444444</v>
      </c>
      <c r="T3871" s="12">
        <f>(((I3871/60)/60)/24)+DATE(1970,1,1)</f>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(E3872/D3872)</f>
        <v>0.15</v>
      </c>
      <c r="P3872" s="8">
        <f>IF(E3872=0, 0, E3872/L3872)</f>
        <v>150</v>
      </c>
      <c r="Q3872" t="str">
        <f>LEFT($N3872,SEARCH("/",$N3872)-1)</f>
        <v>theater</v>
      </c>
      <c r="R3872" t="str">
        <f>RIGHT($N3872, LEN($N3872)-SEARCH("/",$N3872))</f>
        <v>musical</v>
      </c>
      <c r="S3872" s="12">
        <f>(((J3872/60)/60)/24)+DATE(1970,1,1)</f>
        <v>41793.17219907407</v>
      </c>
      <c r="T3872" s="12">
        <f>(((I3872/60)/60)/24)+DATE(1970,1,1)</f>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(E3873/D3873)</f>
        <v>2.6666666666666668E-2</v>
      </c>
      <c r="P3873" s="8">
        <f>IF(E3873=0, 0, E3873/L3873)</f>
        <v>13.333333333333334</v>
      </c>
      <c r="Q3873" t="str">
        <f>LEFT($N3873,SEARCH("/",$N3873)-1)</f>
        <v>theater</v>
      </c>
      <c r="R3873" t="str">
        <f>RIGHT($N3873, LEN($N3873)-SEARCH("/",$N3873))</f>
        <v>musical</v>
      </c>
      <c r="S3873" s="12">
        <f>(((J3873/60)/60)/24)+DATE(1970,1,1)</f>
        <v>42763.780671296292</v>
      </c>
      <c r="T3873" s="12">
        <f>(((I3873/60)/60)/24)+DATE(1970,1,1)</f>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(E3874/D3874)</f>
        <v>0</v>
      </c>
      <c r="P3874" s="8">
        <f>IF(E3874=0, 0, E3874/L3874)</f>
        <v>0</v>
      </c>
      <c r="Q3874" t="str">
        <f>LEFT($N3874,SEARCH("/",$N3874)-1)</f>
        <v>theater</v>
      </c>
      <c r="R3874" t="str">
        <f>RIGHT($N3874, LEN($N3874)-SEARCH("/",$N3874))</f>
        <v>musical</v>
      </c>
      <c r="S3874" s="12">
        <f>(((J3874/60)/60)/24)+DATE(1970,1,1)</f>
        <v>42180.145787037036</v>
      </c>
      <c r="T3874" s="12">
        <f>(((I3874/60)/60)/24)+DATE(1970,1,1)</f>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(E3875/D3875)</f>
        <v>0</v>
      </c>
      <c r="P3875" s="8">
        <f>IF(E3875=0, 0, E3875/L3875)</f>
        <v>0</v>
      </c>
      <c r="Q3875" t="str">
        <f>LEFT($N3875,SEARCH("/",$N3875)-1)</f>
        <v>theater</v>
      </c>
      <c r="R3875" t="str">
        <f>RIGHT($N3875, LEN($N3875)-SEARCH("/",$N3875))</f>
        <v>musical</v>
      </c>
      <c r="S3875" s="12">
        <f>(((J3875/60)/60)/24)+DATE(1970,1,1)</f>
        <v>42255.696006944447</v>
      </c>
      <c r="T3875" s="12">
        <f>(((I3875/60)/60)/24)+DATE(1970,1,1)</f>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(E3876/D3876)</f>
        <v>0</v>
      </c>
      <c r="P3876" s="8">
        <f>IF(E3876=0, 0, E3876/L3876)</f>
        <v>0</v>
      </c>
      <c r="Q3876" t="str">
        <f>LEFT($N3876,SEARCH("/",$N3876)-1)</f>
        <v>theater</v>
      </c>
      <c r="R3876" t="str">
        <f>RIGHT($N3876, LEN($N3876)-SEARCH("/",$N3876))</f>
        <v>musical</v>
      </c>
      <c r="S3876" s="12">
        <f>(((J3876/60)/60)/24)+DATE(1970,1,1)</f>
        <v>42007.016458333332</v>
      </c>
      <c r="T3876" s="12">
        <f>(((I3876/60)/60)/24)+DATE(1970,1,1)</f>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(E3877/D3877)</f>
        <v>0</v>
      </c>
      <c r="P3877" s="8">
        <f>IF(E3877=0, 0, E3877/L3877)</f>
        <v>0</v>
      </c>
      <c r="Q3877" t="str">
        <f>LEFT($N3877,SEARCH("/",$N3877)-1)</f>
        <v>theater</v>
      </c>
      <c r="R3877" t="str">
        <f>RIGHT($N3877, LEN($N3877)-SEARCH("/",$N3877))</f>
        <v>musical</v>
      </c>
      <c r="S3877" s="12">
        <f>(((J3877/60)/60)/24)+DATE(1970,1,1)</f>
        <v>42615.346817129626</v>
      </c>
      <c r="T3877" s="12">
        <f>(((I3877/60)/60)/24)+DATE(1970,1,1)</f>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(E3878/D3878)</f>
        <v>0.52794871794871789</v>
      </c>
      <c r="P3878" s="8">
        <f>IF(E3878=0, 0, E3878/L3878)</f>
        <v>44.760869565217391</v>
      </c>
      <c r="Q3878" t="str">
        <f>LEFT($N3878,SEARCH("/",$N3878)-1)</f>
        <v>theater</v>
      </c>
      <c r="R3878" t="str">
        <f>RIGHT($N3878, LEN($N3878)-SEARCH("/",$N3878))</f>
        <v>musical</v>
      </c>
      <c r="S3878" s="12">
        <f>(((J3878/60)/60)/24)+DATE(1970,1,1)</f>
        <v>42372.624166666668</v>
      </c>
      <c r="T3878" s="12">
        <f>(((I3878/60)/60)/24)+DATE(1970,1,1)</f>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(E3879/D3879)</f>
        <v>4.9639999999999997E-2</v>
      </c>
      <c r="P3879" s="8">
        <f>IF(E3879=0, 0, E3879/L3879)</f>
        <v>88.642857142857139</v>
      </c>
      <c r="Q3879" t="str">
        <f>LEFT($N3879,SEARCH("/",$N3879)-1)</f>
        <v>theater</v>
      </c>
      <c r="R3879" t="str">
        <f>RIGHT($N3879, LEN($N3879)-SEARCH("/",$N3879))</f>
        <v>musical</v>
      </c>
      <c r="S3879" s="12">
        <f>(((J3879/60)/60)/24)+DATE(1970,1,1)</f>
        <v>42682.67768518519</v>
      </c>
      <c r="T3879" s="12">
        <f>(((I3879/60)/60)/24)+DATE(1970,1,1)</f>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(E3880/D3880)</f>
        <v>5.5555555555555556E-4</v>
      </c>
      <c r="P3880" s="8">
        <f>IF(E3880=0, 0, E3880/L3880)</f>
        <v>10</v>
      </c>
      <c r="Q3880" t="str">
        <f>LEFT($N3880,SEARCH("/",$N3880)-1)</f>
        <v>theater</v>
      </c>
      <c r="R3880" t="str">
        <f>RIGHT($N3880, LEN($N3880)-SEARCH("/",$N3880))</f>
        <v>musical</v>
      </c>
      <c r="S3880" s="12">
        <f>(((J3880/60)/60)/24)+DATE(1970,1,1)</f>
        <v>42154.818819444445</v>
      </c>
      <c r="T3880" s="12">
        <f>(((I3880/60)/60)/24)+DATE(1970,1,1)</f>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(E3881/D3881)</f>
        <v>0</v>
      </c>
      <c r="P3881" s="8">
        <f>IF(E3881=0, 0, E3881/L3881)</f>
        <v>0</v>
      </c>
      <c r="Q3881" t="str">
        <f>LEFT($N3881,SEARCH("/",$N3881)-1)</f>
        <v>theater</v>
      </c>
      <c r="R3881" t="str">
        <f>RIGHT($N3881, LEN($N3881)-SEARCH("/",$N3881))</f>
        <v>musical</v>
      </c>
      <c r="S3881" s="12">
        <f>(((J3881/60)/60)/24)+DATE(1970,1,1)</f>
        <v>41999.861064814817</v>
      </c>
      <c r="T3881" s="12">
        <f>(((I3881/60)/60)/24)+DATE(1970,1,1)</f>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(E3882/D3882)</f>
        <v>0.13066666666666665</v>
      </c>
      <c r="P3882" s="8">
        <f>IF(E3882=0, 0, E3882/L3882)</f>
        <v>57.647058823529413</v>
      </c>
      <c r="Q3882" t="str">
        <f>LEFT($N3882,SEARCH("/",$N3882)-1)</f>
        <v>theater</v>
      </c>
      <c r="R3882" t="str">
        <f>RIGHT($N3882, LEN($N3882)-SEARCH("/",$N3882))</f>
        <v>musical</v>
      </c>
      <c r="S3882" s="12">
        <f>(((J3882/60)/60)/24)+DATE(1970,1,1)</f>
        <v>41815.815046296295</v>
      </c>
      <c r="T3882" s="12">
        <f>(((I3882/60)/60)/24)+DATE(1970,1,1)</f>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(E3883/D3883)</f>
        <v>0.05</v>
      </c>
      <c r="P3883" s="8">
        <f>IF(E3883=0, 0, E3883/L3883)</f>
        <v>25</v>
      </c>
      <c r="Q3883" t="str">
        <f>LEFT($N3883,SEARCH("/",$N3883)-1)</f>
        <v>theater</v>
      </c>
      <c r="R3883" t="str">
        <f>RIGHT($N3883, LEN($N3883)-SEARCH("/",$N3883))</f>
        <v>musical</v>
      </c>
      <c r="S3883" s="12">
        <f>(((J3883/60)/60)/24)+DATE(1970,1,1)</f>
        <v>42756.018506944441</v>
      </c>
      <c r="T3883" s="12">
        <f>(((I3883/60)/60)/24)+DATE(1970,1,1)</f>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(E3884/D3884)</f>
        <v>0</v>
      </c>
      <c r="P3884" s="8">
        <f>IF(E3884=0, 0, E3884/L3884)</f>
        <v>0</v>
      </c>
      <c r="Q3884" t="str">
        <f>LEFT($N3884,SEARCH("/",$N3884)-1)</f>
        <v>theater</v>
      </c>
      <c r="R3884" t="str">
        <f>RIGHT($N3884, LEN($N3884)-SEARCH("/",$N3884))</f>
        <v>musical</v>
      </c>
      <c r="S3884" s="12">
        <f>(((J3884/60)/60)/24)+DATE(1970,1,1)</f>
        <v>42373.983449074076</v>
      </c>
      <c r="T3884" s="12">
        <f>(((I3884/60)/60)/24)+DATE(1970,1,1)</f>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(E3885/D3885)</f>
        <v>0</v>
      </c>
      <c r="P3885" s="8">
        <f>IF(E3885=0, 0, E3885/L3885)</f>
        <v>0</v>
      </c>
      <c r="Q3885" t="str">
        <f>LEFT($N3885,SEARCH("/",$N3885)-1)</f>
        <v>theater</v>
      </c>
      <c r="R3885" t="str">
        <f>RIGHT($N3885, LEN($N3885)-SEARCH("/",$N3885))</f>
        <v>musical</v>
      </c>
      <c r="S3885" s="12">
        <f>(((J3885/60)/60)/24)+DATE(1970,1,1)</f>
        <v>41854.602650462963</v>
      </c>
      <c r="T3885" s="12">
        <f>(((I3885/60)/60)/24)+DATE(1970,1,1)</f>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(E3886/D3886)</f>
        <v>0</v>
      </c>
      <c r="P3886" s="8">
        <f>IF(E3886=0, 0, E3886/L3886)</f>
        <v>0</v>
      </c>
      <c r="Q3886" t="str">
        <f>LEFT($N3886,SEARCH("/",$N3886)-1)</f>
        <v>theater</v>
      </c>
      <c r="R3886" t="str">
        <f>RIGHT($N3886, LEN($N3886)-SEARCH("/",$N3886))</f>
        <v>musical</v>
      </c>
      <c r="S3886" s="12">
        <f>(((J3886/60)/60)/24)+DATE(1970,1,1)</f>
        <v>42065.791574074072</v>
      </c>
      <c r="T3886" s="12">
        <f>(((I3886/60)/60)/24)+DATE(1970,1,1)</f>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(E3887/D3887)</f>
        <v>0</v>
      </c>
      <c r="P3887" s="8">
        <f>IF(E3887=0, 0, E3887/L3887)</f>
        <v>0</v>
      </c>
      <c r="Q3887" t="str">
        <f>LEFT($N3887,SEARCH("/",$N3887)-1)</f>
        <v>theater</v>
      </c>
      <c r="R3887" t="str">
        <f>RIGHT($N3887, LEN($N3887)-SEARCH("/",$N3887))</f>
        <v>musical</v>
      </c>
      <c r="S3887" s="12">
        <f>(((J3887/60)/60)/24)+DATE(1970,1,1)</f>
        <v>42469.951284722221</v>
      </c>
      <c r="T3887" s="12">
        <f>(((I3887/60)/60)/24)+DATE(1970,1,1)</f>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(E3888/D3888)</f>
        <v>0</v>
      </c>
      <c r="P3888" s="8">
        <f>IF(E3888=0, 0, E3888/L3888)</f>
        <v>0</v>
      </c>
      <c r="Q3888" t="str">
        <f>LEFT($N3888,SEARCH("/",$N3888)-1)</f>
        <v>theater</v>
      </c>
      <c r="R3888" t="str">
        <f>RIGHT($N3888, LEN($N3888)-SEARCH("/",$N3888))</f>
        <v>musical</v>
      </c>
      <c r="S3888" s="12">
        <f>(((J3888/60)/60)/24)+DATE(1970,1,1)</f>
        <v>41954.228032407409</v>
      </c>
      <c r="T3888" s="12">
        <f>(((I3888/60)/60)/24)+DATE(1970,1,1)</f>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(E3889/D3889)</f>
        <v>1.7500000000000002E-2</v>
      </c>
      <c r="P3889" s="8">
        <f>IF(E3889=0, 0, E3889/L3889)</f>
        <v>17.5</v>
      </c>
      <c r="Q3889" t="str">
        <f>LEFT($N3889,SEARCH("/",$N3889)-1)</f>
        <v>theater</v>
      </c>
      <c r="R3889" t="str">
        <f>RIGHT($N3889, LEN($N3889)-SEARCH("/",$N3889))</f>
        <v>musical</v>
      </c>
      <c r="S3889" s="12">
        <f>(((J3889/60)/60)/24)+DATE(1970,1,1)</f>
        <v>42079.857974537037</v>
      </c>
      <c r="T3889" s="12">
        <f>(((I3889/60)/60)/24)+DATE(1970,1,1)</f>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(E3890/D3890)</f>
        <v>0.27100000000000002</v>
      </c>
      <c r="P3890" s="8">
        <f>IF(E3890=0, 0, E3890/L3890)</f>
        <v>38.714285714285715</v>
      </c>
      <c r="Q3890" t="str">
        <f>LEFT($N3890,SEARCH("/",$N3890)-1)</f>
        <v>theater</v>
      </c>
      <c r="R3890" t="str">
        <f>RIGHT($N3890, LEN($N3890)-SEARCH("/",$N3890))</f>
        <v>plays</v>
      </c>
      <c r="S3890" s="12">
        <f>(((J3890/60)/60)/24)+DATE(1970,1,1)</f>
        <v>42762.545810185184</v>
      </c>
      <c r="T3890" s="12">
        <f>(((I3890/60)/60)/24)+DATE(1970,1,1)</f>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(E3891/D3891)</f>
        <v>1.4749999999999999E-2</v>
      </c>
      <c r="P3891" s="8">
        <f>IF(E3891=0, 0, E3891/L3891)</f>
        <v>13.111111111111111</v>
      </c>
      <c r="Q3891" t="str">
        <f>LEFT($N3891,SEARCH("/",$N3891)-1)</f>
        <v>theater</v>
      </c>
      <c r="R3891" t="str">
        <f>RIGHT($N3891, LEN($N3891)-SEARCH("/",$N3891))</f>
        <v>plays</v>
      </c>
      <c r="S3891" s="12">
        <f>(((J3891/60)/60)/24)+DATE(1970,1,1)</f>
        <v>41977.004976851851</v>
      </c>
      <c r="T3891" s="12">
        <f>(((I3891/60)/60)/24)+DATE(1970,1,1)</f>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(E3892/D3892)</f>
        <v>0.16826666666666668</v>
      </c>
      <c r="P3892" s="8">
        <f>IF(E3892=0, 0, E3892/L3892)</f>
        <v>315.5</v>
      </c>
      <c r="Q3892" t="str">
        <f>LEFT($N3892,SEARCH("/",$N3892)-1)</f>
        <v>theater</v>
      </c>
      <c r="R3892" t="str">
        <f>RIGHT($N3892, LEN($N3892)-SEARCH("/",$N3892))</f>
        <v>plays</v>
      </c>
      <c r="S3892" s="12">
        <f>(((J3892/60)/60)/24)+DATE(1970,1,1)</f>
        <v>42171.758611111116</v>
      </c>
      <c r="T3892" s="12">
        <f>(((I3892/60)/60)/24)+DATE(1970,1,1)</f>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(E3893/D3893)</f>
        <v>0.32500000000000001</v>
      </c>
      <c r="P3893" s="8">
        <f>IF(E3893=0, 0, E3893/L3893)</f>
        <v>37.142857142857146</v>
      </c>
      <c r="Q3893" t="str">
        <f>LEFT($N3893,SEARCH("/",$N3893)-1)</f>
        <v>theater</v>
      </c>
      <c r="R3893" t="str">
        <f>RIGHT($N3893, LEN($N3893)-SEARCH("/",$N3893))</f>
        <v>plays</v>
      </c>
      <c r="S3893" s="12">
        <f>(((J3893/60)/60)/24)+DATE(1970,1,1)</f>
        <v>42056.1324537037</v>
      </c>
      <c r="T3893" s="12">
        <f>(((I3893/60)/60)/24)+DATE(1970,1,1)</f>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(E3894/D3894)</f>
        <v>0</v>
      </c>
      <c r="P3894" s="8">
        <f>IF(E3894=0, 0, E3894/L3894)</f>
        <v>0</v>
      </c>
      <c r="Q3894" t="str">
        <f>LEFT($N3894,SEARCH("/",$N3894)-1)</f>
        <v>theater</v>
      </c>
      <c r="R3894" t="str">
        <f>RIGHT($N3894, LEN($N3894)-SEARCH("/",$N3894))</f>
        <v>plays</v>
      </c>
      <c r="S3894" s="12">
        <f>(((J3894/60)/60)/24)+DATE(1970,1,1)</f>
        <v>41867.652280092596</v>
      </c>
      <c r="T3894" s="12">
        <f>(((I3894/60)/60)/24)+DATE(1970,1,1)</f>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(E3895/D3895)</f>
        <v>0.2155</v>
      </c>
      <c r="P3895" s="8">
        <f>IF(E3895=0, 0, E3895/L3895)</f>
        <v>128.27380952380952</v>
      </c>
      <c r="Q3895" t="str">
        <f>LEFT($N3895,SEARCH("/",$N3895)-1)</f>
        <v>theater</v>
      </c>
      <c r="R3895" t="str">
        <f>RIGHT($N3895, LEN($N3895)-SEARCH("/",$N3895))</f>
        <v>plays</v>
      </c>
      <c r="S3895" s="12">
        <f>(((J3895/60)/60)/24)+DATE(1970,1,1)</f>
        <v>41779.657870370371</v>
      </c>
      <c r="T3895" s="12">
        <f>(((I3895/60)/60)/24)+DATE(1970,1,1)</f>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(E3896/D3896)</f>
        <v>3.4666666666666665E-2</v>
      </c>
      <c r="P3896" s="8">
        <f>IF(E3896=0, 0, E3896/L3896)</f>
        <v>47.272727272727273</v>
      </c>
      <c r="Q3896" t="str">
        <f>LEFT($N3896,SEARCH("/",$N3896)-1)</f>
        <v>theater</v>
      </c>
      <c r="R3896" t="str">
        <f>RIGHT($N3896, LEN($N3896)-SEARCH("/",$N3896))</f>
        <v>plays</v>
      </c>
      <c r="S3896" s="12">
        <f>(((J3896/60)/60)/24)+DATE(1970,1,1)</f>
        <v>42679.958472222221</v>
      </c>
      <c r="T3896" s="12">
        <f>(((I3896/60)/60)/24)+DATE(1970,1,1)</f>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(E3897/D3897)</f>
        <v>0.05</v>
      </c>
      <c r="P3897" s="8">
        <f>IF(E3897=0, 0, E3897/L3897)</f>
        <v>50</v>
      </c>
      <c r="Q3897" t="str">
        <f>LEFT($N3897,SEARCH("/",$N3897)-1)</f>
        <v>theater</v>
      </c>
      <c r="R3897" t="str">
        <f>RIGHT($N3897, LEN($N3897)-SEARCH("/",$N3897))</f>
        <v>plays</v>
      </c>
      <c r="S3897" s="12">
        <f>(((J3897/60)/60)/24)+DATE(1970,1,1)</f>
        <v>42032.250208333338</v>
      </c>
      <c r="T3897" s="12">
        <f>(((I3897/60)/60)/24)+DATE(1970,1,1)</f>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(E3898/D3898)</f>
        <v>0.10625</v>
      </c>
      <c r="P3898" s="8">
        <f>IF(E3898=0, 0, E3898/L3898)</f>
        <v>42.5</v>
      </c>
      <c r="Q3898" t="str">
        <f>LEFT($N3898,SEARCH("/",$N3898)-1)</f>
        <v>theater</v>
      </c>
      <c r="R3898" t="str">
        <f>RIGHT($N3898, LEN($N3898)-SEARCH("/",$N3898))</f>
        <v>plays</v>
      </c>
      <c r="S3898" s="12">
        <f>(((J3898/60)/60)/24)+DATE(1970,1,1)</f>
        <v>41793.191875000004</v>
      </c>
      <c r="T3898" s="12">
        <f>(((I3898/60)/60)/24)+DATE(1970,1,1)</f>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(E3899/D3899)</f>
        <v>0.17599999999999999</v>
      </c>
      <c r="P3899" s="8">
        <f>IF(E3899=0, 0, E3899/L3899)</f>
        <v>44</v>
      </c>
      <c r="Q3899" t="str">
        <f>LEFT($N3899,SEARCH("/",$N3899)-1)</f>
        <v>theater</v>
      </c>
      <c r="R3899" t="str">
        <f>RIGHT($N3899, LEN($N3899)-SEARCH("/",$N3899))</f>
        <v>plays</v>
      </c>
      <c r="S3899" s="12">
        <f>(((J3899/60)/60)/24)+DATE(1970,1,1)</f>
        <v>41982.87364583333</v>
      </c>
      <c r="T3899" s="12">
        <f>(((I3899/60)/60)/24)+DATE(1970,1,1)</f>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(E3900/D3900)</f>
        <v>0.3256</v>
      </c>
      <c r="P3900" s="8">
        <f>IF(E3900=0, 0, E3900/L3900)</f>
        <v>50.875</v>
      </c>
      <c r="Q3900" t="str">
        <f>LEFT($N3900,SEARCH("/",$N3900)-1)</f>
        <v>theater</v>
      </c>
      <c r="R3900" t="str">
        <f>RIGHT($N3900, LEN($N3900)-SEARCH("/",$N3900))</f>
        <v>plays</v>
      </c>
      <c r="S3900" s="12">
        <f>(((J3900/60)/60)/24)+DATE(1970,1,1)</f>
        <v>42193.482291666667</v>
      </c>
      <c r="T3900" s="12">
        <f>(((I3900/60)/60)/24)+DATE(1970,1,1)</f>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(E3901/D3901)</f>
        <v>1.2500000000000001E-2</v>
      </c>
      <c r="P3901" s="8">
        <f>IF(E3901=0, 0, E3901/L3901)</f>
        <v>62.5</v>
      </c>
      <c r="Q3901" t="str">
        <f>LEFT($N3901,SEARCH("/",$N3901)-1)</f>
        <v>theater</v>
      </c>
      <c r="R3901" t="str">
        <f>RIGHT($N3901, LEN($N3901)-SEARCH("/",$N3901))</f>
        <v>plays</v>
      </c>
      <c r="S3901" s="12">
        <f>(((J3901/60)/60)/24)+DATE(1970,1,1)</f>
        <v>41843.775011574071</v>
      </c>
      <c r="T3901" s="12">
        <f>(((I3901/60)/60)/24)+DATE(1970,1,1)</f>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(E3902/D3902)</f>
        <v>5.3999999999999999E-2</v>
      </c>
      <c r="P3902" s="8">
        <f>IF(E3902=0, 0, E3902/L3902)</f>
        <v>27</v>
      </c>
      <c r="Q3902" t="str">
        <f>LEFT($N3902,SEARCH("/",$N3902)-1)</f>
        <v>theater</v>
      </c>
      <c r="R3902" t="str">
        <f>RIGHT($N3902, LEN($N3902)-SEARCH("/",$N3902))</f>
        <v>plays</v>
      </c>
      <c r="S3902" s="12">
        <f>(((J3902/60)/60)/24)+DATE(1970,1,1)</f>
        <v>42136.092488425929</v>
      </c>
      <c r="T3902" s="12">
        <f>(((I3902/60)/60)/24)+DATE(1970,1,1)</f>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(E3903/D3903)</f>
        <v>8.3333333333333332E-3</v>
      </c>
      <c r="P3903" s="8">
        <f>IF(E3903=0, 0, E3903/L3903)</f>
        <v>25</v>
      </c>
      <c r="Q3903" t="str">
        <f>LEFT($N3903,SEARCH("/",$N3903)-1)</f>
        <v>theater</v>
      </c>
      <c r="R3903" t="str">
        <f>RIGHT($N3903, LEN($N3903)-SEARCH("/",$N3903))</f>
        <v>plays</v>
      </c>
      <c r="S3903" s="12">
        <f>(((J3903/60)/60)/24)+DATE(1970,1,1)</f>
        <v>42317.826377314821</v>
      </c>
      <c r="T3903" s="12">
        <f>(((I3903/60)/60)/24)+DATE(1970,1,1)</f>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(E3904/D3904)</f>
        <v>0.48833333333333334</v>
      </c>
      <c r="P3904" s="8">
        <f>IF(E3904=0, 0, E3904/L3904)</f>
        <v>47.258064516129032</v>
      </c>
      <c r="Q3904" t="str">
        <f>LEFT($N3904,SEARCH("/",$N3904)-1)</f>
        <v>theater</v>
      </c>
      <c r="R3904" t="str">
        <f>RIGHT($N3904, LEN($N3904)-SEARCH("/",$N3904))</f>
        <v>plays</v>
      </c>
      <c r="S3904" s="12">
        <f>(((J3904/60)/60)/24)+DATE(1970,1,1)</f>
        <v>42663.468078703707</v>
      </c>
      <c r="T3904" s="12">
        <f>(((I3904/60)/60)/24)+DATE(1970,1,1)</f>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(E3905/D3905)</f>
        <v>0</v>
      </c>
      <c r="P3905" s="8">
        <f>IF(E3905=0, 0, E3905/L3905)</f>
        <v>0</v>
      </c>
      <c r="Q3905" t="str">
        <f>LEFT($N3905,SEARCH("/",$N3905)-1)</f>
        <v>theater</v>
      </c>
      <c r="R3905" t="str">
        <f>RIGHT($N3905, LEN($N3905)-SEARCH("/",$N3905))</f>
        <v>plays</v>
      </c>
      <c r="S3905" s="12">
        <f>(((J3905/60)/60)/24)+DATE(1970,1,1)</f>
        <v>42186.01116898148</v>
      </c>
      <c r="T3905" s="12">
        <f>(((I3905/60)/60)/24)+DATE(1970,1,1)</f>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(E3906/D3906)</f>
        <v>2.9999999999999997E-4</v>
      </c>
      <c r="P3906" s="8">
        <f>IF(E3906=0, 0, E3906/L3906)</f>
        <v>1.5</v>
      </c>
      <c r="Q3906" t="str">
        <f>LEFT($N3906,SEARCH("/",$N3906)-1)</f>
        <v>theater</v>
      </c>
      <c r="R3906" t="str">
        <f>RIGHT($N3906, LEN($N3906)-SEARCH("/",$N3906))</f>
        <v>plays</v>
      </c>
      <c r="S3906" s="12">
        <f>(((J3906/60)/60)/24)+DATE(1970,1,1)</f>
        <v>42095.229166666672</v>
      </c>
      <c r="T3906" s="12">
        <f>(((I3906/60)/60)/24)+DATE(1970,1,1)</f>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(E3907/D3907)</f>
        <v>0.11533333333333333</v>
      </c>
      <c r="P3907" s="8">
        <f>IF(E3907=0, 0, E3907/L3907)</f>
        <v>24.714285714285715</v>
      </c>
      <c r="Q3907" t="str">
        <f>LEFT($N3907,SEARCH("/",$N3907)-1)</f>
        <v>theater</v>
      </c>
      <c r="R3907" t="str">
        <f>RIGHT($N3907, LEN($N3907)-SEARCH("/",$N3907))</f>
        <v>plays</v>
      </c>
      <c r="S3907" s="12">
        <f>(((J3907/60)/60)/24)+DATE(1970,1,1)</f>
        <v>42124.623877314814</v>
      </c>
      <c r="T3907" s="12">
        <f>(((I3907/60)/60)/24)+DATE(1970,1,1)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(E3908/D3908)</f>
        <v>0.67333333333333334</v>
      </c>
      <c r="P3908" s="8">
        <f>IF(E3908=0, 0, E3908/L3908)</f>
        <v>63.125</v>
      </c>
      <c r="Q3908" t="str">
        <f>LEFT($N3908,SEARCH("/",$N3908)-1)</f>
        <v>theater</v>
      </c>
      <c r="R3908" t="str">
        <f>RIGHT($N3908, LEN($N3908)-SEARCH("/",$N3908))</f>
        <v>plays</v>
      </c>
      <c r="S3908" s="12">
        <f>(((J3908/60)/60)/24)+DATE(1970,1,1)</f>
        <v>42143.917743055557</v>
      </c>
      <c r="T3908" s="12">
        <f>(((I3908/60)/60)/24)+DATE(1970,1,1)</f>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(E3909/D3909)</f>
        <v>0.153</v>
      </c>
      <c r="P3909" s="8">
        <f>IF(E3909=0, 0, E3909/L3909)</f>
        <v>38.25</v>
      </c>
      <c r="Q3909" t="str">
        <f>LEFT($N3909,SEARCH("/",$N3909)-1)</f>
        <v>theater</v>
      </c>
      <c r="R3909" t="str">
        <f>RIGHT($N3909, LEN($N3909)-SEARCH("/",$N3909))</f>
        <v>plays</v>
      </c>
      <c r="S3909" s="12">
        <f>(((J3909/60)/60)/24)+DATE(1970,1,1)</f>
        <v>41906.819513888891</v>
      </c>
      <c r="T3909" s="12">
        <f>(((I3909/60)/60)/24)+DATE(1970,1,1)</f>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(E3910/D3910)</f>
        <v>8.666666666666667E-2</v>
      </c>
      <c r="P3910" s="8">
        <f>IF(E3910=0, 0, E3910/L3910)</f>
        <v>16.25</v>
      </c>
      <c r="Q3910" t="str">
        <f>LEFT($N3910,SEARCH("/",$N3910)-1)</f>
        <v>theater</v>
      </c>
      <c r="R3910" t="str">
        <f>RIGHT($N3910, LEN($N3910)-SEARCH("/",$N3910))</f>
        <v>plays</v>
      </c>
      <c r="S3910" s="12">
        <f>(((J3910/60)/60)/24)+DATE(1970,1,1)</f>
        <v>41834.135370370372</v>
      </c>
      <c r="T3910" s="12">
        <f>(((I3910/60)/60)/24)+DATE(1970,1,1)</f>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(E3911/D3911)</f>
        <v>2.2499999999999998E-3</v>
      </c>
      <c r="P3911" s="8">
        <f>IF(E3911=0, 0, E3911/L3911)</f>
        <v>33.75</v>
      </c>
      <c r="Q3911" t="str">
        <f>LEFT($N3911,SEARCH("/",$N3911)-1)</f>
        <v>theater</v>
      </c>
      <c r="R3911" t="str">
        <f>RIGHT($N3911, LEN($N3911)-SEARCH("/",$N3911))</f>
        <v>plays</v>
      </c>
      <c r="S3911" s="12">
        <f>(((J3911/60)/60)/24)+DATE(1970,1,1)</f>
        <v>41863.359282407408</v>
      </c>
      <c r="T3911" s="12">
        <f>(((I3911/60)/60)/24)+DATE(1970,1,1)</f>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(E3912/D3912)</f>
        <v>3.0833333333333334E-2</v>
      </c>
      <c r="P3912" s="8">
        <f>IF(E3912=0, 0, E3912/L3912)</f>
        <v>61.666666666666664</v>
      </c>
      <c r="Q3912" t="str">
        <f>LEFT($N3912,SEARCH("/",$N3912)-1)</f>
        <v>theater</v>
      </c>
      <c r="R3912" t="str">
        <f>RIGHT($N3912, LEN($N3912)-SEARCH("/",$N3912))</f>
        <v>plays</v>
      </c>
      <c r="S3912" s="12">
        <f>(((J3912/60)/60)/24)+DATE(1970,1,1)</f>
        <v>42224.756909722222</v>
      </c>
      <c r="T3912" s="12">
        <f>(((I3912/60)/60)/24)+DATE(1970,1,1)</f>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(E3913/D3913)</f>
        <v>0.37412499999999999</v>
      </c>
      <c r="P3913" s="8">
        <f>IF(E3913=0, 0, E3913/L3913)</f>
        <v>83.138888888888886</v>
      </c>
      <c r="Q3913" t="str">
        <f>LEFT($N3913,SEARCH("/",$N3913)-1)</f>
        <v>theater</v>
      </c>
      <c r="R3913" t="str">
        <f>RIGHT($N3913, LEN($N3913)-SEARCH("/",$N3913))</f>
        <v>plays</v>
      </c>
      <c r="S3913" s="12">
        <f>(((J3913/60)/60)/24)+DATE(1970,1,1)</f>
        <v>41939.8122337963</v>
      </c>
      <c r="T3913" s="12">
        <f>(((I3913/60)/60)/24)+DATE(1970,1,1)</f>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(E3914/D3914)</f>
        <v>6.666666666666667E-5</v>
      </c>
      <c r="P3914" s="8">
        <f>IF(E3914=0, 0, E3914/L3914)</f>
        <v>1</v>
      </c>
      <c r="Q3914" t="str">
        <f>LEFT($N3914,SEARCH("/",$N3914)-1)</f>
        <v>theater</v>
      </c>
      <c r="R3914" t="str">
        <f>RIGHT($N3914, LEN($N3914)-SEARCH("/",$N3914))</f>
        <v>plays</v>
      </c>
      <c r="S3914" s="12">
        <f>(((J3914/60)/60)/24)+DATE(1970,1,1)</f>
        <v>42059.270023148143</v>
      </c>
      <c r="T3914" s="12">
        <f>(((I3914/60)/60)/24)+DATE(1970,1,1)</f>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(E3915/D3915)</f>
        <v>0.1</v>
      </c>
      <c r="P3915" s="8">
        <f>IF(E3915=0, 0, E3915/L3915)</f>
        <v>142.85714285714286</v>
      </c>
      <c r="Q3915" t="str">
        <f>LEFT($N3915,SEARCH("/",$N3915)-1)</f>
        <v>theater</v>
      </c>
      <c r="R3915" t="str">
        <f>RIGHT($N3915, LEN($N3915)-SEARCH("/",$N3915))</f>
        <v>plays</v>
      </c>
      <c r="S3915" s="12">
        <f>(((J3915/60)/60)/24)+DATE(1970,1,1)</f>
        <v>42308.211215277777</v>
      </c>
      <c r="T3915" s="12">
        <f>(((I3915/60)/60)/24)+DATE(1970,1,1)</f>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(E3916/D3916)</f>
        <v>0.36359999999999998</v>
      </c>
      <c r="P3916" s="8">
        <f>IF(E3916=0, 0, E3916/L3916)</f>
        <v>33.666666666666664</v>
      </c>
      <c r="Q3916" t="str">
        <f>LEFT($N3916,SEARCH("/",$N3916)-1)</f>
        <v>theater</v>
      </c>
      <c r="R3916" t="str">
        <f>RIGHT($N3916, LEN($N3916)-SEARCH("/",$N3916))</f>
        <v>plays</v>
      </c>
      <c r="S3916" s="12">
        <f>(((J3916/60)/60)/24)+DATE(1970,1,1)</f>
        <v>42114.818935185183</v>
      </c>
      <c r="T3916" s="12">
        <f>(((I3916/60)/60)/24)+DATE(1970,1,1)</f>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(E3917/D3917)</f>
        <v>3.3333333333333335E-3</v>
      </c>
      <c r="P3917" s="8">
        <f>IF(E3917=0, 0, E3917/L3917)</f>
        <v>5</v>
      </c>
      <c r="Q3917" t="str">
        <f>LEFT($N3917,SEARCH("/",$N3917)-1)</f>
        <v>theater</v>
      </c>
      <c r="R3917" t="str">
        <f>RIGHT($N3917, LEN($N3917)-SEARCH("/",$N3917))</f>
        <v>plays</v>
      </c>
      <c r="S3917" s="12">
        <f>(((J3917/60)/60)/24)+DATE(1970,1,1)</f>
        <v>42492.98505787037</v>
      </c>
      <c r="T3917" s="12">
        <f>(((I3917/60)/60)/24)+DATE(1970,1,1)</f>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(E3918/D3918)</f>
        <v>0</v>
      </c>
      <c r="P3918" s="8">
        <f>IF(E3918=0, 0, E3918/L3918)</f>
        <v>0</v>
      </c>
      <c r="Q3918" t="str">
        <f>LEFT($N3918,SEARCH("/",$N3918)-1)</f>
        <v>theater</v>
      </c>
      <c r="R3918" t="str">
        <f>RIGHT($N3918, LEN($N3918)-SEARCH("/",$N3918))</f>
        <v>plays</v>
      </c>
      <c r="S3918" s="12">
        <f>(((J3918/60)/60)/24)+DATE(1970,1,1)</f>
        <v>42494.471666666665</v>
      </c>
      <c r="T3918" s="12">
        <f>(((I3918/60)/60)/24)+DATE(1970,1,1)</f>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(E3919/D3919)</f>
        <v>2.8571428571428571E-3</v>
      </c>
      <c r="P3919" s="8">
        <f>IF(E3919=0, 0, E3919/L3919)</f>
        <v>10</v>
      </c>
      <c r="Q3919" t="str">
        <f>LEFT($N3919,SEARCH("/",$N3919)-1)</f>
        <v>theater</v>
      </c>
      <c r="R3919" t="str">
        <f>RIGHT($N3919, LEN($N3919)-SEARCH("/",$N3919))</f>
        <v>plays</v>
      </c>
      <c r="S3919" s="12">
        <f>(((J3919/60)/60)/24)+DATE(1970,1,1)</f>
        <v>41863.527326388888</v>
      </c>
      <c r="T3919" s="12">
        <f>(((I3919/60)/60)/24)+DATE(1970,1,1)</f>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(E3920/D3920)</f>
        <v>2E-3</v>
      </c>
      <c r="P3920" s="8">
        <f>IF(E3920=0, 0, E3920/L3920)</f>
        <v>40</v>
      </c>
      <c r="Q3920" t="str">
        <f>LEFT($N3920,SEARCH("/",$N3920)-1)</f>
        <v>theater</v>
      </c>
      <c r="R3920" t="str">
        <f>RIGHT($N3920, LEN($N3920)-SEARCH("/",$N3920))</f>
        <v>plays</v>
      </c>
      <c r="S3920" s="12">
        <f>(((J3920/60)/60)/24)+DATE(1970,1,1)</f>
        <v>41843.664618055554</v>
      </c>
      <c r="T3920" s="12">
        <f>(((I3920/60)/60)/24)+DATE(1970,1,1)</f>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(E3921/D3921)</f>
        <v>1.7999999999999999E-2</v>
      </c>
      <c r="P3921" s="8">
        <f>IF(E3921=0, 0, E3921/L3921)</f>
        <v>30</v>
      </c>
      <c r="Q3921" t="str">
        <f>LEFT($N3921,SEARCH("/",$N3921)-1)</f>
        <v>theater</v>
      </c>
      <c r="R3921" t="str">
        <f>RIGHT($N3921, LEN($N3921)-SEARCH("/",$N3921))</f>
        <v>plays</v>
      </c>
      <c r="S3921" s="12">
        <f>(((J3921/60)/60)/24)+DATE(1970,1,1)</f>
        <v>42358.684872685189</v>
      </c>
      <c r="T3921" s="12">
        <f>(((I3921/60)/60)/24)+DATE(1970,1,1)</f>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(E3922/D3922)</f>
        <v>5.3999999999999999E-2</v>
      </c>
      <c r="P3922" s="8">
        <f>IF(E3922=0, 0, E3922/L3922)</f>
        <v>45</v>
      </c>
      <c r="Q3922" t="str">
        <f>LEFT($N3922,SEARCH("/",$N3922)-1)</f>
        <v>theater</v>
      </c>
      <c r="R3922" t="str">
        <f>RIGHT($N3922, LEN($N3922)-SEARCH("/",$N3922))</f>
        <v>plays</v>
      </c>
      <c r="S3922" s="12">
        <f>(((J3922/60)/60)/24)+DATE(1970,1,1)</f>
        <v>42657.38726851852</v>
      </c>
      <c r="T3922" s="12">
        <f>(((I3922/60)/60)/24)+DATE(1970,1,1)</f>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(E3923/D3923)</f>
        <v>0</v>
      </c>
      <c r="P3923" s="8">
        <f>IF(E3923=0, 0, E3923/L3923)</f>
        <v>0</v>
      </c>
      <c r="Q3923" t="str">
        <f>LEFT($N3923,SEARCH("/",$N3923)-1)</f>
        <v>theater</v>
      </c>
      <c r="R3923" t="str">
        <f>RIGHT($N3923, LEN($N3923)-SEARCH("/",$N3923))</f>
        <v>plays</v>
      </c>
      <c r="S3923" s="12">
        <f>(((J3923/60)/60)/24)+DATE(1970,1,1)</f>
        <v>41926.542303240742</v>
      </c>
      <c r="T3923" s="12">
        <f>(((I3923/60)/60)/24)+DATE(1970,1,1)</f>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(E3924/D3924)</f>
        <v>8.1333333333333327E-2</v>
      </c>
      <c r="P3924" s="8">
        <f>IF(E3924=0, 0, E3924/L3924)</f>
        <v>10.166666666666666</v>
      </c>
      <c r="Q3924" t="str">
        <f>LEFT($N3924,SEARCH("/",$N3924)-1)</f>
        <v>theater</v>
      </c>
      <c r="R3924" t="str">
        <f>RIGHT($N3924, LEN($N3924)-SEARCH("/",$N3924))</f>
        <v>plays</v>
      </c>
      <c r="S3924" s="12">
        <f>(((J3924/60)/60)/24)+DATE(1970,1,1)</f>
        <v>42020.768634259264</v>
      </c>
      <c r="T3924" s="12">
        <f>(((I3924/60)/60)/24)+DATE(1970,1,1)</f>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(E3925/D3925)</f>
        <v>0.12034782608695652</v>
      </c>
      <c r="P3925" s="8">
        <f>IF(E3925=0, 0, E3925/L3925)</f>
        <v>81.411764705882348</v>
      </c>
      <c r="Q3925" t="str">
        <f>LEFT($N3925,SEARCH("/",$N3925)-1)</f>
        <v>theater</v>
      </c>
      <c r="R3925" t="str">
        <f>RIGHT($N3925, LEN($N3925)-SEARCH("/",$N3925))</f>
        <v>plays</v>
      </c>
      <c r="S3925" s="12">
        <f>(((J3925/60)/60)/24)+DATE(1970,1,1)</f>
        <v>42075.979988425926</v>
      </c>
      <c r="T3925" s="12">
        <f>(((I3925/60)/60)/24)+DATE(1970,1,1)</f>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(E3926/D3926)</f>
        <v>0.15266666666666667</v>
      </c>
      <c r="P3926" s="8">
        <f>IF(E3926=0, 0, E3926/L3926)</f>
        <v>57.25</v>
      </c>
      <c r="Q3926" t="str">
        <f>LEFT($N3926,SEARCH("/",$N3926)-1)</f>
        <v>theater</v>
      </c>
      <c r="R3926" t="str">
        <f>RIGHT($N3926, LEN($N3926)-SEARCH("/",$N3926))</f>
        <v>plays</v>
      </c>
      <c r="S3926" s="12">
        <f>(((J3926/60)/60)/24)+DATE(1970,1,1)</f>
        <v>41786.959745370368</v>
      </c>
      <c r="T3926" s="12">
        <f>(((I3926/60)/60)/24)+DATE(1970,1,1)</f>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(E3927/D3927)</f>
        <v>0.1</v>
      </c>
      <c r="P3927" s="8">
        <f>IF(E3927=0, 0, E3927/L3927)</f>
        <v>5</v>
      </c>
      <c r="Q3927" t="str">
        <f>LEFT($N3927,SEARCH("/",$N3927)-1)</f>
        <v>theater</v>
      </c>
      <c r="R3927" t="str">
        <f>RIGHT($N3927, LEN($N3927)-SEARCH("/",$N3927))</f>
        <v>plays</v>
      </c>
      <c r="S3927" s="12">
        <f>(((J3927/60)/60)/24)+DATE(1970,1,1)</f>
        <v>41820.870821759258</v>
      </c>
      <c r="T3927" s="12">
        <f>(((I3927/60)/60)/24)+DATE(1970,1,1)</f>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(E3928/D3928)</f>
        <v>3.0000000000000001E-3</v>
      </c>
      <c r="P3928" s="8">
        <f>IF(E3928=0, 0, E3928/L3928)</f>
        <v>15</v>
      </c>
      <c r="Q3928" t="str">
        <f>LEFT($N3928,SEARCH("/",$N3928)-1)</f>
        <v>theater</v>
      </c>
      <c r="R3928" t="str">
        <f>RIGHT($N3928, LEN($N3928)-SEARCH("/",$N3928))</f>
        <v>plays</v>
      </c>
      <c r="S3928" s="12">
        <f>(((J3928/60)/60)/24)+DATE(1970,1,1)</f>
        <v>41970.085046296299</v>
      </c>
      <c r="T3928" s="12">
        <f>(((I3928/60)/60)/24)+DATE(1970,1,1)</f>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(E3929/D3929)</f>
        <v>0.01</v>
      </c>
      <c r="P3929" s="8">
        <f>IF(E3929=0, 0, E3929/L3929)</f>
        <v>12.5</v>
      </c>
      <c r="Q3929" t="str">
        <f>LEFT($N3929,SEARCH("/",$N3929)-1)</f>
        <v>theater</v>
      </c>
      <c r="R3929" t="str">
        <f>RIGHT($N3929, LEN($N3929)-SEARCH("/",$N3929))</f>
        <v>plays</v>
      </c>
      <c r="S3929" s="12">
        <f>(((J3929/60)/60)/24)+DATE(1970,1,1)</f>
        <v>41830.267407407409</v>
      </c>
      <c r="T3929" s="12">
        <f>(((I3929/60)/60)/24)+DATE(1970,1,1)</f>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(E3930/D3930)</f>
        <v>0.13020000000000001</v>
      </c>
      <c r="P3930" s="8">
        <f>IF(E3930=0, 0, E3930/L3930)</f>
        <v>93</v>
      </c>
      <c r="Q3930" t="str">
        <f>LEFT($N3930,SEARCH("/",$N3930)-1)</f>
        <v>theater</v>
      </c>
      <c r="R3930" t="str">
        <f>RIGHT($N3930, LEN($N3930)-SEARCH("/",$N3930))</f>
        <v>plays</v>
      </c>
      <c r="S3930" s="12">
        <f>(((J3930/60)/60)/24)+DATE(1970,1,1)</f>
        <v>42265.683182870373</v>
      </c>
      <c r="T3930" s="12">
        <f>(((I3930/60)/60)/24)+DATE(1970,1,1)</f>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(E3931/D3931)</f>
        <v>2.265E-2</v>
      </c>
      <c r="P3931" s="8">
        <f>IF(E3931=0, 0, E3931/L3931)</f>
        <v>32.357142857142854</v>
      </c>
      <c r="Q3931" t="str">
        <f>LEFT($N3931,SEARCH("/",$N3931)-1)</f>
        <v>theater</v>
      </c>
      <c r="R3931" t="str">
        <f>RIGHT($N3931, LEN($N3931)-SEARCH("/",$N3931))</f>
        <v>plays</v>
      </c>
      <c r="S3931" s="12">
        <f>(((J3931/60)/60)/24)+DATE(1970,1,1)</f>
        <v>42601.827141203699</v>
      </c>
      <c r="T3931" s="12">
        <f>(((I3931/60)/60)/24)+DATE(1970,1,1)</f>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(E3932/D3932)</f>
        <v>0</v>
      </c>
      <c r="P3932" s="8">
        <f>IF(E3932=0, 0, E3932/L3932)</f>
        <v>0</v>
      </c>
      <c r="Q3932" t="str">
        <f>LEFT($N3932,SEARCH("/",$N3932)-1)</f>
        <v>theater</v>
      </c>
      <c r="R3932" t="str">
        <f>RIGHT($N3932, LEN($N3932)-SEARCH("/",$N3932))</f>
        <v>plays</v>
      </c>
      <c r="S3932" s="12">
        <f>(((J3932/60)/60)/24)+DATE(1970,1,1)</f>
        <v>42433.338749999995</v>
      </c>
      <c r="T3932" s="12">
        <f>(((I3932/60)/60)/24)+DATE(1970,1,1)</f>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(E3933/D3933)</f>
        <v>0</v>
      </c>
      <c r="P3933" s="8">
        <f>IF(E3933=0, 0, E3933/L3933)</f>
        <v>0</v>
      </c>
      <c r="Q3933" t="str">
        <f>LEFT($N3933,SEARCH("/",$N3933)-1)</f>
        <v>theater</v>
      </c>
      <c r="R3933" t="str">
        <f>RIGHT($N3933, LEN($N3933)-SEARCH("/",$N3933))</f>
        <v>plays</v>
      </c>
      <c r="S3933" s="12">
        <f>(((J3933/60)/60)/24)+DATE(1970,1,1)</f>
        <v>42228.151701388888</v>
      </c>
      <c r="T3933" s="12">
        <f>(((I3933/60)/60)/24)+DATE(1970,1,1)</f>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(E3934/D3934)</f>
        <v>8.3333333333333331E-5</v>
      </c>
      <c r="P3934" s="8">
        <f>IF(E3934=0, 0, E3934/L3934)</f>
        <v>1</v>
      </c>
      <c r="Q3934" t="str">
        <f>LEFT($N3934,SEARCH("/",$N3934)-1)</f>
        <v>theater</v>
      </c>
      <c r="R3934" t="str">
        <f>RIGHT($N3934, LEN($N3934)-SEARCH("/",$N3934))</f>
        <v>plays</v>
      </c>
      <c r="S3934" s="12">
        <f>(((J3934/60)/60)/24)+DATE(1970,1,1)</f>
        <v>42415.168564814812</v>
      </c>
      <c r="T3934" s="12">
        <f>(((I3934/60)/60)/24)+DATE(1970,1,1)</f>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(E3935/D3935)</f>
        <v>0.15742857142857142</v>
      </c>
      <c r="P3935" s="8">
        <f>IF(E3935=0, 0, E3935/L3935)</f>
        <v>91.833333333333329</v>
      </c>
      <c r="Q3935" t="str">
        <f>LEFT($N3935,SEARCH("/",$N3935)-1)</f>
        <v>theater</v>
      </c>
      <c r="R3935" t="str">
        <f>RIGHT($N3935, LEN($N3935)-SEARCH("/",$N3935))</f>
        <v>plays</v>
      </c>
      <c r="S3935" s="12">
        <f>(((J3935/60)/60)/24)+DATE(1970,1,1)</f>
        <v>42538.968310185184</v>
      </c>
      <c r="T3935" s="12">
        <f>(((I3935/60)/60)/24)+DATE(1970,1,1)</f>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(E3936/D3936)</f>
        <v>0.11</v>
      </c>
      <c r="P3936" s="8">
        <f>IF(E3936=0, 0, E3936/L3936)</f>
        <v>45.833333333333336</v>
      </c>
      <c r="Q3936" t="str">
        <f>LEFT($N3936,SEARCH("/",$N3936)-1)</f>
        <v>theater</v>
      </c>
      <c r="R3936" t="str">
        <f>RIGHT($N3936, LEN($N3936)-SEARCH("/",$N3936))</f>
        <v>plays</v>
      </c>
      <c r="S3936" s="12">
        <f>(((J3936/60)/60)/24)+DATE(1970,1,1)</f>
        <v>42233.671747685185</v>
      </c>
      <c r="T3936" s="12">
        <f>(((I3936/60)/60)/24)+DATE(1970,1,1)</f>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(E3937/D3937)</f>
        <v>0.43833333333333335</v>
      </c>
      <c r="P3937" s="8">
        <f>IF(E3937=0, 0, E3937/L3937)</f>
        <v>57.173913043478258</v>
      </c>
      <c r="Q3937" t="str">
        <f>LEFT($N3937,SEARCH("/",$N3937)-1)</f>
        <v>theater</v>
      </c>
      <c r="R3937" t="str">
        <f>RIGHT($N3937, LEN($N3937)-SEARCH("/",$N3937))</f>
        <v>plays</v>
      </c>
      <c r="S3937" s="12">
        <f>(((J3937/60)/60)/24)+DATE(1970,1,1)</f>
        <v>42221.656782407401</v>
      </c>
      <c r="T3937" s="12">
        <f>(((I3937/60)/60)/24)+DATE(1970,1,1)</f>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(E3938/D3938)</f>
        <v>0</v>
      </c>
      <c r="P3938" s="8">
        <f>IF(E3938=0, 0, E3938/L3938)</f>
        <v>0</v>
      </c>
      <c r="Q3938" t="str">
        <f>LEFT($N3938,SEARCH("/",$N3938)-1)</f>
        <v>theater</v>
      </c>
      <c r="R3938" t="str">
        <f>RIGHT($N3938, LEN($N3938)-SEARCH("/",$N3938))</f>
        <v>plays</v>
      </c>
      <c r="S3938" s="12">
        <f>(((J3938/60)/60)/24)+DATE(1970,1,1)</f>
        <v>42675.262962962966</v>
      </c>
      <c r="T3938" s="12">
        <f>(((I3938/60)/60)/24)+DATE(1970,1,1)</f>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(E3939/D3939)</f>
        <v>0.86135181975736563</v>
      </c>
      <c r="P3939" s="8">
        <f>IF(E3939=0, 0, E3939/L3939)</f>
        <v>248.5</v>
      </c>
      <c r="Q3939" t="str">
        <f>LEFT($N3939,SEARCH("/",$N3939)-1)</f>
        <v>theater</v>
      </c>
      <c r="R3939" t="str">
        <f>RIGHT($N3939, LEN($N3939)-SEARCH("/",$N3939))</f>
        <v>plays</v>
      </c>
      <c r="S3939" s="12">
        <f>(((J3939/60)/60)/24)+DATE(1970,1,1)</f>
        <v>42534.631481481483</v>
      </c>
      <c r="T3939" s="12">
        <f>(((I3939/60)/60)/24)+DATE(1970,1,1)</f>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(E3940/D3940)</f>
        <v>0.12196620583717357</v>
      </c>
      <c r="P3940" s="8">
        <f>IF(E3940=0, 0, E3940/L3940)</f>
        <v>79.400000000000006</v>
      </c>
      <c r="Q3940" t="str">
        <f>LEFT($N3940,SEARCH("/",$N3940)-1)</f>
        <v>theater</v>
      </c>
      <c r="R3940" t="str">
        <f>RIGHT($N3940, LEN($N3940)-SEARCH("/",$N3940))</f>
        <v>plays</v>
      </c>
      <c r="S3940" s="12">
        <f>(((J3940/60)/60)/24)+DATE(1970,1,1)</f>
        <v>42151.905717592599</v>
      </c>
      <c r="T3940" s="12">
        <f>(((I3940/60)/60)/24)+DATE(1970,1,1)</f>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(E3941/D3941)</f>
        <v>1E-3</v>
      </c>
      <c r="P3941" s="8">
        <f>IF(E3941=0, 0, E3941/L3941)</f>
        <v>5</v>
      </c>
      <c r="Q3941" t="str">
        <f>LEFT($N3941,SEARCH("/",$N3941)-1)</f>
        <v>theater</v>
      </c>
      <c r="R3941" t="str">
        <f>RIGHT($N3941, LEN($N3941)-SEARCH("/",$N3941))</f>
        <v>plays</v>
      </c>
      <c r="S3941" s="12">
        <f>(((J3941/60)/60)/24)+DATE(1970,1,1)</f>
        <v>41915.400219907409</v>
      </c>
      <c r="T3941" s="12">
        <f>(((I3941/60)/60)/24)+DATE(1970,1,1)</f>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(E3942/D3942)</f>
        <v>2.2000000000000001E-3</v>
      </c>
      <c r="P3942" s="8">
        <f>IF(E3942=0, 0, E3942/L3942)</f>
        <v>5.5</v>
      </c>
      <c r="Q3942" t="str">
        <f>LEFT($N3942,SEARCH("/",$N3942)-1)</f>
        <v>theater</v>
      </c>
      <c r="R3942" t="str">
        <f>RIGHT($N3942, LEN($N3942)-SEARCH("/",$N3942))</f>
        <v>plays</v>
      </c>
      <c r="S3942" s="12">
        <f>(((J3942/60)/60)/24)+DATE(1970,1,1)</f>
        <v>41961.492488425924</v>
      </c>
      <c r="T3942" s="12">
        <f>(((I3942/60)/60)/24)+DATE(1970,1,1)</f>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(E3943/D3943)</f>
        <v>9.0909090909090905E-3</v>
      </c>
      <c r="P3943" s="8">
        <f>IF(E3943=0, 0, E3943/L3943)</f>
        <v>25</v>
      </c>
      <c r="Q3943" t="str">
        <f>LEFT($N3943,SEARCH("/",$N3943)-1)</f>
        <v>theater</v>
      </c>
      <c r="R3943" t="str">
        <f>RIGHT($N3943, LEN($N3943)-SEARCH("/",$N3943))</f>
        <v>plays</v>
      </c>
      <c r="S3943" s="12">
        <f>(((J3943/60)/60)/24)+DATE(1970,1,1)</f>
        <v>41940.587233796294</v>
      </c>
      <c r="T3943" s="12">
        <f>(((I3943/60)/60)/24)+DATE(1970,1,1)</f>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(E3944/D3944)</f>
        <v>0</v>
      </c>
      <c r="P3944" s="8">
        <f>IF(E3944=0, 0, E3944/L3944)</f>
        <v>0</v>
      </c>
      <c r="Q3944" t="str">
        <f>LEFT($N3944,SEARCH("/",$N3944)-1)</f>
        <v>theater</v>
      </c>
      <c r="R3944" t="str">
        <f>RIGHT($N3944, LEN($N3944)-SEARCH("/",$N3944))</f>
        <v>plays</v>
      </c>
      <c r="S3944" s="12">
        <f>(((J3944/60)/60)/24)+DATE(1970,1,1)</f>
        <v>42111.904097222221</v>
      </c>
      <c r="T3944" s="12">
        <f>(((I3944/60)/60)/24)+DATE(1970,1,1)</f>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(E3945/D3945)</f>
        <v>0.35639999999999999</v>
      </c>
      <c r="P3945" s="8">
        <f>IF(E3945=0, 0, E3945/L3945)</f>
        <v>137.07692307692307</v>
      </c>
      <c r="Q3945" t="str">
        <f>LEFT($N3945,SEARCH("/",$N3945)-1)</f>
        <v>theater</v>
      </c>
      <c r="R3945" t="str">
        <f>RIGHT($N3945, LEN($N3945)-SEARCH("/",$N3945))</f>
        <v>plays</v>
      </c>
      <c r="S3945" s="12">
        <f>(((J3945/60)/60)/24)+DATE(1970,1,1)</f>
        <v>42279.778564814813</v>
      </c>
      <c r="T3945" s="12">
        <f>(((I3945/60)/60)/24)+DATE(1970,1,1)</f>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(E3946/D3946)</f>
        <v>0</v>
      </c>
      <c r="P3946" s="8">
        <f>IF(E3946=0, 0, E3946/L3946)</f>
        <v>0</v>
      </c>
      <c r="Q3946" t="str">
        <f>LEFT($N3946,SEARCH("/",$N3946)-1)</f>
        <v>theater</v>
      </c>
      <c r="R3946" t="str">
        <f>RIGHT($N3946, LEN($N3946)-SEARCH("/",$N3946))</f>
        <v>plays</v>
      </c>
      <c r="S3946" s="12">
        <f>(((J3946/60)/60)/24)+DATE(1970,1,1)</f>
        <v>42213.662905092591</v>
      </c>
      <c r="T3946" s="12">
        <f>(((I3946/60)/60)/24)+DATE(1970,1,1)</f>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(E3947/D3947)</f>
        <v>2.5000000000000001E-3</v>
      </c>
      <c r="P3947" s="8">
        <f>IF(E3947=0, 0, E3947/L3947)</f>
        <v>5</v>
      </c>
      <c r="Q3947" t="str">
        <f>LEFT($N3947,SEARCH("/",$N3947)-1)</f>
        <v>theater</v>
      </c>
      <c r="R3947" t="str">
        <f>RIGHT($N3947, LEN($N3947)-SEARCH("/",$N3947))</f>
        <v>plays</v>
      </c>
      <c r="S3947" s="12">
        <f>(((J3947/60)/60)/24)+DATE(1970,1,1)</f>
        <v>42109.801712962959</v>
      </c>
      <c r="T3947" s="12">
        <f>(((I3947/60)/60)/24)+DATE(1970,1,1)</f>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(E3948/D3948)</f>
        <v>3.2500000000000001E-2</v>
      </c>
      <c r="P3948" s="8">
        <f>IF(E3948=0, 0, E3948/L3948)</f>
        <v>39</v>
      </c>
      <c r="Q3948" t="str">
        <f>LEFT($N3948,SEARCH("/",$N3948)-1)</f>
        <v>theater</v>
      </c>
      <c r="R3948" t="str">
        <f>RIGHT($N3948, LEN($N3948)-SEARCH("/",$N3948))</f>
        <v>plays</v>
      </c>
      <c r="S3948" s="12">
        <f>(((J3948/60)/60)/24)+DATE(1970,1,1)</f>
        <v>42031.833587962959</v>
      </c>
      <c r="T3948" s="12">
        <f>(((I3948/60)/60)/24)+DATE(1970,1,1)</f>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(E3949/D3949)</f>
        <v>3.3666666666666664E-2</v>
      </c>
      <c r="P3949" s="8">
        <f>IF(E3949=0, 0, E3949/L3949)</f>
        <v>50.5</v>
      </c>
      <c r="Q3949" t="str">
        <f>LEFT($N3949,SEARCH("/",$N3949)-1)</f>
        <v>theater</v>
      </c>
      <c r="R3949" t="str">
        <f>RIGHT($N3949, LEN($N3949)-SEARCH("/",$N3949))</f>
        <v>plays</v>
      </c>
      <c r="S3949" s="12">
        <f>(((J3949/60)/60)/24)+DATE(1970,1,1)</f>
        <v>42615.142870370371</v>
      </c>
      <c r="T3949" s="12">
        <f>(((I3949/60)/60)/24)+DATE(1970,1,1)</f>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(E3950/D3950)</f>
        <v>0</v>
      </c>
      <c r="P3950" s="8">
        <f>IF(E3950=0, 0, E3950/L3950)</f>
        <v>0</v>
      </c>
      <c r="Q3950" t="str">
        <f>LEFT($N3950,SEARCH("/",$N3950)-1)</f>
        <v>theater</v>
      </c>
      <c r="R3950" t="str">
        <f>RIGHT($N3950, LEN($N3950)-SEARCH("/",$N3950))</f>
        <v>plays</v>
      </c>
      <c r="S3950" s="12">
        <f>(((J3950/60)/60)/24)+DATE(1970,1,1)</f>
        <v>41829.325497685182</v>
      </c>
      <c r="T3950" s="12">
        <f>(((I3950/60)/60)/24)+DATE(1970,1,1)</f>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(E3951/D3951)</f>
        <v>0.15770000000000001</v>
      </c>
      <c r="P3951" s="8">
        <f>IF(E3951=0, 0, E3951/L3951)</f>
        <v>49.28125</v>
      </c>
      <c r="Q3951" t="str">
        <f>LEFT($N3951,SEARCH("/",$N3951)-1)</f>
        <v>theater</v>
      </c>
      <c r="R3951" t="str">
        <f>RIGHT($N3951, LEN($N3951)-SEARCH("/",$N3951))</f>
        <v>plays</v>
      </c>
      <c r="S3951" s="12">
        <f>(((J3951/60)/60)/24)+DATE(1970,1,1)</f>
        <v>42016.120613425926</v>
      </c>
      <c r="T3951" s="12">
        <f>(((I3951/60)/60)/24)+DATE(1970,1,1)</f>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(E3952/D3952)</f>
        <v>6.2500000000000003E-3</v>
      </c>
      <c r="P3952" s="8">
        <f>IF(E3952=0, 0, E3952/L3952)</f>
        <v>25</v>
      </c>
      <c r="Q3952" t="str">
        <f>LEFT($N3952,SEARCH("/",$N3952)-1)</f>
        <v>theater</v>
      </c>
      <c r="R3952" t="str">
        <f>RIGHT($N3952, LEN($N3952)-SEARCH("/",$N3952))</f>
        <v>plays</v>
      </c>
      <c r="S3952" s="12">
        <f>(((J3952/60)/60)/24)+DATE(1970,1,1)</f>
        <v>42439.702314814815</v>
      </c>
      <c r="T3952" s="12">
        <f>(((I3952/60)/60)/24)+DATE(1970,1,1)</f>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(E3953/D3953)</f>
        <v>5.0000000000000004E-6</v>
      </c>
      <c r="P3953" s="8">
        <f>IF(E3953=0, 0, E3953/L3953)</f>
        <v>1</v>
      </c>
      <c r="Q3953" t="str">
        <f>LEFT($N3953,SEARCH("/",$N3953)-1)</f>
        <v>theater</v>
      </c>
      <c r="R3953" t="str">
        <f>RIGHT($N3953, LEN($N3953)-SEARCH("/",$N3953))</f>
        <v>plays</v>
      </c>
      <c r="S3953" s="12">
        <f>(((J3953/60)/60)/24)+DATE(1970,1,1)</f>
        <v>42433.825717592597</v>
      </c>
      <c r="T3953" s="12">
        <f>(((I3953/60)/60)/24)+DATE(1970,1,1)</f>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(E3954/D3954)</f>
        <v>9.6153846153846159E-4</v>
      </c>
      <c r="P3954" s="8">
        <f>IF(E3954=0, 0, E3954/L3954)</f>
        <v>25</v>
      </c>
      <c r="Q3954" t="str">
        <f>LEFT($N3954,SEARCH("/",$N3954)-1)</f>
        <v>theater</v>
      </c>
      <c r="R3954" t="str">
        <f>RIGHT($N3954, LEN($N3954)-SEARCH("/",$N3954))</f>
        <v>plays</v>
      </c>
      <c r="S3954" s="12">
        <f>(((J3954/60)/60)/24)+DATE(1970,1,1)</f>
        <v>42243.790393518517</v>
      </c>
      <c r="T3954" s="12">
        <f>(((I3954/60)/60)/24)+DATE(1970,1,1)</f>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(E3955/D3955)</f>
        <v>0</v>
      </c>
      <c r="P3955" s="8">
        <f>IF(E3955=0, 0, E3955/L3955)</f>
        <v>0</v>
      </c>
      <c r="Q3955" t="str">
        <f>LEFT($N3955,SEARCH("/",$N3955)-1)</f>
        <v>theater</v>
      </c>
      <c r="R3955" t="str">
        <f>RIGHT($N3955, LEN($N3955)-SEARCH("/",$N3955))</f>
        <v>plays</v>
      </c>
      <c r="S3955" s="12">
        <f>(((J3955/60)/60)/24)+DATE(1970,1,1)</f>
        <v>42550.048449074078</v>
      </c>
      <c r="T3955" s="12">
        <f>(((I3955/60)/60)/24)+DATE(1970,1,1)</f>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(E3956/D3956)</f>
        <v>0</v>
      </c>
      <c r="P3956" s="8">
        <f>IF(E3956=0, 0, E3956/L3956)</f>
        <v>0</v>
      </c>
      <c r="Q3956" t="str">
        <f>LEFT($N3956,SEARCH("/",$N3956)-1)</f>
        <v>theater</v>
      </c>
      <c r="R3956" t="str">
        <f>RIGHT($N3956, LEN($N3956)-SEARCH("/",$N3956))</f>
        <v>plays</v>
      </c>
      <c r="S3956" s="12">
        <f>(((J3956/60)/60)/24)+DATE(1970,1,1)</f>
        <v>41774.651203703703</v>
      </c>
      <c r="T3956" s="12">
        <f>(((I3956/60)/60)/24)+DATE(1970,1,1)</f>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(E3957/D3957)</f>
        <v>0.24285714285714285</v>
      </c>
      <c r="P3957" s="8">
        <f>IF(E3957=0, 0, E3957/L3957)</f>
        <v>53.125</v>
      </c>
      <c r="Q3957" t="str">
        <f>LEFT($N3957,SEARCH("/",$N3957)-1)</f>
        <v>theater</v>
      </c>
      <c r="R3957" t="str">
        <f>RIGHT($N3957, LEN($N3957)-SEARCH("/",$N3957))</f>
        <v>plays</v>
      </c>
      <c r="S3957" s="12">
        <f>(((J3957/60)/60)/24)+DATE(1970,1,1)</f>
        <v>42306.848854166667</v>
      </c>
      <c r="T3957" s="12">
        <f>(((I3957/60)/60)/24)+DATE(1970,1,1)</f>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(E3958/D3958)</f>
        <v>0</v>
      </c>
      <c r="P3958" s="8">
        <f>IF(E3958=0, 0, E3958/L3958)</f>
        <v>0</v>
      </c>
      <c r="Q3958" t="str">
        <f>LEFT($N3958,SEARCH("/",$N3958)-1)</f>
        <v>theater</v>
      </c>
      <c r="R3958" t="str">
        <f>RIGHT($N3958, LEN($N3958)-SEARCH("/",$N3958))</f>
        <v>plays</v>
      </c>
      <c r="S3958" s="12">
        <f>(((J3958/60)/60)/24)+DATE(1970,1,1)</f>
        <v>42457.932025462964</v>
      </c>
      <c r="T3958" s="12">
        <f>(((I3958/60)/60)/24)+DATE(1970,1,1)</f>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(E3959/D3959)</f>
        <v>2.5000000000000001E-4</v>
      </c>
      <c r="P3959" s="8">
        <f>IF(E3959=0, 0, E3959/L3959)</f>
        <v>7</v>
      </c>
      <c r="Q3959" t="str">
        <f>LEFT($N3959,SEARCH("/",$N3959)-1)</f>
        <v>theater</v>
      </c>
      <c r="R3959" t="str">
        <f>RIGHT($N3959, LEN($N3959)-SEARCH("/",$N3959))</f>
        <v>plays</v>
      </c>
      <c r="S3959" s="12">
        <f>(((J3959/60)/60)/24)+DATE(1970,1,1)</f>
        <v>42513.976319444439</v>
      </c>
      <c r="T3959" s="12">
        <f>(((I3959/60)/60)/24)+DATE(1970,1,1)</f>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(E3960/D3960)</f>
        <v>0.32050000000000001</v>
      </c>
      <c r="P3960" s="8">
        <f>IF(E3960=0, 0, E3960/L3960)</f>
        <v>40.0625</v>
      </c>
      <c r="Q3960" t="str">
        <f>LEFT($N3960,SEARCH("/",$N3960)-1)</f>
        <v>theater</v>
      </c>
      <c r="R3960" t="str">
        <f>RIGHT($N3960, LEN($N3960)-SEARCH("/",$N3960))</f>
        <v>plays</v>
      </c>
      <c r="S3960" s="12">
        <f>(((J3960/60)/60)/24)+DATE(1970,1,1)</f>
        <v>41816.950370370374</v>
      </c>
      <c r="T3960" s="12">
        <f>(((I3960/60)/60)/24)+DATE(1970,1,1)</f>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(E3961/D3961)</f>
        <v>0.24333333333333335</v>
      </c>
      <c r="P3961" s="8">
        <f>IF(E3961=0, 0, E3961/L3961)</f>
        <v>24.333333333333332</v>
      </c>
      <c r="Q3961" t="str">
        <f>LEFT($N3961,SEARCH("/",$N3961)-1)</f>
        <v>theater</v>
      </c>
      <c r="R3961" t="str">
        <f>RIGHT($N3961, LEN($N3961)-SEARCH("/",$N3961))</f>
        <v>plays</v>
      </c>
      <c r="S3961" s="12">
        <f>(((J3961/60)/60)/24)+DATE(1970,1,1)</f>
        <v>41880.788842592592</v>
      </c>
      <c r="T3961" s="12">
        <f>(((I3961/60)/60)/24)+DATE(1970,1,1)</f>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(E3962/D3962)</f>
        <v>1.4999999999999999E-2</v>
      </c>
      <c r="P3962" s="8">
        <f>IF(E3962=0, 0, E3962/L3962)</f>
        <v>11.25</v>
      </c>
      <c r="Q3962" t="str">
        <f>LEFT($N3962,SEARCH("/",$N3962)-1)</f>
        <v>theater</v>
      </c>
      <c r="R3962" t="str">
        <f>RIGHT($N3962, LEN($N3962)-SEARCH("/",$N3962))</f>
        <v>plays</v>
      </c>
      <c r="S3962" s="12">
        <f>(((J3962/60)/60)/24)+DATE(1970,1,1)</f>
        <v>42342.845555555556</v>
      </c>
      <c r="T3962" s="12">
        <f>(((I3962/60)/60)/24)+DATE(1970,1,1)</f>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(E3963/D3963)</f>
        <v>4.1999999999999997E-3</v>
      </c>
      <c r="P3963" s="8">
        <f>IF(E3963=0, 0, E3963/L3963)</f>
        <v>10.5</v>
      </c>
      <c r="Q3963" t="str">
        <f>LEFT($N3963,SEARCH("/",$N3963)-1)</f>
        <v>theater</v>
      </c>
      <c r="R3963" t="str">
        <f>RIGHT($N3963, LEN($N3963)-SEARCH("/",$N3963))</f>
        <v>plays</v>
      </c>
      <c r="S3963" s="12">
        <f>(((J3963/60)/60)/24)+DATE(1970,1,1)</f>
        <v>41745.891319444447</v>
      </c>
      <c r="T3963" s="12">
        <f>(((I3963/60)/60)/24)+DATE(1970,1,1)</f>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(E3964/D3964)</f>
        <v>3.214285714285714E-2</v>
      </c>
      <c r="P3964" s="8">
        <f>IF(E3964=0, 0, E3964/L3964)</f>
        <v>15</v>
      </c>
      <c r="Q3964" t="str">
        <f>LEFT($N3964,SEARCH("/",$N3964)-1)</f>
        <v>theater</v>
      </c>
      <c r="R3964" t="str">
        <f>RIGHT($N3964, LEN($N3964)-SEARCH("/",$N3964))</f>
        <v>plays</v>
      </c>
      <c r="S3964" s="12">
        <f>(((J3964/60)/60)/24)+DATE(1970,1,1)</f>
        <v>42311.621458333335</v>
      </c>
      <c r="T3964" s="12">
        <f>(((I3964/60)/60)/24)+DATE(1970,1,1)</f>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(E3965/D3965)</f>
        <v>0</v>
      </c>
      <c r="P3965" s="8">
        <f>IF(E3965=0, 0, E3965/L3965)</f>
        <v>0</v>
      </c>
      <c r="Q3965" t="str">
        <f>LEFT($N3965,SEARCH("/",$N3965)-1)</f>
        <v>theater</v>
      </c>
      <c r="R3965" t="str">
        <f>RIGHT($N3965, LEN($N3965)-SEARCH("/",$N3965))</f>
        <v>plays</v>
      </c>
      <c r="S3965" s="12">
        <f>(((J3965/60)/60)/24)+DATE(1970,1,1)</f>
        <v>42296.154131944444</v>
      </c>
      <c r="T3965" s="12">
        <f>(((I3965/60)/60)/24)+DATE(1970,1,1)</f>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(E3966/D3966)</f>
        <v>6.3E-2</v>
      </c>
      <c r="P3966" s="8">
        <f>IF(E3966=0, 0, E3966/L3966)</f>
        <v>42</v>
      </c>
      <c r="Q3966" t="str">
        <f>LEFT($N3966,SEARCH("/",$N3966)-1)</f>
        <v>theater</v>
      </c>
      <c r="R3966" t="str">
        <f>RIGHT($N3966, LEN($N3966)-SEARCH("/",$N3966))</f>
        <v>plays</v>
      </c>
      <c r="S3966" s="12">
        <f>(((J3966/60)/60)/24)+DATE(1970,1,1)</f>
        <v>42053.722060185188</v>
      </c>
      <c r="T3966" s="12">
        <f>(((I3966/60)/60)/24)+DATE(1970,1,1)</f>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(E3967/D3967)</f>
        <v>0.14249999999999999</v>
      </c>
      <c r="P3967" s="8">
        <f>IF(E3967=0, 0, E3967/L3967)</f>
        <v>71.25</v>
      </c>
      <c r="Q3967" t="str">
        <f>LEFT($N3967,SEARCH("/",$N3967)-1)</f>
        <v>theater</v>
      </c>
      <c r="R3967" t="str">
        <f>RIGHT($N3967, LEN($N3967)-SEARCH("/",$N3967))</f>
        <v>plays</v>
      </c>
      <c r="S3967" s="12">
        <f>(((J3967/60)/60)/24)+DATE(1970,1,1)</f>
        <v>42414.235879629632</v>
      </c>
      <c r="T3967" s="12">
        <f>(((I3967/60)/60)/24)+DATE(1970,1,1)</f>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(E3968/D3968)</f>
        <v>6.0000000000000001E-3</v>
      </c>
      <c r="P3968" s="8">
        <f>IF(E3968=0, 0, E3968/L3968)</f>
        <v>22.5</v>
      </c>
      <c r="Q3968" t="str">
        <f>LEFT($N3968,SEARCH("/",$N3968)-1)</f>
        <v>theater</v>
      </c>
      <c r="R3968" t="str">
        <f>RIGHT($N3968, LEN($N3968)-SEARCH("/",$N3968))</f>
        <v>plays</v>
      </c>
      <c r="S3968" s="12">
        <f>(((J3968/60)/60)/24)+DATE(1970,1,1)</f>
        <v>41801.711550925924</v>
      </c>
      <c r="T3968" s="12">
        <f>(((I3968/60)/60)/24)+DATE(1970,1,1)</f>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(E3969/D3969)</f>
        <v>0.2411764705882353</v>
      </c>
      <c r="P3969" s="8">
        <f>IF(E3969=0, 0, E3969/L3969)</f>
        <v>41</v>
      </c>
      <c r="Q3969" t="str">
        <f>LEFT($N3969,SEARCH("/",$N3969)-1)</f>
        <v>theater</v>
      </c>
      <c r="R3969" t="str">
        <f>RIGHT($N3969, LEN($N3969)-SEARCH("/",$N3969))</f>
        <v>plays</v>
      </c>
      <c r="S3969" s="12">
        <f>(((J3969/60)/60)/24)+DATE(1970,1,1)</f>
        <v>42770.290590277778</v>
      </c>
      <c r="T3969" s="12">
        <f>(((I3969/60)/60)/24)+DATE(1970,1,1)</f>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(E3970/D3970)</f>
        <v>0.10539999999999999</v>
      </c>
      <c r="P3970" s="8">
        <f>IF(E3970=0, 0, E3970/L3970)</f>
        <v>47.909090909090907</v>
      </c>
      <c r="Q3970" t="str">
        <f>LEFT($N3970,SEARCH("/",$N3970)-1)</f>
        <v>theater</v>
      </c>
      <c r="R3970" t="str">
        <f>RIGHT($N3970, LEN($N3970)-SEARCH("/",$N3970))</f>
        <v>plays</v>
      </c>
      <c r="S3970" s="12">
        <f>(((J3970/60)/60)/24)+DATE(1970,1,1)</f>
        <v>42452.815659722226</v>
      </c>
      <c r="T3970" s="12">
        <f>(((I3970/60)/60)/24)+DATE(1970,1,1)</f>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(E3971/D3971)</f>
        <v>7.4690265486725665E-2</v>
      </c>
      <c r="P3971" s="8">
        <f>IF(E3971=0, 0, E3971/L3971)</f>
        <v>35.166666666666664</v>
      </c>
      <c r="Q3971" t="str">
        <f>LEFT($N3971,SEARCH("/",$N3971)-1)</f>
        <v>theater</v>
      </c>
      <c r="R3971" t="str">
        <f>RIGHT($N3971, LEN($N3971)-SEARCH("/",$N3971))</f>
        <v>plays</v>
      </c>
      <c r="S3971" s="12">
        <f>(((J3971/60)/60)/24)+DATE(1970,1,1)</f>
        <v>42601.854699074072</v>
      </c>
      <c r="T3971" s="12">
        <f>(((I3971/60)/60)/24)+DATE(1970,1,1)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(E3972/D3972)</f>
        <v>7.3333333333333334E-4</v>
      </c>
      <c r="P3972" s="8">
        <f>IF(E3972=0, 0, E3972/L3972)</f>
        <v>5.5</v>
      </c>
      <c r="Q3972" t="str">
        <f>LEFT($N3972,SEARCH("/",$N3972)-1)</f>
        <v>theater</v>
      </c>
      <c r="R3972" t="str">
        <f>RIGHT($N3972, LEN($N3972)-SEARCH("/",$N3972))</f>
        <v>plays</v>
      </c>
      <c r="S3972" s="12">
        <f>(((J3972/60)/60)/24)+DATE(1970,1,1)</f>
        <v>42447.863553240735</v>
      </c>
      <c r="T3972" s="12">
        <f>(((I3972/60)/60)/24)+DATE(1970,1,1)</f>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(E3973/D3973)</f>
        <v>9.7142857142857135E-3</v>
      </c>
      <c r="P3973" s="8">
        <f>IF(E3973=0, 0, E3973/L3973)</f>
        <v>22.666666666666668</v>
      </c>
      <c r="Q3973" t="str">
        <f>LEFT($N3973,SEARCH("/",$N3973)-1)</f>
        <v>theater</v>
      </c>
      <c r="R3973" t="str">
        <f>RIGHT($N3973, LEN($N3973)-SEARCH("/",$N3973))</f>
        <v>plays</v>
      </c>
      <c r="S3973" s="12">
        <f>(((J3973/60)/60)/24)+DATE(1970,1,1)</f>
        <v>41811.536180555559</v>
      </c>
      <c r="T3973" s="12">
        <f>(((I3973/60)/60)/24)+DATE(1970,1,1)</f>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(E3974/D3974)</f>
        <v>0.21099999999999999</v>
      </c>
      <c r="P3974" s="8">
        <f>IF(E3974=0, 0, E3974/L3974)</f>
        <v>26.375</v>
      </c>
      <c r="Q3974" t="str">
        <f>LEFT($N3974,SEARCH("/",$N3974)-1)</f>
        <v>theater</v>
      </c>
      <c r="R3974" t="str">
        <f>RIGHT($N3974, LEN($N3974)-SEARCH("/",$N3974))</f>
        <v>plays</v>
      </c>
      <c r="S3974" s="12">
        <f>(((J3974/60)/60)/24)+DATE(1970,1,1)</f>
        <v>41981.067523148144</v>
      </c>
      <c r="T3974" s="12">
        <f>(((I3974/60)/60)/24)+DATE(1970,1,1)</f>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(E3975/D3975)</f>
        <v>0.78100000000000003</v>
      </c>
      <c r="P3975" s="8">
        <f>IF(E3975=0, 0, E3975/L3975)</f>
        <v>105.54054054054055</v>
      </c>
      <c r="Q3975" t="str">
        <f>LEFT($N3975,SEARCH("/",$N3975)-1)</f>
        <v>theater</v>
      </c>
      <c r="R3975" t="str">
        <f>RIGHT($N3975, LEN($N3975)-SEARCH("/",$N3975))</f>
        <v>plays</v>
      </c>
      <c r="S3975" s="12">
        <f>(((J3975/60)/60)/24)+DATE(1970,1,1)</f>
        <v>42469.68414351852</v>
      </c>
      <c r="T3975" s="12">
        <f>(((I3975/60)/60)/24)+DATE(1970,1,1)</f>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(E3976/D3976)</f>
        <v>0.32</v>
      </c>
      <c r="P3976" s="8">
        <f>IF(E3976=0, 0, E3976/L3976)</f>
        <v>29.09090909090909</v>
      </c>
      <c r="Q3976" t="str">
        <f>LEFT($N3976,SEARCH("/",$N3976)-1)</f>
        <v>theater</v>
      </c>
      <c r="R3976" t="str">
        <f>RIGHT($N3976, LEN($N3976)-SEARCH("/",$N3976))</f>
        <v>plays</v>
      </c>
      <c r="S3976" s="12">
        <f>(((J3976/60)/60)/24)+DATE(1970,1,1)</f>
        <v>42493.546851851846</v>
      </c>
      <c r="T3976" s="12">
        <f>(((I3976/60)/60)/24)+DATE(1970,1,1)</f>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(E3977/D3977)</f>
        <v>0</v>
      </c>
      <c r="P3977" s="8">
        <f>IF(E3977=0, 0, E3977/L3977)</f>
        <v>0</v>
      </c>
      <c r="Q3977" t="str">
        <f>LEFT($N3977,SEARCH("/",$N3977)-1)</f>
        <v>theater</v>
      </c>
      <c r="R3977" t="str">
        <f>RIGHT($N3977, LEN($N3977)-SEARCH("/",$N3977))</f>
        <v>plays</v>
      </c>
      <c r="S3977" s="12">
        <f>(((J3977/60)/60)/24)+DATE(1970,1,1)</f>
        <v>42534.866875</v>
      </c>
      <c r="T3977" s="12">
        <f>(((I3977/60)/60)/24)+DATE(1970,1,1)</f>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(E3978/D3978)</f>
        <v>0.47692307692307695</v>
      </c>
      <c r="P3978" s="8">
        <f>IF(E3978=0, 0, E3978/L3978)</f>
        <v>62</v>
      </c>
      <c r="Q3978" t="str">
        <f>LEFT($N3978,SEARCH("/",$N3978)-1)</f>
        <v>theater</v>
      </c>
      <c r="R3978" t="str">
        <f>RIGHT($N3978, LEN($N3978)-SEARCH("/",$N3978))</f>
        <v>plays</v>
      </c>
      <c r="S3978" s="12">
        <f>(((J3978/60)/60)/24)+DATE(1970,1,1)</f>
        <v>41830.858344907407</v>
      </c>
      <c r="T3978" s="12">
        <f>(((I3978/60)/60)/24)+DATE(1970,1,1)</f>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(E3979/D3979)</f>
        <v>1.4500000000000001E-2</v>
      </c>
      <c r="P3979" s="8">
        <f>IF(E3979=0, 0, E3979/L3979)</f>
        <v>217.5</v>
      </c>
      <c r="Q3979" t="str">
        <f>LEFT($N3979,SEARCH("/",$N3979)-1)</f>
        <v>theater</v>
      </c>
      <c r="R3979" t="str">
        <f>RIGHT($N3979, LEN($N3979)-SEARCH("/",$N3979))</f>
        <v>plays</v>
      </c>
      <c r="S3979" s="12">
        <f>(((J3979/60)/60)/24)+DATE(1970,1,1)</f>
        <v>42543.788564814815</v>
      </c>
      <c r="T3979" s="12">
        <f>(((I3979/60)/60)/24)+DATE(1970,1,1)</f>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(E3980/D3980)</f>
        <v>0.107</v>
      </c>
      <c r="P3980" s="8">
        <f>IF(E3980=0, 0, E3980/L3980)</f>
        <v>26.75</v>
      </c>
      <c r="Q3980" t="str">
        <f>LEFT($N3980,SEARCH("/",$N3980)-1)</f>
        <v>theater</v>
      </c>
      <c r="R3980" t="str">
        <f>RIGHT($N3980, LEN($N3980)-SEARCH("/",$N3980))</f>
        <v>plays</v>
      </c>
      <c r="S3980" s="12">
        <f>(((J3980/60)/60)/24)+DATE(1970,1,1)</f>
        <v>41975.642974537041</v>
      </c>
      <c r="T3980" s="12">
        <f>(((I3980/60)/60)/24)+DATE(1970,1,1)</f>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(E3981/D3981)</f>
        <v>1.8333333333333333E-2</v>
      </c>
      <c r="P3981" s="8">
        <f>IF(E3981=0, 0, E3981/L3981)</f>
        <v>18.333333333333332</v>
      </c>
      <c r="Q3981" t="str">
        <f>LEFT($N3981,SEARCH("/",$N3981)-1)</f>
        <v>theater</v>
      </c>
      <c r="R3981" t="str">
        <f>RIGHT($N3981, LEN($N3981)-SEARCH("/",$N3981))</f>
        <v>plays</v>
      </c>
      <c r="S3981" s="12">
        <f>(((J3981/60)/60)/24)+DATE(1970,1,1)</f>
        <v>42069.903437500005</v>
      </c>
      <c r="T3981" s="12">
        <f>(((I3981/60)/60)/24)+DATE(1970,1,1)</f>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(E3982/D3982)</f>
        <v>0.18</v>
      </c>
      <c r="P3982" s="8">
        <f>IF(E3982=0, 0, E3982/L3982)</f>
        <v>64.285714285714292</v>
      </c>
      <c r="Q3982" t="str">
        <f>LEFT($N3982,SEARCH("/",$N3982)-1)</f>
        <v>theater</v>
      </c>
      <c r="R3982" t="str">
        <f>RIGHT($N3982, LEN($N3982)-SEARCH("/",$N3982))</f>
        <v>plays</v>
      </c>
      <c r="S3982" s="12">
        <f>(((J3982/60)/60)/24)+DATE(1970,1,1)</f>
        <v>41795.598923611113</v>
      </c>
      <c r="T3982" s="12">
        <f>(((I3982/60)/60)/24)+DATE(1970,1,1)</f>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(E3983/D3983)</f>
        <v>4.0833333333333333E-2</v>
      </c>
      <c r="P3983" s="8">
        <f>IF(E3983=0, 0, E3983/L3983)</f>
        <v>175</v>
      </c>
      <c r="Q3983" t="str">
        <f>LEFT($N3983,SEARCH("/",$N3983)-1)</f>
        <v>theater</v>
      </c>
      <c r="R3983" t="str">
        <f>RIGHT($N3983, LEN($N3983)-SEARCH("/",$N3983))</f>
        <v>plays</v>
      </c>
      <c r="S3983" s="12">
        <f>(((J3983/60)/60)/24)+DATE(1970,1,1)</f>
        <v>42508.179965277777</v>
      </c>
      <c r="T3983" s="12">
        <f>(((I3983/60)/60)/24)+DATE(1970,1,1)</f>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(E3984/D3984)</f>
        <v>0.2</v>
      </c>
      <c r="P3984" s="8">
        <f>IF(E3984=0, 0, E3984/L3984)</f>
        <v>34</v>
      </c>
      <c r="Q3984" t="str">
        <f>LEFT($N3984,SEARCH("/",$N3984)-1)</f>
        <v>theater</v>
      </c>
      <c r="R3984" t="str">
        <f>RIGHT($N3984, LEN($N3984)-SEARCH("/",$N3984))</f>
        <v>plays</v>
      </c>
      <c r="S3984" s="12">
        <f>(((J3984/60)/60)/24)+DATE(1970,1,1)</f>
        <v>42132.809953703705</v>
      </c>
      <c r="T3984" s="12">
        <f>(((I3984/60)/60)/24)+DATE(1970,1,1)</f>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(E3985/D3985)</f>
        <v>0.34802513464991025</v>
      </c>
      <c r="P3985" s="8">
        <f>IF(E3985=0, 0, E3985/L3985)</f>
        <v>84.282608695652172</v>
      </c>
      <c r="Q3985" t="str">
        <f>LEFT($N3985,SEARCH("/",$N3985)-1)</f>
        <v>theater</v>
      </c>
      <c r="R3985" t="str">
        <f>RIGHT($N3985, LEN($N3985)-SEARCH("/",$N3985))</f>
        <v>plays</v>
      </c>
      <c r="S3985" s="12">
        <f>(((J3985/60)/60)/24)+DATE(1970,1,1)</f>
        <v>41747.86986111111</v>
      </c>
      <c r="T3985" s="12">
        <f>(((I3985/60)/60)/24)+DATE(1970,1,1)</f>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(E3986/D3986)</f>
        <v>6.3333333333333339E-2</v>
      </c>
      <c r="P3986" s="8">
        <f>IF(E3986=0, 0, E3986/L3986)</f>
        <v>9.5</v>
      </c>
      <c r="Q3986" t="str">
        <f>LEFT($N3986,SEARCH("/",$N3986)-1)</f>
        <v>theater</v>
      </c>
      <c r="R3986" t="str">
        <f>RIGHT($N3986, LEN($N3986)-SEARCH("/",$N3986))</f>
        <v>plays</v>
      </c>
      <c r="S3986" s="12">
        <f>(((J3986/60)/60)/24)+DATE(1970,1,1)</f>
        <v>41920.963472222218</v>
      </c>
      <c r="T3986" s="12">
        <f>(((I3986/60)/60)/24)+DATE(1970,1,1)</f>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(E3987/D3987)</f>
        <v>0.32050000000000001</v>
      </c>
      <c r="P3987" s="8">
        <f>IF(E3987=0, 0, E3987/L3987)</f>
        <v>33.736842105263158</v>
      </c>
      <c r="Q3987" t="str">
        <f>LEFT($N3987,SEARCH("/",$N3987)-1)</f>
        <v>theater</v>
      </c>
      <c r="R3987" t="str">
        <f>RIGHT($N3987, LEN($N3987)-SEARCH("/",$N3987))</f>
        <v>plays</v>
      </c>
      <c r="S3987" s="12">
        <f>(((J3987/60)/60)/24)+DATE(1970,1,1)</f>
        <v>42399.707407407404</v>
      </c>
      <c r="T3987" s="12">
        <f>(((I3987/60)/60)/24)+DATE(1970,1,1)</f>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(E3988/D3988)</f>
        <v>9.7600000000000006E-2</v>
      </c>
      <c r="P3988" s="8">
        <f>IF(E3988=0, 0, E3988/L3988)</f>
        <v>37.53846153846154</v>
      </c>
      <c r="Q3988" t="str">
        <f>LEFT($N3988,SEARCH("/",$N3988)-1)</f>
        <v>theater</v>
      </c>
      <c r="R3988" t="str">
        <f>RIGHT($N3988, LEN($N3988)-SEARCH("/",$N3988))</f>
        <v>plays</v>
      </c>
      <c r="S3988" s="12">
        <f>(((J3988/60)/60)/24)+DATE(1970,1,1)</f>
        <v>42467.548541666663</v>
      </c>
      <c r="T3988" s="12">
        <f>(((I3988/60)/60)/24)+DATE(1970,1,1)</f>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(E3989/D3989)</f>
        <v>0.3775</v>
      </c>
      <c r="P3989" s="8">
        <f>IF(E3989=0, 0, E3989/L3989)</f>
        <v>11.615384615384615</v>
      </c>
      <c r="Q3989" t="str">
        <f>LEFT($N3989,SEARCH("/",$N3989)-1)</f>
        <v>theater</v>
      </c>
      <c r="R3989" t="str">
        <f>RIGHT($N3989, LEN($N3989)-SEARCH("/",$N3989))</f>
        <v>plays</v>
      </c>
      <c r="S3989" s="12">
        <f>(((J3989/60)/60)/24)+DATE(1970,1,1)</f>
        <v>41765.92465277778</v>
      </c>
      <c r="T3989" s="12">
        <f>(((I3989/60)/60)/24)+DATE(1970,1,1)</f>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(E3990/D3990)</f>
        <v>2.1333333333333333E-2</v>
      </c>
      <c r="P3990" s="8">
        <f>IF(E3990=0, 0, E3990/L3990)</f>
        <v>8</v>
      </c>
      <c r="Q3990" t="str">
        <f>LEFT($N3990,SEARCH("/",$N3990)-1)</f>
        <v>theater</v>
      </c>
      <c r="R3990" t="str">
        <f>RIGHT($N3990, LEN($N3990)-SEARCH("/",$N3990))</f>
        <v>plays</v>
      </c>
      <c r="S3990" s="12">
        <f>(((J3990/60)/60)/24)+DATE(1970,1,1)</f>
        <v>42230.08116898148</v>
      </c>
      <c r="T3990" s="12">
        <f>(((I3990/60)/60)/24)+DATE(1970,1,1)</f>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(E3991/D3991)</f>
        <v>0</v>
      </c>
      <c r="P3991" s="8">
        <f>IF(E3991=0, 0, E3991/L3991)</f>
        <v>0</v>
      </c>
      <c r="Q3991" t="str">
        <f>LEFT($N3991,SEARCH("/",$N3991)-1)</f>
        <v>theater</v>
      </c>
      <c r="R3991" t="str">
        <f>RIGHT($N3991, LEN($N3991)-SEARCH("/",$N3991))</f>
        <v>plays</v>
      </c>
      <c r="S3991" s="12">
        <f>(((J3991/60)/60)/24)+DATE(1970,1,1)</f>
        <v>42286.749780092592</v>
      </c>
      <c r="T3991" s="12">
        <f>(((I3991/60)/60)/24)+DATE(1970,1,1)</f>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(E3992/D3992)</f>
        <v>4.1818181818181817E-2</v>
      </c>
      <c r="P3992" s="8">
        <f>IF(E3992=0, 0, E3992/L3992)</f>
        <v>23</v>
      </c>
      <c r="Q3992" t="str">
        <f>LEFT($N3992,SEARCH("/",$N3992)-1)</f>
        <v>theater</v>
      </c>
      <c r="R3992" t="str">
        <f>RIGHT($N3992, LEN($N3992)-SEARCH("/",$N3992))</f>
        <v>plays</v>
      </c>
      <c r="S3992" s="12">
        <f>(((J3992/60)/60)/24)+DATE(1970,1,1)</f>
        <v>42401.672372685185</v>
      </c>
      <c r="T3992" s="12">
        <f>(((I3992/60)/60)/24)+DATE(1970,1,1)</f>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(E3993/D3993)</f>
        <v>0.2</v>
      </c>
      <c r="P3993" s="8">
        <f>IF(E3993=0, 0, E3993/L3993)</f>
        <v>100</v>
      </c>
      <c r="Q3993" t="str">
        <f>LEFT($N3993,SEARCH("/",$N3993)-1)</f>
        <v>theater</v>
      </c>
      <c r="R3993" t="str">
        <f>RIGHT($N3993, LEN($N3993)-SEARCH("/",$N3993))</f>
        <v>plays</v>
      </c>
      <c r="S3993" s="12">
        <f>(((J3993/60)/60)/24)+DATE(1970,1,1)</f>
        <v>42125.644467592589</v>
      </c>
      <c r="T3993" s="12">
        <f>(((I3993/60)/60)/24)+DATE(1970,1,1)</f>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(E3994/D3994)</f>
        <v>5.4100000000000002E-2</v>
      </c>
      <c r="P3994" s="8">
        <f>IF(E3994=0, 0, E3994/L3994)</f>
        <v>60.111111111111114</v>
      </c>
      <c r="Q3994" t="str">
        <f>LEFT($N3994,SEARCH("/",$N3994)-1)</f>
        <v>theater</v>
      </c>
      <c r="R3994" t="str">
        <f>RIGHT($N3994, LEN($N3994)-SEARCH("/",$N3994))</f>
        <v>plays</v>
      </c>
      <c r="S3994" s="12">
        <f>(((J3994/60)/60)/24)+DATE(1970,1,1)</f>
        <v>42289.94049768518</v>
      </c>
      <c r="T3994" s="12">
        <f>(((I3994/60)/60)/24)+DATE(1970,1,1)</f>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(E3995/D3995)</f>
        <v>6.0000000000000002E-5</v>
      </c>
      <c r="P3995" s="8">
        <f>IF(E3995=0, 0, E3995/L3995)</f>
        <v>3</v>
      </c>
      <c r="Q3995" t="str">
        <f>LEFT($N3995,SEARCH("/",$N3995)-1)</f>
        <v>theater</v>
      </c>
      <c r="R3995" t="str">
        <f>RIGHT($N3995, LEN($N3995)-SEARCH("/",$N3995))</f>
        <v>plays</v>
      </c>
      <c r="S3995" s="12">
        <f>(((J3995/60)/60)/24)+DATE(1970,1,1)</f>
        <v>42107.864722222221</v>
      </c>
      <c r="T3995" s="12">
        <f>(((I3995/60)/60)/24)+DATE(1970,1,1)</f>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(E3996/D3996)</f>
        <v>2.5000000000000001E-3</v>
      </c>
      <c r="P3996" s="8">
        <f>IF(E3996=0, 0, E3996/L3996)</f>
        <v>5</v>
      </c>
      <c r="Q3996" t="str">
        <f>LEFT($N3996,SEARCH("/",$N3996)-1)</f>
        <v>theater</v>
      </c>
      <c r="R3996" t="str">
        <f>RIGHT($N3996, LEN($N3996)-SEARCH("/",$N3996))</f>
        <v>plays</v>
      </c>
      <c r="S3996" s="12">
        <f>(((J3996/60)/60)/24)+DATE(1970,1,1)</f>
        <v>41809.389930555553</v>
      </c>
      <c r="T3996" s="12">
        <f>(((I3996/60)/60)/24)+DATE(1970,1,1)</f>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(E3997/D3997)</f>
        <v>0.35</v>
      </c>
      <c r="P3997" s="8">
        <f>IF(E3997=0, 0, E3997/L3997)</f>
        <v>17.5</v>
      </c>
      <c r="Q3997" t="str">
        <f>LEFT($N3997,SEARCH("/",$N3997)-1)</f>
        <v>theater</v>
      </c>
      <c r="R3997" t="str">
        <f>RIGHT($N3997, LEN($N3997)-SEARCH("/",$N3997))</f>
        <v>plays</v>
      </c>
      <c r="S3997" s="12">
        <f>(((J3997/60)/60)/24)+DATE(1970,1,1)</f>
        <v>42019.683761574073</v>
      </c>
      <c r="T3997" s="12">
        <f>(((I3997/60)/60)/24)+DATE(1970,1,1)</f>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(E3998/D3998)</f>
        <v>0.16566666666666666</v>
      </c>
      <c r="P3998" s="8">
        <f>IF(E3998=0, 0, E3998/L3998)</f>
        <v>29.235294117647058</v>
      </c>
      <c r="Q3998" t="str">
        <f>LEFT($N3998,SEARCH("/",$N3998)-1)</f>
        <v>theater</v>
      </c>
      <c r="R3998" t="str">
        <f>RIGHT($N3998, LEN($N3998)-SEARCH("/",$N3998))</f>
        <v>plays</v>
      </c>
      <c r="S3998" s="12">
        <f>(((J3998/60)/60)/24)+DATE(1970,1,1)</f>
        <v>41950.26694444444</v>
      </c>
      <c r="T3998" s="12">
        <f>(((I3998/60)/60)/24)+DATE(1970,1,1)</f>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(E3999/D3999)</f>
        <v>0</v>
      </c>
      <c r="P3999" s="8">
        <f>IF(E3999=0, 0, E3999/L3999)</f>
        <v>0</v>
      </c>
      <c r="Q3999" t="str">
        <f>LEFT($N3999,SEARCH("/",$N3999)-1)</f>
        <v>theater</v>
      </c>
      <c r="R3999" t="str">
        <f>RIGHT($N3999, LEN($N3999)-SEARCH("/",$N3999))</f>
        <v>plays</v>
      </c>
      <c r="S3999" s="12">
        <f>(((J3999/60)/60)/24)+DATE(1970,1,1)</f>
        <v>42069.391446759255</v>
      </c>
      <c r="T3999" s="12">
        <f>(((I3999/60)/60)/24)+DATE(1970,1,1)</f>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(E4000/D4000)</f>
        <v>0.57199999999999995</v>
      </c>
      <c r="P4000" s="8">
        <f>IF(E4000=0, 0, E4000/L4000)</f>
        <v>59.583333333333336</v>
      </c>
      <c r="Q4000" t="str">
        <f>LEFT($N4000,SEARCH("/",$N4000)-1)</f>
        <v>theater</v>
      </c>
      <c r="R4000" t="str">
        <f>RIGHT($N4000, LEN($N4000)-SEARCH("/",$N4000))</f>
        <v>plays</v>
      </c>
      <c r="S4000" s="12">
        <f>(((J4000/60)/60)/24)+DATE(1970,1,1)</f>
        <v>42061.963263888887</v>
      </c>
      <c r="T4000" s="12">
        <f>(((I4000/60)/60)/24)+DATE(1970,1,1)</f>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(E4001/D4001)</f>
        <v>0.16514285714285715</v>
      </c>
      <c r="P4001" s="8">
        <f>IF(E4001=0, 0, E4001/L4001)</f>
        <v>82.571428571428569</v>
      </c>
      <c r="Q4001" t="str">
        <f>LEFT($N4001,SEARCH("/",$N4001)-1)</f>
        <v>theater</v>
      </c>
      <c r="R4001" t="str">
        <f>RIGHT($N4001, LEN($N4001)-SEARCH("/",$N4001))</f>
        <v>plays</v>
      </c>
      <c r="S4001" s="12">
        <f>(((J4001/60)/60)/24)+DATE(1970,1,1)</f>
        <v>41842.828680555554</v>
      </c>
      <c r="T4001" s="12">
        <f>(((I4001/60)/60)/24)+DATE(1970,1,1)</f>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(E4002/D4002)</f>
        <v>1.25E-3</v>
      </c>
      <c r="P4002" s="8">
        <f>IF(E4002=0, 0, E4002/L4002)</f>
        <v>10</v>
      </c>
      <c r="Q4002" t="str">
        <f>LEFT($N4002,SEARCH("/",$N4002)-1)</f>
        <v>theater</v>
      </c>
      <c r="R4002" t="str">
        <f>RIGHT($N4002, LEN($N4002)-SEARCH("/",$N4002))</f>
        <v>plays</v>
      </c>
      <c r="S4002" s="12">
        <f>(((J4002/60)/60)/24)+DATE(1970,1,1)</f>
        <v>42437.64534722222</v>
      </c>
      <c r="T4002" s="12">
        <f>(((I4002/60)/60)/24)+DATE(1970,1,1)</f>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(E4003/D4003)</f>
        <v>0.3775</v>
      </c>
      <c r="P4003" s="8">
        <f>IF(E4003=0, 0, E4003/L4003)</f>
        <v>32.357142857142854</v>
      </c>
      <c r="Q4003" t="str">
        <f>LEFT($N4003,SEARCH("/",$N4003)-1)</f>
        <v>theater</v>
      </c>
      <c r="R4003" t="str">
        <f>RIGHT($N4003, LEN($N4003)-SEARCH("/",$N4003))</f>
        <v>plays</v>
      </c>
      <c r="S4003" s="12">
        <f>(((J4003/60)/60)/24)+DATE(1970,1,1)</f>
        <v>42775.964212962965</v>
      </c>
      <c r="T4003" s="12">
        <f>(((I4003/60)/60)/24)+DATE(1970,1,1)</f>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(E4004/D4004)</f>
        <v>1.84E-2</v>
      </c>
      <c r="P4004" s="8">
        <f>IF(E4004=0, 0, E4004/L4004)</f>
        <v>5.75</v>
      </c>
      <c r="Q4004" t="str">
        <f>LEFT($N4004,SEARCH("/",$N4004)-1)</f>
        <v>theater</v>
      </c>
      <c r="R4004" t="str">
        <f>RIGHT($N4004, LEN($N4004)-SEARCH("/",$N4004))</f>
        <v>plays</v>
      </c>
      <c r="S4004" s="12">
        <f>(((J4004/60)/60)/24)+DATE(1970,1,1)</f>
        <v>41879.043530092589</v>
      </c>
      <c r="T4004" s="12">
        <f>(((I4004/60)/60)/24)+DATE(1970,1,1)</f>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(E4005/D4005)</f>
        <v>0.10050000000000001</v>
      </c>
      <c r="P4005" s="8">
        <f>IF(E4005=0, 0, E4005/L4005)</f>
        <v>100.5</v>
      </c>
      <c r="Q4005" t="str">
        <f>LEFT($N4005,SEARCH("/",$N4005)-1)</f>
        <v>theater</v>
      </c>
      <c r="R4005" t="str">
        <f>RIGHT($N4005, LEN($N4005)-SEARCH("/",$N4005))</f>
        <v>plays</v>
      </c>
      <c r="S4005" s="12">
        <f>(((J4005/60)/60)/24)+DATE(1970,1,1)</f>
        <v>42020.587349537032</v>
      </c>
      <c r="T4005" s="12">
        <f>(((I4005/60)/60)/24)+DATE(1970,1,1)</f>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(E4006/D4006)</f>
        <v>2E-3</v>
      </c>
      <c r="P4006" s="8">
        <f>IF(E4006=0, 0, E4006/L4006)</f>
        <v>1</v>
      </c>
      <c r="Q4006" t="str">
        <f>LEFT($N4006,SEARCH("/",$N4006)-1)</f>
        <v>theater</v>
      </c>
      <c r="R4006" t="str">
        <f>RIGHT($N4006, LEN($N4006)-SEARCH("/",$N4006))</f>
        <v>plays</v>
      </c>
      <c r="S4006" s="12">
        <f>(((J4006/60)/60)/24)+DATE(1970,1,1)</f>
        <v>41890.16269675926</v>
      </c>
      <c r="T4006" s="12">
        <f>(((I4006/60)/60)/24)+DATE(1970,1,1)</f>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(E4007/D4007)</f>
        <v>1.3333333333333334E-2</v>
      </c>
      <c r="P4007" s="8">
        <f>IF(E4007=0, 0, E4007/L4007)</f>
        <v>20</v>
      </c>
      <c r="Q4007" t="str">
        <f>LEFT($N4007,SEARCH("/",$N4007)-1)</f>
        <v>theater</v>
      </c>
      <c r="R4007" t="str">
        <f>RIGHT($N4007, LEN($N4007)-SEARCH("/",$N4007))</f>
        <v>plays</v>
      </c>
      <c r="S4007" s="12">
        <f>(((J4007/60)/60)/24)+DATE(1970,1,1)</f>
        <v>41872.807696759257</v>
      </c>
      <c r="T4007" s="12">
        <f>(((I4007/60)/60)/24)+DATE(1970,1,1)</f>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(E4008/D4008)</f>
        <v>6.666666666666667E-5</v>
      </c>
      <c r="P4008" s="8">
        <f>IF(E4008=0, 0, E4008/L4008)</f>
        <v>2</v>
      </c>
      <c r="Q4008" t="str">
        <f>LEFT($N4008,SEARCH("/",$N4008)-1)</f>
        <v>theater</v>
      </c>
      <c r="R4008" t="str">
        <f>RIGHT($N4008, LEN($N4008)-SEARCH("/",$N4008))</f>
        <v>plays</v>
      </c>
      <c r="S4008" s="12">
        <f>(((J4008/60)/60)/24)+DATE(1970,1,1)</f>
        <v>42391.772997685184</v>
      </c>
      <c r="T4008" s="12">
        <f>(((I4008/60)/60)/24)+DATE(1970,1,1)</f>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(E4009/D4009)</f>
        <v>2.5000000000000001E-3</v>
      </c>
      <c r="P4009" s="8">
        <f>IF(E4009=0, 0, E4009/L4009)</f>
        <v>5</v>
      </c>
      <c r="Q4009" t="str">
        <f>LEFT($N4009,SEARCH("/",$N4009)-1)</f>
        <v>theater</v>
      </c>
      <c r="R4009" t="str">
        <f>RIGHT($N4009, LEN($N4009)-SEARCH("/",$N4009))</f>
        <v>plays</v>
      </c>
      <c r="S4009" s="12">
        <f>(((J4009/60)/60)/24)+DATE(1970,1,1)</f>
        <v>41848.772928240738</v>
      </c>
      <c r="T4009" s="12">
        <f>(((I4009/60)/60)/24)+DATE(1970,1,1)</f>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(E4010/D4010)</f>
        <v>0.06</v>
      </c>
      <c r="P4010" s="8">
        <f>IF(E4010=0, 0, E4010/L4010)</f>
        <v>15</v>
      </c>
      <c r="Q4010" t="str">
        <f>LEFT($N4010,SEARCH("/",$N4010)-1)</f>
        <v>theater</v>
      </c>
      <c r="R4010" t="str">
        <f>RIGHT($N4010, LEN($N4010)-SEARCH("/",$N4010))</f>
        <v>plays</v>
      </c>
      <c r="S4010" s="12">
        <f>(((J4010/60)/60)/24)+DATE(1970,1,1)</f>
        <v>42177.964201388888</v>
      </c>
      <c r="T4010" s="12">
        <f>(((I4010/60)/60)/24)+DATE(1970,1,1)</f>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(E4011/D4011)</f>
        <v>3.8860103626943004E-2</v>
      </c>
      <c r="P4011" s="8">
        <f>IF(E4011=0, 0, E4011/L4011)</f>
        <v>25</v>
      </c>
      <c r="Q4011" t="str">
        <f>LEFT($N4011,SEARCH("/",$N4011)-1)</f>
        <v>theater</v>
      </c>
      <c r="R4011" t="str">
        <f>RIGHT($N4011, LEN($N4011)-SEARCH("/",$N4011))</f>
        <v>plays</v>
      </c>
      <c r="S4011" s="12">
        <f>(((J4011/60)/60)/24)+DATE(1970,1,1)</f>
        <v>41851.700925925928</v>
      </c>
      <c r="T4011" s="12">
        <f>(((I4011/60)/60)/24)+DATE(1970,1,1)</f>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(E4012/D4012)</f>
        <v>0.24194444444444443</v>
      </c>
      <c r="P4012" s="8">
        <f>IF(E4012=0, 0, E4012/L4012)</f>
        <v>45.842105263157897</v>
      </c>
      <c r="Q4012" t="str">
        <f>LEFT($N4012,SEARCH("/",$N4012)-1)</f>
        <v>theater</v>
      </c>
      <c r="R4012" t="str">
        <f>RIGHT($N4012, LEN($N4012)-SEARCH("/",$N4012))</f>
        <v>plays</v>
      </c>
      <c r="S4012" s="12">
        <f>(((J4012/60)/60)/24)+DATE(1970,1,1)</f>
        <v>41921.770439814813</v>
      </c>
      <c r="T4012" s="12">
        <f>(((I4012/60)/60)/24)+DATE(1970,1,1)</f>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(E4013/D4013)</f>
        <v>7.5999999999999998E-2</v>
      </c>
      <c r="P4013" s="8">
        <f>IF(E4013=0, 0, E4013/L4013)</f>
        <v>4.75</v>
      </c>
      <c r="Q4013" t="str">
        <f>LEFT($N4013,SEARCH("/",$N4013)-1)</f>
        <v>theater</v>
      </c>
      <c r="R4013" t="str">
        <f>RIGHT($N4013, LEN($N4013)-SEARCH("/",$N4013))</f>
        <v>plays</v>
      </c>
      <c r="S4013" s="12">
        <f>(((J4013/60)/60)/24)+DATE(1970,1,1)</f>
        <v>42002.54488425926</v>
      </c>
      <c r="T4013" s="12">
        <f>(((I4013/60)/60)/24)+DATE(1970,1,1)</f>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(E4014/D4014)</f>
        <v>0</v>
      </c>
      <c r="P4014" s="8">
        <f>IF(E4014=0, 0, E4014/L4014)</f>
        <v>0</v>
      </c>
      <c r="Q4014" t="str">
        <f>LEFT($N4014,SEARCH("/",$N4014)-1)</f>
        <v>theater</v>
      </c>
      <c r="R4014" t="str">
        <f>RIGHT($N4014, LEN($N4014)-SEARCH("/",$N4014))</f>
        <v>plays</v>
      </c>
      <c r="S4014" s="12">
        <f>(((J4014/60)/60)/24)+DATE(1970,1,1)</f>
        <v>42096.544548611113</v>
      </c>
      <c r="T4014" s="12">
        <f>(((I4014/60)/60)/24)+DATE(1970,1,1)</f>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(E4015/D4015)</f>
        <v>1.2999999999999999E-2</v>
      </c>
      <c r="P4015" s="8">
        <f>IF(E4015=0, 0, E4015/L4015)</f>
        <v>13</v>
      </c>
      <c r="Q4015" t="str">
        <f>LEFT($N4015,SEARCH("/",$N4015)-1)</f>
        <v>theater</v>
      </c>
      <c r="R4015" t="str">
        <f>RIGHT($N4015, LEN($N4015)-SEARCH("/",$N4015))</f>
        <v>plays</v>
      </c>
      <c r="S4015" s="12">
        <f>(((J4015/60)/60)/24)+DATE(1970,1,1)</f>
        <v>42021.301192129627</v>
      </c>
      <c r="T4015" s="12">
        <f>(((I4015/60)/60)/24)+DATE(1970,1,1)</f>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(E4016/D4016)</f>
        <v>0</v>
      </c>
      <c r="P4016" s="8">
        <f>IF(E4016=0, 0, E4016/L4016)</f>
        <v>0</v>
      </c>
      <c r="Q4016" t="str">
        <f>LEFT($N4016,SEARCH("/",$N4016)-1)</f>
        <v>theater</v>
      </c>
      <c r="R4016" t="str">
        <f>RIGHT($N4016, LEN($N4016)-SEARCH("/",$N4016))</f>
        <v>plays</v>
      </c>
      <c r="S4016" s="12">
        <f>(((J4016/60)/60)/24)+DATE(1970,1,1)</f>
        <v>42419.246168981481</v>
      </c>
      <c r="T4016" s="12">
        <f>(((I4016/60)/60)/24)+DATE(1970,1,1)</f>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(E4017/D4017)</f>
        <v>1.4285714285714287E-4</v>
      </c>
      <c r="P4017" s="8">
        <f>IF(E4017=0, 0, E4017/L4017)</f>
        <v>1</v>
      </c>
      <c r="Q4017" t="str">
        <f>LEFT($N4017,SEARCH("/",$N4017)-1)</f>
        <v>theater</v>
      </c>
      <c r="R4017" t="str">
        <f>RIGHT($N4017, LEN($N4017)-SEARCH("/",$N4017))</f>
        <v>plays</v>
      </c>
      <c r="S4017" s="12">
        <f>(((J4017/60)/60)/24)+DATE(1970,1,1)</f>
        <v>42174.780821759254</v>
      </c>
      <c r="T4017" s="12">
        <f>(((I4017/60)/60)/24)+DATE(1970,1,1)</f>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(E4018/D4018)</f>
        <v>0.14000000000000001</v>
      </c>
      <c r="P4018" s="8">
        <f>IF(E4018=0, 0, E4018/L4018)</f>
        <v>10</v>
      </c>
      <c r="Q4018" t="str">
        <f>LEFT($N4018,SEARCH("/",$N4018)-1)</f>
        <v>theater</v>
      </c>
      <c r="R4018" t="str">
        <f>RIGHT($N4018, LEN($N4018)-SEARCH("/",$N4018))</f>
        <v>plays</v>
      </c>
      <c r="S4018" s="12">
        <f>(((J4018/60)/60)/24)+DATE(1970,1,1)</f>
        <v>41869.872685185182</v>
      </c>
      <c r="T4018" s="12">
        <f>(((I4018/60)/60)/24)+DATE(1970,1,1)</f>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(E4019/D4019)</f>
        <v>1.0500000000000001E-2</v>
      </c>
      <c r="P4019" s="8">
        <f>IF(E4019=0, 0, E4019/L4019)</f>
        <v>52.5</v>
      </c>
      <c r="Q4019" t="str">
        <f>LEFT($N4019,SEARCH("/",$N4019)-1)</f>
        <v>theater</v>
      </c>
      <c r="R4019" t="str">
        <f>RIGHT($N4019, LEN($N4019)-SEARCH("/",$N4019))</f>
        <v>plays</v>
      </c>
      <c r="S4019" s="12">
        <f>(((J4019/60)/60)/24)+DATE(1970,1,1)</f>
        <v>41856.672152777777</v>
      </c>
      <c r="T4019" s="12">
        <f>(((I4019/60)/60)/24)+DATE(1970,1,1)</f>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(E4020/D4020)</f>
        <v>8.666666666666667E-2</v>
      </c>
      <c r="P4020" s="8">
        <f>IF(E4020=0, 0, E4020/L4020)</f>
        <v>32.5</v>
      </c>
      <c r="Q4020" t="str">
        <f>LEFT($N4020,SEARCH("/",$N4020)-1)</f>
        <v>theater</v>
      </c>
      <c r="R4020" t="str">
        <f>RIGHT($N4020, LEN($N4020)-SEARCH("/",$N4020))</f>
        <v>plays</v>
      </c>
      <c r="S4020" s="12">
        <f>(((J4020/60)/60)/24)+DATE(1970,1,1)</f>
        <v>42620.91097222222</v>
      </c>
      <c r="T4020" s="12">
        <f>(((I4020/60)/60)/24)+DATE(1970,1,1)</f>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(E4021/D4021)</f>
        <v>8.2857142857142851E-3</v>
      </c>
      <c r="P4021" s="8">
        <f>IF(E4021=0, 0, E4021/L4021)</f>
        <v>7.25</v>
      </c>
      <c r="Q4021" t="str">
        <f>LEFT($N4021,SEARCH("/",$N4021)-1)</f>
        <v>theater</v>
      </c>
      <c r="R4021" t="str">
        <f>RIGHT($N4021, LEN($N4021)-SEARCH("/",$N4021))</f>
        <v>plays</v>
      </c>
      <c r="S4021" s="12">
        <f>(((J4021/60)/60)/24)+DATE(1970,1,1)</f>
        <v>42417.675879629634</v>
      </c>
      <c r="T4021" s="12">
        <f>(((I4021/60)/60)/24)+DATE(1970,1,1)</f>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(E4022/D4022)</f>
        <v>0.16666666666666666</v>
      </c>
      <c r="P4022" s="8">
        <f>IF(E4022=0, 0, E4022/L4022)</f>
        <v>33.333333333333336</v>
      </c>
      <c r="Q4022" t="str">
        <f>LEFT($N4022,SEARCH("/",$N4022)-1)</f>
        <v>theater</v>
      </c>
      <c r="R4022" t="str">
        <f>RIGHT($N4022, LEN($N4022)-SEARCH("/",$N4022))</f>
        <v>plays</v>
      </c>
      <c r="S4022" s="12">
        <f>(((J4022/60)/60)/24)+DATE(1970,1,1)</f>
        <v>42057.190960648149</v>
      </c>
      <c r="T4022" s="12">
        <f>(((I4022/60)/60)/24)+DATE(1970,1,1)</f>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(E4023/D4023)</f>
        <v>8.3333333333333332E-3</v>
      </c>
      <c r="P4023" s="8">
        <f>IF(E4023=0, 0, E4023/L4023)</f>
        <v>62.5</v>
      </c>
      <c r="Q4023" t="str">
        <f>LEFT($N4023,SEARCH("/",$N4023)-1)</f>
        <v>theater</v>
      </c>
      <c r="R4023" t="str">
        <f>RIGHT($N4023, LEN($N4023)-SEARCH("/",$N4023))</f>
        <v>plays</v>
      </c>
      <c r="S4023" s="12">
        <f>(((J4023/60)/60)/24)+DATE(1970,1,1)</f>
        <v>41878.911550925928</v>
      </c>
      <c r="T4023" s="12">
        <f>(((I4023/60)/60)/24)+DATE(1970,1,1)</f>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(E4024/D4024)</f>
        <v>0.69561111111111107</v>
      </c>
      <c r="P4024" s="8">
        <f>IF(E4024=0, 0, E4024/L4024)</f>
        <v>63.558375634517766</v>
      </c>
      <c r="Q4024" t="str">
        <f>LEFT($N4024,SEARCH("/",$N4024)-1)</f>
        <v>theater</v>
      </c>
      <c r="R4024" t="str">
        <f>RIGHT($N4024, LEN($N4024)-SEARCH("/",$N4024))</f>
        <v>plays</v>
      </c>
      <c r="S4024" s="12">
        <f>(((J4024/60)/60)/24)+DATE(1970,1,1)</f>
        <v>41990.584108796291</v>
      </c>
      <c r="T4024" s="12">
        <f>(((I4024/60)/60)/24)+DATE(1970,1,1)</f>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(E4025/D4025)</f>
        <v>0</v>
      </c>
      <c r="P4025" s="8">
        <f>IF(E4025=0, 0, E4025/L4025)</f>
        <v>0</v>
      </c>
      <c r="Q4025" t="str">
        <f>LEFT($N4025,SEARCH("/",$N4025)-1)</f>
        <v>theater</v>
      </c>
      <c r="R4025" t="str">
        <f>RIGHT($N4025, LEN($N4025)-SEARCH("/",$N4025))</f>
        <v>plays</v>
      </c>
      <c r="S4025" s="12">
        <f>(((J4025/60)/60)/24)+DATE(1970,1,1)</f>
        <v>42408.999571759254</v>
      </c>
      <c r="T4025" s="12">
        <f>(((I4025/60)/60)/24)+DATE(1970,1,1)</f>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(E4026/D4026)</f>
        <v>1.2500000000000001E-2</v>
      </c>
      <c r="P4026" s="8">
        <f>IF(E4026=0, 0, E4026/L4026)</f>
        <v>10</v>
      </c>
      <c r="Q4026" t="str">
        <f>LEFT($N4026,SEARCH("/",$N4026)-1)</f>
        <v>theater</v>
      </c>
      <c r="R4026" t="str">
        <f>RIGHT($N4026, LEN($N4026)-SEARCH("/",$N4026))</f>
        <v>plays</v>
      </c>
      <c r="S4026" s="12">
        <f>(((J4026/60)/60)/24)+DATE(1970,1,1)</f>
        <v>42217.670104166667</v>
      </c>
      <c r="T4026" s="12">
        <f>(((I4026/60)/60)/24)+DATE(1970,1,1)</f>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(E4027/D4027)</f>
        <v>0.05</v>
      </c>
      <c r="P4027" s="8">
        <f>IF(E4027=0, 0, E4027/L4027)</f>
        <v>62.5</v>
      </c>
      <c r="Q4027" t="str">
        <f>LEFT($N4027,SEARCH("/",$N4027)-1)</f>
        <v>theater</v>
      </c>
      <c r="R4027" t="str">
        <f>RIGHT($N4027, LEN($N4027)-SEARCH("/",$N4027))</f>
        <v>plays</v>
      </c>
      <c r="S4027" s="12">
        <f>(((J4027/60)/60)/24)+DATE(1970,1,1)</f>
        <v>42151.237685185188</v>
      </c>
      <c r="T4027" s="12">
        <f>(((I4027/60)/60)/24)+DATE(1970,1,1)</f>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(E4028/D4028)</f>
        <v>0</v>
      </c>
      <c r="P4028" s="8">
        <f>IF(E4028=0, 0, E4028/L4028)</f>
        <v>0</v>
      </c>
      <c r="Q4028" t="str">
        <f>LEFT($N4028,SEARCH("/",$N4028)-1)</f>
        <v>theater</v>
      </c>
      <c r="R4028" t="str">
        <f>RIGHT($N4028, LEN($N4028)-SEARCH("/",$N4028))</f>
        <v>plays</v>
      </c>
      <c r="S4028" s="12">
        <f>(((J4028/60)/60)/24)+DATE(1970,1,1)</f>
        <v>42282.655543981484</v>
      </c>
      <c r="T4028" s="12">
        <f>(((I4028/60)/60)/24)+DATE(1970,1,1)</f>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(E4029/D4029)</f>
        <v>7.166666666666667E-2</v>
      </c>
      <c r="P4029" s="8">
        <f>IF(E4029=0, 0, E4029/L4029)</f>
        <v>30.714285714285715</v>
      </c>
      <c r="Q4029" t="str">
        <f>LEFT($N4029,SEARCH("/",$N4029)-1)</f>
        <v>theater</v>
      </c>
      <c r="R4029" t="str">
        <f>RIGHT($N4029, LEN($N4029)-SEARCH("/",$N4029))</f>
        <v>plays</v>
      </c>
      <c r="S4029" s="12">
        <f>(((J4029/60)/60)/24)+DATE(1970,1,1)</f>
        <v>42768.97084490741</v>
      </c>
      <c r="T4029" s="12">
        <f>(((I4029/60)/60)/24)+DATE(1970,1,1)</f>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(E4030/D4030)</f>
        <v>0.28050000000000003</v>
      </c>
      <c r="P4030" s="8">
        <f>IF(E4030=0, 0, E4030/L4030)</f>
        <v>51</v>
      </c>
      <c r="Q4030" t="str">
        <f>LEFT($N4030,SEARCH("/",$N4030)-1)</f>
        <v>theater</v>
      </c>
      <c r="R4030" t="str">
        <f>RIGHT($N4030, LEN($N4030)-SEARCH("/",$N4030))</f>
        <v>plays</v>
      </c>
      <c r="S4030" s="12">
        <f>(((J4030/60)/60)/24)+DATE(1970,1,1)</f>
        <v>41765.938657407409</v>
      </c>
      <c r="T4030" s="12">
        <f>(((I4030/60)/60)/24)+DATE(1970,1,1)</f>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(E4031/D4031)</f>
        <v>0</v>
      </c>
      <c r="P4031" s="8">
        <f>IF(E4031=0, 0, E4031/L4031)</f>
        <v>0</v>
      </c>
      <c r="Q4031" t="str">
        <f>LEFT($N4031,SEARCH("/",$N4031)-1)</f>
        <v>theater</v>
      </c>
      <c r="R4031" t="str">
        <f>RIGHT($N4031, LEN($N4031)-SEARCH("/",$N4031))</f>
        <v>plays</v>
      </c>
      <c r="S4031" s="12">
        <f>(((J4031/60)/60)/24)+DATE(1970,1,1)</f>
        <v>42322.025115740747</v>
      </c>
      <c r="T4031" s="12">
        <f>(((I4031/60)/60)/24)+DATE(1970,1,1)</f>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(E4032/D4032)</f>
        <v>0.16</v>
      </c>
      <c r="P4032" s="8">
        <f>IF(E4032=0, 0, E4032/L4032)</f>
        <v>66.666666666666671</v>
      </c>
      <c r="Q4032" t="str">
        <f>LEFT($N4032,SEARCH("/",$N4032)-1)</f>
        <v>theater</v>
      </c>
      <c r="R4032" t="str">
        <f>RIGHT($N4032, LEN($N4032)-SEARCH("/",$N4032))</f>
        <v>plays</v>
      </c>
      <c r="S4032" s="12">
        <f>(((J4032/60)/60)/24)+DATE(1970,1,1)</f>
        <v>42374.655081018514</v>
      </c>
      <c r="T4032" s="12">
        <f>(((I4032/60)/60)/24)+DATE(1970,1,1)</f>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(E4033/D4033)</f>
        <v>0</v>
      </c>
      <c r="P4033" s="8">
        <f>IF(E4033=0, 0, E4033/L4033)</f>
        <v>0</v>
      </c>
      <c r="Q4033" t="str">
        <f>LEFT($N4033,SEARCH("/",$N4033)-1)</f>
        <v>theater</v>
      </c>
      <c r="R4033" t="str">
        <f>RIGHT($N4033, LEN($N4033)-SEARCH("/",$N4033))</f>
        <v>plays</v>
      </c>
      <c r="S4033" s="12">
        <f>(((J4033/60)/60)/24)+DATE(1970,1,1)</f>
        <v>41941.585231481484</v>
      </c>
      <c r="T4033" s="12">
        <f>(((I4033/60)/60)/24)+DATE(1970,1,1)</f>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(E4034/D4034)</f>
        <v>6.8287037037037035E-2</v>
      </c>
      <c r="P4034" s="8">
        <f>IF(E4034=0, 0, E4034/L4034)</f>
        <v>59</v>
      </c>
      <c r="Q4034" t="str">
        <f>LEFT($N4034,SEARCH("/",$N4034)-1)</f>
        <v>theater</v>
      </c>
      <c r="R4034" t="str">
        <f>RIGHT($N4034, LEN($N4034)-SEARCH("/",$N4034))</f>
        <v>plays</v>
      </c>
      <c r="S4034" s="12">
        <f>(((J4034/60)/60)/24)+DATE(1970,1,1)</f>
        <v>42293.809212962966</v>
      </c>
      <c r="T4034" s="12">
        <f>(((I4034/60)/60)/24)+DATE(1970,1,1)</f>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(E4035/D4035)</f>
        <v>0.25698702928870293</v>
      </c>
      <c r="P4035" s="8">
        <f>IF(E4035=0, 0, E4035/L4035)</f>
        <v>65.340319148936175</v>
      </c>
      <c r="Q4035" t="str">
        <f>LEFT($N4035,SEARCH("/",$N4035)-1)</f>
        <v>theater</v>
      </c>
      <c r="R4035" t="str">
        <f>RIGHT($N4035, LEN($N4035)-SEARCH("/",$N4035))</f>
        <v>plays</v>
      </c>
      <c r="S4035" s="12">
        <f>(((J4035/60)/60)/24)+DATE(1970,1,1)</f>
        <v>42614.268796296295</v>
      </c>
      <c r="T4035" s="12">
        <f>(((I4035/60)/60)/24)+DATE(1970,1,1)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(E4036/D4036)</f>
        <v>1.4814814814814815E-2</v>
      </c>
      <c r="P4036" s="8">
        <f>IF(E4036=0, 0, E4036/L4036)</f>
        <v>100</v>
      </c>
      <c r="Q4036" t="str">
        <f>LEFT($N4036,SEARCH("/",$N4036)-1)</f>
        <v>theater</v>
      </c>
      <c r="R4036" t="str">
        <f>RIGHT($N4036, LEN($N4036)-SEARCH("/",$N4036))</f>
        <v>plays</v>
      </c>
      <c r="S4036" s="12">
        <f>(((J4036/60)/60)/24)+DATE(1970,1,1)</f>
        <v>42067.947337962964</v>
      </c>
      <c r="T4036" s="12">
        <f>(((I4036/60)/60)/24)+DATE(1970,1,1)</f>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(E4037/D4037)</f>
        <v>0.36849999999999999</v>
      </c>
      <c r="P4037" s="8">
        <f>IF(E4037=0, 0, E4037/L4037)</f>
        <v>147.4</v>
      </c>
      <c r="Q4037" t="str">
        <f>LEFT($N4037,SEARCH("/",$N4037)-1)</f>
        <v>theater</v>
      </c>
      <c r="R4037" t="str">
        <f>RIGHT($N4037, LEN($N4037)-SEARCH("/",$N4037))</f>
        <v>plays</v>
      </c>
      <c r="S4037" s="12">
        <f>(((J4037/60)/60)/24)+DATE(1970,1,1)</f>
        <v>41903.882951388885</v>
      </c>
      <c r="T4037" s="12">
        <f>(((I4037/60)/60)/24)+DATE(1970,1,1)</f>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(E4038/D4038)</f>
        <v>0.47049999999999997</v>
      </c>
      <c r="P4038" s="8">
        <f>IF(E4038=0, 0, E4038/L4038)</f>
        <v>166.05882352941177</v>
      </c>
      <c r="Q4038" t="str">
        <f>LEFT($N4038,SEARCH("/",$N4038)-1)</f>
        <v>theater</v>
      </c>
      <c r="R4038" t="str">
        <f>RIGHT($N4038, LEN($N4038)-SEARCH("/",$N4038))</f>
        <v>plays</v>
      </c>
      <c r="S4038" s="12">
        <f>(((J4038/60)/60)/24)+DATE(1970,1,1)</f>
        <v>41804.937083333331</v>
      </c>
      <c r="T4038" s="12">
        <f>(((I4038/60)/60)/24)+DATE(1970,1,1)</f>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(E4039/D4039)</f>
        <v>0.11428571428571428</v>
      </c>
      <c r="P4039" s="8">
        <f>IF(E4039=0, 0, E4039/L4039)</f>
        <v>40</v>
      </c>
      <c r="Q4039" t="str">
        <f>LEFT($N4039,SEARCH("/",$N4039)-1)</f>
        <v>theater</v>
      </c>
      <c r="R4039" t="str">
        <f>RIGHT($N4039, LEN($N4039)-SEARCH("/",$N4039))</f>
        <v>plays</v>
      </c>
      <c r="S4039" s="12">
        <f>(((J4039/60)/60)/24)+DATE(1970,1,1)</f>
        <v>42497.070775462969</v>
      </c>
      <c r="T4039" s="12">
        <f>(((I4039/60)/60)/24)+DATE(1970,1,1)</f>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(E4040/D4040)</f>
        <v>0.12039999999999999</v>
      </c>
      <c r="P4040" s="8">
        <f>IF(E4040=0, 0, E4040/L4040)</f>
        <v>75.25</v>
      </c>
      <c r="Q4040" t="str">
        <f>LEFT($N4040,SEARCH("/",$N4040)-1)</f>
        <v>theater</v>
      </c>
      <c r="R4040" t="str">
        <f>RIGHT($N4040, LEN($N4040)-SEARCH("/",$N4040))</f>
        <v>plays</v>
      </c>
      <c r="S4040" s="12">
        <f>(((J4040/60)/60)/24)+DATE(1970,1,1)</f>
        <v>41869.798726851855</v>
      </c>
      <c r="T4040" s="12">
        <f>(((I4040/60)/60)/24)+DATE(1970,1,1)</f>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(E4041/D4041)</f>
        <v>0.6</v>
      </c>
      <c r="P4041" s="8">
        <f>IF(E4041=0, 0, E4041/L4041)</f>
        <v>60</v>
      </c>
      <c r="Q4041" t="str">
        <f>LEFT($N4041,SEARCH("/",$N4041)-1)</f>
        <v>theater</v>
      </c>
      <c r="R4041" t="str">
        <f>RIGHT($N4041, LEN($N4041)-SEARCH("/",$N4041))</f>
        <v>plays</v>
      </c>
      <c r="S4041" s="12">
        <f>(((J4041/60)/60)/24)+DATE(1970,1,1)</f>
        <v>42305.670914351853</v>
      </c>
      <c r="T4041" s="12">
        <f>(((I4041/60)/60)/24)+DATE(1970,1,1)</f>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(E4042/D4042)</f>
        <v>0.3125</v>
      </c>
      <c r="P4042" s="8">
        <f>IF(E4042=0, 0, E4042/L4042)</f>
        <v>1250</v>
      </c>
      <c r="Q4042" t="str">
        <f>LEFT($N4042,SEARCH("/",$N4042)-1)</f>
        <v>theater</v>
      </c>
      <c r="R4042" t="str">
        <f>RIGHT($N4042, LEN($N4042)-SEARCH("/",$N4042))</f>
        <v>plays</v>
      </c>
      <c r="S4042" s="12">
        <f>(((J4042/60)/60)/24)+DATE(1970,1,1)</f>
        <v>42144.231527777782</v>
      </c>
      <c r="T4042" s="12">
        <f>(((I4042/60)/60)/24)+DATE(1970,1,1)</f>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(E4043/D4043)</f>
        <v>4.1999999999999997E-3</v>
      </c>
      <c r="P4043" s="8">
        <f>IF(E4043=0, 0, E4043/L4043)</f>
        <v>10.5</v>
      </c>
      <c r="Q4043" t="str">
        <f>LEFT($N4043,SEARCH("/",$N4043)-1)</f>
        <v>theater</v>
      </c>
      <c r="R4043" t="str">
        <f>RIGHT($N4043, LEN($N4043)-SEARCH("/",$N4043))</f>
        <v>plays</v>
      </c>
      <c r="S4043" s="12">
        <f>(((J4043/60)/60)/24)+DATE(1970,1,1)</f>
        <v>42559.474004629628</v>
      </c>
      <c r="T4043" s="12">
        <f>(((I4043/60)/60)/24)+DATE(1970,1,1)</f>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(E4044/D4044)</f>
        <v>2.0999999999999999E-3</v>
      </c>
      <c r="P4044" s="8">
        <f>IF(E4044=0, 0, E4044/L4044)</f>
        <v>7</v>
      </c>
      <c r="Q4044" t="str">
        <f>LEFT($N4044,SEARCH("/",$N4044)-1)</f>
        <v>theater</v>
      </c>
      <c r="R4044" t="str">
        <f>RIGHT($N4044, LEN($N4044)-SEARCH("/",$N4044))</f>
        <v>plays</v>
      </c>
      <c r="S4044" s="12">
        <f>(((J4044/60)/60)/24)+DATE(1970,1,1)</f>
        <v>41995.084074074075</v>
      </c>
      <c r="T4044" s="12">
        <f>(((I4044/60)/60)/24)+DATE(1970,1,1)</f>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(E4045/D4045)</f>
        <v>0</v>
      </c>
      <c r="P4045" s="8">
        <f>IF(E4045=0, 0, E4045/L4045)</f>
        <v>0</v>
      </c>
      <c r="Q4045" t="str">
        <f>LEFT($N4045,SEARCH("/",$N4045)-1)</f>
        <v>theater</v>
      </c>
      <c r="R4045" t="str">
        <f>RIGHT($N4045, LEN($N4045)-SEARCH("/",$N4045))</f>
        <v>plays</v>
      </c>
      <c r="S4045" s="12">
        <f>(((J4045/60)/60)/24)+DATE(1970,1,1)</f>
        <v>41948.957465277781</v>
      </c>
      <c r="T4045" s="12">
        <f>(((I4045/60)/60)/24)+DATE(1970,1,1)</f>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(E4046/D4046)</f>
        <v>0.375</v>
      </c>
      <c r="P4046" s="8">
        <f>IF(E4046=0, 0, E4046/L4046)</f>
        <v>56.25</v>
      </c>
      <c r="Q4046" t="str">
        <f>LEFT($N4046,SEARCH("/",$N4046)-1)</f>
        <v>theater</v>
      </c>
      <c r="R4046" t="str">
        <f>RIGHT($N4046, LEN($N4046)-SEARCH("/",$N4046))</f>
        <v>plays</v>
      </c>
      <c r="S4046" s="12">
        <f>(((J4046/60)/60)/24)+DATE(1970,1,1)</f>
        <v>42074.219699074078</v>
      </c>
      <c r="T4046" s="12">
        <f>(((I4046/60)/60)/24)+DATE(1970,1,1)</f>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(E4047/D4047)</f>
        <v>2.0000000000000001E-4</v>
      </c>
      <c r="P4047" s="8">
        <f>IF(E4047=0, 0, E4047/L4047)</f>
        <v>1</v>
      </c>
      <c r="Q4047" t="str">
        <f>LEFT($N4047,SEARCH("/",$N4047)-1)</f>
        <v>theater</v>
      </c>
      <c r="R4047" t="str">
        <f>RIGHT($N4047, LEN($N4047)-SEARCH("/",$N4047))</f>
        <v>plays</v>
      </c>
      <c r="S4047" s="12">
        <f>(((J4047/60)/60)/24)+DATE(1970,1,1)</f>
        <v>41842.201261574075</v>
      </c>
      <c r="T4047" s="12">
        <f>(((I4047/60)/60)/24)+DATE(1970,1,1)</f>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(E4048/D4048)</f>
        <v>8.2142857142857142E-2</v>
      </c>
      <c r="P4048" s="8">
        <f>IF(E4048=0, 0, E4048/L4048)</f>
        <v>38.333333333333336</v>
      </c>
      <c r="Q4048" t="str">
        <f>LEFT($N4048,SEARCH("/",$N4048)-1)</f>
        <v>theater</v>
      </c>
      <c r="R4048" t="str">
        <f>RIGHT($N4048, LEN($N4048)-SEARCH("/",$N4048))</f>
        <v>plays</v>
      </c>
      <c r="S4048" s="12">
        <f>(((J4048/60)/60)/24)+DATE(1970,1,1)</f>
        <v>41904.650578703702</v>
      </c>
      <c r="T4048" s="12">
        <f>(((I4048/60)/60)/24)+DATE(1970,1,1)</f>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(E4049/D4049)</f>
        <v>2.1999999999999999E-2</v>
      </c>
      <c r="P4049" s="8">
        <f>IF(E4049=0, 0, E4049/L4049)</f>
        <v>27.5</v>
      </c>
      <c r="Q4049" t="str">
        <f>LEFT($N4049,SEARCH("/",$N4049)-1)</f>
        <v>theater</v>
      </c>
      <c r="R4049" t="str">
        <f>RIGHT($N4049, LEN($N4049)-SEARCH("/",$N4049))</f>
        <v>plays</v>
      </c>
      <c r="S4049" s="12">
        <f>(((J4049/60)/60)/24)+DATE(1970,1,1)</f>
        <v>41991.022488425922</v>
      </c>
      <c r="T4049" s="12">
        <f>(((I4049/60)/60)/24)+DATE(1970,1,1)</f>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(E4050/D4050)</f>
        <v>0.17652941176470588</v>
      </c>
      <c r="P4050" s="8">
        <f>IF(E4050=0, 0, E4050/L4050)</f>
        <v>32.978021978021978</v>
      </c>
      <c r="Q4050" t="str">
        <f>LEFT($N4050,SEARCH("/",$N4050)-1)</f>
        <v>theater</v>
      </c>
      <c r="R4050" t="str">
        <f>RIGHT($N4050, LEN($N4050)-SEARCH("/",$N4050))</f>
        <v>plays</v>
      </c>
      <c r="S4050" s="12">
        <f>(((J4050/60)/60)/24)+DATE(1970,1,1)</f>
        <v>42436.509108796294</v>
      </c>
      <c r="T4050" s="12">
        <f>(((I4050/60)/60)/24)+DATE(1970,1,1)</f>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(E4051/D4051)</f>
        <v>8.0000000000000004E-4</v>
      </c>
      <c r="P4051" s="8">
        <f>IF(E4051=0, 0, E4051/L4051)</f>
        <v>16</v>
      </c>
      <c r="Q4051" t="str">
        <f>LEFT($N4051,SEARCH("/",$N4051)-1)</f>
        <v>theater</v>
      </c>
      <c r="R4051" t="str">
        <f>RIGHT($N4051, LEN($N4051)-SEARCH("/",$N4051))</f>
        <v>plays</v>
      </c>
      <c r="S4051" s="12">
        <f>(((J4051/60)/60)/24)+DATE(1970,1,1)</f>
        <v>42169.958506944444</v>
      </c>
      <c r="T4051" s="12">
        <f>(((I4051/60)/60)/24)+DATE(1970,1,1)</f>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(E4052/D4052)</f>
        <v>6.6666666666666664E-4</v>
      </c>
      <c r="P4052" s="8">
        <f>IF(E4052=0, 0, E4052/L4052)</f>
        <v>1</v>
      </c>
      <c r="Q4052" t="str">
        <f>LEFT($N4052,SEARCH("/",$N4052)-1)</f>
        <v>theater</v>
      </c>
      <c r="R4052" t="str">
        <f>RIGHT($N4052, LEN($N4052)-SEARCH("/",$N4052))</f>
        <v>plays</v>
      </c>
      <c r="S4052" s="12">
        <f>(((J4052/60)/60)/24)+DATE(1970,1,1)</f>
        <v>41905.636469907404</v>
      </c>
      <c r="T4052" s="12">
        <f>(((I4052/60)/60)/24)+DATE(1970,1,1)</f>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(E4053/D4053)</f>
        <v>0</v>
      </c>
      <c r="P4053" s="8">
        <f>IF(E4053=0, 0, E4053/L4053)</f>
        <v>0</v>
      </c>
      <c r="Q4053" t="str">
        <f>LEFT($N4053,SEARCH("/",$N4053)-1)</f>
        <v>theater</v>
      </c>
      <c r="R4053" t="str">
        <f>RIGHT($N4053, LEN($N4053)-SEARCH("/",$N4053))</f>
        <v>plays</v>
      </c>
      <c r="S4053" s="12">
        <f>(((J4053/60)/60)/24)+DATE(1970,1,1)</f>
        <v>41761.810150462967</v>
      </c>
      <c r="T4053" s="12">
        <f>(((I4053/60)/60)/24)+DATE(1970,1,1)</f>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(E4054/D4054)</f>
        <v>0.37533333333333335</v>
      </c>
      <c r="P4054" s="8">
        <f>IF(E4054=0, 0, E4054/L4054)</f>
        <v>86.615384615384613</v>
      </c>
      <c r="Q4054" t="str">
        <f>LEFT($N4054,SEARCH("/",$N4054)-1)</f>
        <v>theater</v>
      </c>
      <c r="R4054" t="str">
        <f>RIGHT($N4054, LEN($N4054)-SEARCH("/",$N4054))</f>
        <v>plays</v>
      </c>
      <c r="S4054" s="12">
        <f>(((J4054/60)/60)/24)+DATE(1970,1,1)</f>
        <v>41865.878657407404</v>
      </c>
      <c r="T4054" s="12">
        <f>(((I4054/60)/60)/24)+DATE(1970,1,1)</f>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(E4055/D4055)</f>
        <v>0.22</v>
      </c>
      <c r="P4055" s="8">
        <f>IF(E4055=0, 0, E4055/L4055)</f>
        <v>55</v>
      </c>
      <c r="Q4055" t="str">
        <f>LEFT($N4055,SEARCH("/",$N4055)-1)</f>
        <v>theater</v>
      </c>
      <c r="R4055" t="str">
        <f>RIGHT($N4055, LEN($N4055)-SEARCH("/",$N4055))</f>
        <v>plays</v>
      </c>
      <c r="S4055" s="12">
        <f>(((J4055/60)/60)/24)+DATE(1970,1,1)</f>
        <v>41928.690138888887</v>
      </c>
      <c r="T4055" s="12">
        <f>(((I4055/60)/60)/24)+DATE(1970,1,1)</f>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(E4056/D4056)</f>
        <v>0</v>
      </c>
      <c r="P4056" s="8">
        <f>IF(E4056=0, 0, E4056/L4056)</f>
        <v>0</v>
      </c>
      <c r="Q4056" t="str">
        <f>LEFT($N4056,SEARCH("/",$N4056)-1)</f>
        <v>theater</v>
      </c>
      <c r="R4056" t="str">
        <f>RIGHT($N4056, LEN($N4056)-SEARCH("/",$N4056))</f>
        <v>plays</v>
      </c>
      <c r="S4056" s="12">
        <f>(((J4056/60)/60)/24)+DATE(1970,1,1)</f>
        <v>42613.841261574074</v>
      </c>
      <c r="T4056" s="12">
        <f>(((I4056/60)/60)/24)+DATE(1970,1,1)</f>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(E4057/D4057)</f>
        <v>0.1762</v>
      </c>
      <c r="P4057" s="8">
        <f>IF(E4057=0, 0, E4057/L4057)</f>
        <v>41.952380952380949</v>
      </c>
      <c r="Q4057" t="str">
        <f>LEFT($N4057,SEARCH("/",$N4057)-1)</f>
        <v>theater</v>
      </c>
      <c r="R4057" t="str">
        <f>RIGHT($N4057, LEN($N4057)-SEARCH("/",$N4057))</f>
        <v>plays</v>
      </c>
      <c r="S4057" s="12">
        <f>(((J4057/60)/60)/24)+DATE(1970,1,1)</f>
        <v>41779.648506944446</v>
      </c>
      <c r="T4057" s="12">
        <f>(((I4057/60)/60)/24)+DATE(1970,1,1)</f>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(E4058/D4058)</f>
        <v>0.53</v>
      </c>
      <c r="P4058" s="8">
        <f>IF(E4058=0, 0, E4058/L4058)</f>
        <v>88.333333333333329</v>
      </c>
      <c r="Q4058" t="str">
        <f>LEFT($N4058,SEARCH("/",$N4058)-1)</f>
        <v>theater</v>
      </c>
      <c r="R4058" t="str">
        <f>RIGHT($N4058, LEN($N4058)-SEARCH("/",$N4058))</f>
        <v>plays</v>
      </c>
      <c r="S4058" s="12">
        <f>(((J4058/60)/60)/24)+DATE(1970,1,1)</f>
        <v>42534.933321759265</v>
      </c>
      <c r="T4058" s="12">
        <f>(((I4058/60)/60)/24)+DATE(1970,1,1)</f>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(E4059/D4059)</f>
        <v>0.22142857142857142</v>
      </c>
      <c r="P4059" s="8">
        <f>IF(E4059=0, 0, E4059/L4059)</f>
        <v>129.16666666666666</v>
      </c>
      <c r="Q4059" t="str">
        <f>LEFT($N4059,SEARCH("/",$N4059)-1)</f>
        <v>theater</v>
      </c>
      <c r="R4059" t="str">
        <f>RIGHT($N4059, LEN($N4059)-SEARCH("/",$N4059))</f>
        <v>plays</v>
      </c>
      <c r="S4059" s="12">
        <f>(((J4059/60)/60)/24)+DATE(1970,1,1)</f>
        <v>42310.968518518523</v>
      </c>
      <c r="T4059" s="12">
        <f>(((I4059/60)/60)/24)+DATE(1970,1,1)</f>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(E4060/D4060)</f>
        <v>2.5333333333333333E-2</v>
      </c>
      <c r="P4060" s="8">
        <f>IF(E4060=0, 0, E4060/L4060)</f>
        <v>23.75</v>
      </c>
      <c r="Q4060" t="str">
        <f>LEFT($N4060,SEARCH("/",$N4060)-1)</f>
        <v>theater</v>
      </c>
      <c r="R4060" t="str">
        <f>RIGHT($N4060, LEN($N4060)-SEARCH("/",$N4060))</f>
        <v>plays</v>
      </c>
      <c r="S4060" s="12">
        <f>(((J4060/60)/60)/24)+DATE(1970,1,1)</f>
        <v>42446.060694444444</v>
      </c>
      <c r="T4060" s="12">
        <f>(((I4060/60)/60)/24)+DATE(1970,1,1)</f>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(E4061/D4061)</f>
        <v>2.5000000000000001E-2</v>
      </c>
      <c r="P4061" s="8">
        <f>IF(E4061=0, 0, E4061/L4061)</f>
        <v>35.714285714285715</v>
      </c>
      <c r="Q4061" t="str">
        <f>LEFT($N4061,SEARCH("/",$N4061)-1)</f>
        <v>theater</v>
      </c>
      <c r="R4061" t="str">
        <f>RIGHT($N4061, LEN($N4061)-SEARCH("/",$N4061))</f>
        <v>plays</v>
      </c>
      <c r="S4061" s="12">
        <f>(((J4061/60)/60)/24)+DATE(1970,1,1)</f>
        <v>41866.640648148146</v>
      </c>
      <c r="T4061" s="12">
        <f>(((I4061/60)/60)/24)+DATE(1970,1,1)</f>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(E4062/D4062)</f>
        <v>2.8500000000000001E-2</v>
      </c>
      <c r="P4062" s="8">
        <f>IF(E4062=0, 0, E4062/L4062)</f>
        <v>57</v>
      </c>
      <c r="Q4062" t="str">
        <f>LEFT($N4062,SEARCH("/",$N4062)-1)</f>
        <v>theater</v>
      </c>
      <c r="R4062" t="str">
        <f>RIGHT($N4062, LEN($N4062)-SEARCH("/",$N4062))</f>
        <v>plays</v>
      </c>
      <c r="S4062" s="12">
        <f>(((J4062/60)/60)/24)+DATE(1970,1,1)</f>
        <v>41779.695092592592</v>
      </c>
      <c r="T4062" s="12">
        <f>(((I4062/60)/60)/24)+DATE(1970,1,1)</f>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(E4063/D4063)</f>
        <v>0</v>
      </c>
      <c r="P4063" s="8">
        <f>IF(E4063=0, 0, E4063/L4063)</f>
        <v>0</v>
      </c>
      <c r="Q4063" t="str">
        <f>LEFT($N4063,SEARCH("/",$N4063)-1)</f>
        <v>theater</v>
      </c>
      <c r="R4063" t="str">
        <f>RIGHT($N4063, LEN($N4063)-SEARCH("/",$N4063))</f>
        <v>plays</v>
      </c>
      <c r="S4063" s="12">
        <f>(((J4063/60)/60)/24)+DATE(1970,1,1)</f>
        <v>42421.141469907408</v>
      </c>
      <c r="T4063" s="12">
        <f>(((I4063/60)/60)/24)+DATE(1970,1,1)</f>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(E4064/D4064)</f>
        <v>2.4500000000000001E-2</v>
      </c>
      <c r="P4064" s="8">
        <f>IF(E4064=0, 0, E4064/L4064)</f>
        <v>163.33333333333334</v>
      </c>
      <c r="Q4064" t="str">
        <f>LEFT($N4064,SEARCH("/",$N4064)-1)</f>
        <v>theater</v>
      </c>
      <c r="R4064" t="str">
        <f>RIGHT($N4064, LEN($N4064)-SEARCH("/",$N4064))</f>
        <v>plays</v>
      </c>
      <c r="S4064" s="12">
        <f>(((J4064/60)/60)/24)+DATE(1970,1,1)</f>
        <v>42523.739212962959</v>
      </c>
      <c r="T4064" s="12">
        <f>(((I4064/60)/60)/24)+DATE(1970,1,1)</f>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(E4065/D4065)</f>
        <v>1.4210526315789474E-2</v>
      </c>
      <c r="P4065" s="8">
        <f>IF(E4065=0, 0, E4065/L4065)</f>
        <v>15</v>
      </c>
      <c r="Q4065" t="str">
        <f>LEFT($N4065,SEARCH("/",$N4065)-1)</f>
        <v>theater</v>
      </c>
      <c r="R4065" t="str">
        <f>RIGHT($N4065, LEN($N4065)-SEARCH("/",$N4065))</f>
        <v>plays</v>
      </c>
      <c r="S4065" s="12">
        <f>(((J4065/60)/60)/24)+DATE(1970,1,1)</f>
        <v>41787.681527777779</v>
      </c>
      <c r="T4065" s="12">
        <f>(((I4065/60)/60)/24)+DATE(1970,1,1)</f>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(E4066/D4066)</f>
        <v>0.1925</v>
      </c>
      <c r="P4066" s="8">
        <f>IF(E4066=0, 0, E4066/L4066)</f>
        <v>64.166666666666671</v>
      </c>
      <c r="Q4066" t="str">
        <f>LEFT($N4066,SEARCH("/",$N4066)-1)</f>
        <v>theater</v>
      </c>
      <c r="R4066" t="str">
        <f>RIGHT($N4066, LEN($N4066)-SEARCH("/",$N4066))</f>
        <v>plays</v>
      </c>
      <c r="S4066" s="12">
        <f>(((J4066/60)/60)/24)+DATE(1970,1,1)</f>
        <v>42093.588263888887</v>
      </c>
      <c r="T4066" s="12">
        <f>(((I4066/60)/60)/24)+DATE(1970,1,1)</f>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(E4067/D4067)</f>
        <v>6.7499999999999999E-3</v>
      </c>
      <c r="P4067" s="8">
        <f>IF(E4067=0, 0, E4067/L4067)</f>
        <v>6.75</v>
      </c>
      <c r="Q4067" t="str">
        <f>LEFT($N4067,SEARCH("/",$N4067)-1)</f>
        <v>theater</v>
      </c>
      <c r="R4067" t="str">
        <f>RIGHT($N4067, LEN($N4067)-SEARCH("/",$N4067))</f>
        <v>plays</v>
      </c>
      <c r="S4067" s="12">
        <f>(((J4067/60)/60)/24)+DATE(1970,1,1)</f>
        <v>41833.951516203706</v>
      </c>
      <c r="T4067" s="12">
        <f>(((I4067/60)/60)/24)+DATE(1970,1,1)</f>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(E4068/D4068)</f>
        <v>1.6666666666666668E-3</v>
      </c>
      <c r="P4068" s="8">
        <f>IF(E4068=0, 0, E4068/L4068)</f>
        <v>25</v>
      </c>
      <c r="Q4068" t="str">
        <f>LEFT($N4068,SEARCH("/",$N4068)-1)</f>
        <v>theater</v>
      </c>
      <c r="R4068" t="str">
        <f>RIGHT($N4068, LEN($N4068)-SEARCH("/",$N4068))</f>
        <v>plays</v>
      </c>
      <c r="S4068" s="12">
        <f>(((J4068/60)/60)/24)+DATE(1970,1,1)</f>
        <v>42479.039212962962</v>
      </c>
      <c r="T4068" s="12">
        <f>(((I4068/60)/60)/24)+DATE(1970,1,1)</f>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(E4069/D4069)</f>
        <v>0.60899999999999999</v>
      </c>
      <c r="P4069" s="8">
        <f>IF(E4069=0, 0, E4069/L4069)</f>
        <v>179.11764705882354</v>
      </c>
      <c r="Q4069" t="str">
        <f>LEFT($N4069,SEARCH("/",$N4069)-1)</f>
        <v>theater</v>
      </c>
      <c r="R4069" t="str">
        <f>RIGHT($N4069, LEN($N4069)-SEARCH("/",$N4069))</f>
        <v>plays</v>
      </c>
      <c r="S4069" s="12">
        <f>(((J4069/60)/60)/24)+DATE(1970,1,1)</f>
        <v>42235.117476851854</v>
      </c>
      <c r="T4069" s="12">
        <f>(((I4069/60)/60)/24)+DATE(1970,1,1)</f>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(E4070/D4070)</f>
        <v>0.01</v>
      </c>
      <c r="P4070" s="8">
        <f>IF(E4070=0, 0, E4070/L4070)</f>
        <v>34.950000000000003</v>
      </c>
      <c r="Q4070" t="str">
        <f>LEFT($N4070,SEARCH("/",$N4070)-1)</f>
        <v>theater</v>
      </c>
      <c r="R4070" t="str">
        <f>RIGHT($N4070, LEN($N4070)-SEARCH("/",$N4070))</f>
        <v>plays</v>
      </c>
      <c r="S4070" s="12">
        <f>(((J4070/60)/60)/24)+DATE(1970,1,1)</f>
        <v>42718.963599537034</v>
      </c>
      <c r="T4070" s="12">
        <f>(((I4070/60)/60)/24)+DATE(1970,1,1)</f>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(E4071/D4071)</f>
        <v>0.34399999999999997</v>
      </c>
      <c r="P4071" s="8">
        <f>IF(E4071=0, 0, E4071/L4071)</f>
        <v>33.07692307692308</v>
      </c>
      <c r="Q4071" t="str">
        <f>LEFT($N4071,SEARCH("/",$N4071)-1)</f>
        <v>theater</v>
      </c>
      <c r="R4071" t="str">
        <f>RIGHT($N4071, LEN($N4071)-SEARCH("/",$N4071))</f>
        <v>plays</v>
      </c>
      <c r="S4071" s="12">
        <f>(((J4071/60)/60)/24)+DATE(1970,1,1)</f>
        <v>42022.661527777775</v>
      </c>
      <c r="T4071" s="12">
        <f>(((I4071/60)/60)/24)+DATE(1970,1,1)</f>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(E4072/D4072)</f>
        <v>0.16500000000000001</v>
      </c>
      <c r="P4072" s="8">
        <f>IF(E4072=0, 0, E4072/L4072)</f>
        <v>27.5</v>
      </c>
      <c r="Q4072" t="str">
        <f>LEFT($N4072,SEARCH("/",$N4072)-1)</f>
        <v>theater</v>
      </c>
      <c r="R4072" t="str">
        <f>RIGHT($N4072, LEN($N4072)-SEARCH("/",$N4072))</f>
        <v>plays</v>
      </c>
      <c r="S4072" s="12">
        <f>(((J4072/60)/60)/24)+DATE(1970,1,1)</f>
        <v>42031.666898148149</v>
      </c>
      <c r="T4072" s="12">
        <f>(((I4072/60)/60)/24)+DATE(1970,1,1)</f>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(E4073/D4073)</f>
        <v>0</v>
      </c>
      <c r="P4073" s="8">
        <f>IF(E4073=0, 0, E4073/L4073)</f>
        <v>0</v>
      </c>
      <c r="Q4073" t="str">
        <f>LEFT($N4073,SEARCH("/",$N4073)-1)</f>
        <v>theater</v>
      </c>
      <c r="R4073" t="str">
        <f>RIGHT($N4073, LEN($N4073)-SEARCH("/",$N4073))</f>
        <v>plays</v>
      </c>
      <c r="S4073" s="12">
        <f>(((J4073/60)/60)/24)+DATE(1970,1,1)</f>
        <v>42700.804756944446</v>
      </c>
      <c r="T4073" s="12">
        <f>(((I4073/60)/60)/24)+DATE(1970,1,1)</f>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(E4074/D4074)</f>
        <v>4.0000000000000001E-3</v>
      </c>
      <c r="P4074" s="8">
        <f>IF(E4074=0, 0, E4074/L4074)</f>
        <v>2</v>
      </c>
      <c r="Q4074" t="str">
        <f>LEFT($N4074,SEARCH("/",$N4074)-1)</f>
        <v>theater</v>
      </c>
      <c r="R4074" t="str">
        <f>RIGHT($N4074, LEN($N4074)-SEARCH("/",$N4074))</f>
        <v>plays</v>
      </c>
      <c r="S4074" s="12">
        <f>(((J4074/60)/60)/24)+DATE(1970,1,1)</f>
        <v>41812.77443287037</v>
      </c>
      <c r="T4074" s="12">
        <f>(((I4074/60)/60)/24)+DATE(1970,1,1)</f>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(E4075/D4075)</f>
        <v>1.0571428571428572E-2</v>
      </c>
      <c r="P4075" s="8">
        <f>IF(E4075=0, 0, E4075/L4075)</f>
        <v>18.5</v>
      </c>
      <c r="Q4075" t="str">
        <f>LEFT($N4075,SEARCH("/",$N4075)-1)</f>
        <v>theater</v>
      </c>
      <c r="R4075" t="str">
        <f>RIGHT($N4075, LEN($N4075)-SEARCH("/",$N4075))</f>
        <v>plays</v>
      </c>
      <c r="S4075" s="12">
        <f>(((J4075/60)/60)/24)+DATE(1970,1,1)</f>
        <v>42078.34520833334</v>
      </c>
      <c r="T4075" s="12">
        <f>(((I4075/60)/60)/24)+DATE(1970,1,1)</f>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(E4076/D4076)</f>
        <v>0.26727272727272727</v>
      </c>
      <c r="P4076" s="8">
        <f>IF(E4076=0, 0, E4076/L4076)</f>
        <v>35</v>
      </c>
      <c r="Q4076" t="str">
        <f>LEFT($N4076,SEARCH("/",$N4076)-1)</f>
        <v>theater</v>
      </c>
      <c r="R4076" t="str">
        <f>RIGHT($N4076, LEN($N4076)-SEARCH("/",$N4076))</f>
        <v>plays</v>
      </c>
      <c r="S4076" s="12">
        <f>(((J4076/60)/60)/24)+DATE(1970,1,1)</f>
        <v>42283.552951388891</v>
      </c>
      <c r="T4076" s="12">
        <f>(((I4076/60)/60)/24)+DATE(1970,1,1)</f>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(E4077/D4077)</f>
        <v>0.28799999999999998</v>
      </c>
      <c r="P4077" s="8">
        <f>IF(E4077=0, 0, E4077/L4077)</f>
        <v>44.307692307692307</v>
      </c>
      <c r="Q4077" t="str">
        <f>LEFT($N4077,SEARCH("/",$N4077)-1)</f>
        <v>theater</v>
      </c>
      <c r="R4077" t="str">
        <f>RIGHT($N4077, LEN($N4077)-SEARCH("/",$N4077))</f>
        <v>plays</v>
      </c>
      <c r="S4077" s="12">
        <f>(((J4077/60)/60)/24)+DATE(1970,1,1)</f>
        <v>41779.045937499999</v>
      </c>
      <c r="T4077" s="12">
        <f>(((I4077/60)/60)/24)+DATE(1970,1,1)</f>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(E4078/D4078)</f>
        <v>0</v>
      </c>
      <c r="P4078" s="8">
        <f>IF(E4078=0, 0, E4078/L4078)</f>
        <v>0</v>
      </c>
      <c r="Q4078" t="str">
        <f>LEFT($N4078,SEARCH("/",$N4078)-1)</f>
        <v>theater</v>
      </c>
      <c r="R4078" t="str">
        <f>RIGHT($N4078, LEN($N4078)-SEARCH("/",$N4078))</f>
        <v>plays</v>
      </c>
      <c r="S4078" s="12">
        <f>(((J4078/60)/60)/24)+DATE(1970,1,1)</f>
        <v>41905.795706018522</v>
      </c>
      <c r="T4078" s="12">
        <f>(((I4078/60)/60)/24)+DATE(1970,1,1)</f>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(E4079/D4079)</f>
        <v>8.8999999999999996E-2</v>
      </c>
      <c r="P4079" s="8">
        <f>IF(E4079=0, 0, E4079/L4079)</f>
        <v>222.5</v>
      </c>
      <c r="Q4079" t="str">
        <f>LEFT($N4079,SEARCH("/",$N4079)-1)</f>
        <v>theater</v>
      </c>
      <c r="R4079" t="str">
        <f>RIGHT($N4079, LEN($N4079)-SEARCH("/",$N4079))</f>
        <v>plays</v>
      </c>
      <c r="S4079" s="12">
        <f>(((J4079/60)/60)/24)+DATE(1970,1,1)</f>
        <v>42695.7105787037</v>
      </c>
      <c r="T4079" s="12">
        <f>(((I4079/60)/60)/24)+DATE(1970,1,1)</f>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(E4080/D4080)</f>
        <v>0</v>
      </c>
      <c r="P4080" s="8">
        <f>IF(E4080=0, 0, E4080/L4080)</f>
        <v>0</v>
      </c>
      <c r="Q4080" t="str">
        <f>LEFT($N4080,SEARCH("/",$N4080)-1)</f>
        <v>theater</v>
      </c>
      <c r="R4080" t="str">
        <f>RIGHT($N4080, LEN($N4080)-SEARCH("/",$N4080))</f>
        <v>plays</v>
      </c>
      <c r="S4080" s="12">
        <f>(((J4080/60)/60)/24)+DATE(1970,1,1)</f>
        <v>42732.787523148145</v>
      </c>
      <c r="T4080" s="12">
        <f>(((I4080/60)/60)/24)+DATE(1970,1,1)</f>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(E4081/D4081)</f>
        <v>1.6666666666666668E-3</v>
      </c>
      <c r="P4081" s="8">
        <f>IF(E4081=0, 0, E4081/L4081)</f>
        <v>5</v>
      </c>
      <c r="Q4081" t="str">
        <f>LEFT($N4081,SEARCH("/",$N4081)-1)</f>
        <v>theater</v>
      </c>
      <c r="R4081" t="str">
        <f>RIGHT($N4081, LEN($N4081)-SEARCH("/",$N4081))</f>
        <v>plays</v>
      </c>
      <c r="S4081" s="12">
        <f>(((J4081/60)/60)/24)+DATE(1970,1,1)</f>
        <v>42510.938900462963</v>
      </c>
      <c r="T4081" s="12">
        <f>(((I4081/60)/60)/24)+DATE(1970,1,1)</f>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(E4082/D4082)</f>
        <v>0</v>
      </c>
      <c r="P4082" s="8">
        <f>IF(E4082=0, 0, E4082/L4082)</f>
        <v>0</v>
      </c>
      <c r="Q4082" t="str">
        <f>LEFT($N4082,SEARCH("/",$N4082)-1)</f>
        <v>theater</v>
      </c>
      <c r="R4082" t="str">
        <f>RIGHT($N4082, LEN($N4082)-SEARCH("/",$N4082))</f>
        <v>plays</v>
      </c>
      <c r="S4082" s="12">
        <f>(((J4082/60)/60)/24)+DATE(1970,1,1)</f>
        <v>42511.698101851856</v>
      </c>
      <c r="T4082" s="12">
        <f>(((I4082/60)/60)/24)+DATE(1970,1,1)</f>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(E4083/D4083)</f>
        <v>0.15737410071942445</v>
      </c>
      <c r="P4083" s="8">
        <f>IF(E4083=0, 0, E4083/L4083)</f>
        <v>29.166666666666668</v>
      </c>
      <c r="Q4083" t="str">
        <f>LEFT($N4083,SEARCH("/",$N4083)-1)</f>
        <v>theater</v>
      </c>
      <c r="R4083" t="str">
        <f>RIGHT($N4083, LEN($N4083)-SEARCH("/",$N4083))</f>
        <v>plays</v>
      </c>
      <c r="S4083" s="12">
        <f>(((J4083/60)/60)/24)+DATE(1970,1,1)</f>
        <v>42041.581307870365</v>
      </c>
      <c r="T4083" s="12">
        <f>(((I4083/60)/60)/24)+DATE(1970,1,1)</f>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(E4084/D4084)</f>
        <v>0.02</v>
      </c>
      <c r="P4084" s="8">
        <f>IF(E4084=0, 0, E4084/L4084)</f>
        <v>1.5</v>
      </c>
      <c r="Q4084" t="str">
        <f>LEFT($N4084,SEARCH("/",$N4084)-1)</f>
        <v>theater</v>
      </c>
      <c r="R4084" t="str">
        <f>RIGHT($N4084, LEN($N4084)-SEARCH("/",$N4084))</f>
        <v>plays</v>
      </c>
      <c r="S4084" s="12">
        <f>(((J4084/60)/60)/24)+DATE(1970,1,1)</f>
        <v>42307.189270833333</v>
      </c>
      <c r="T4084" s="12">
        <f>(((I4084/60)/60)/24)+DATE(1970,1,1)</f>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(E4085/D4085)</f>
        <v>0.21685714285714286</v>
      </c>
      <c r="P4085" s="8">
        <f>IF(E4085=0, 0, E4085/L4085)</f>
        <v>126.5</v>
      </c>
      <c r="Q4085" t="str">
        <f>LEFT($N4085,SEARCH("/",$N4085)-1)</f>
        <v>theater</v>
      </c>
      <c r="R4085" t="str">
        <f>RIGHT($N4085, LEN($N4085)-SEARCH("/",$N4085))</f>
        <v>plays</v>
      </c>
      <c r="S4085" s="12">
        <f>(((J4085/60)/60)/24)+DATE(1970,1,1)</f>
        <v>42353.761759259258</v>
      </c>
      <c r="T4085" s="12">
        <f>(((I4085/60)/60)/24)+DATE(1970,1,1)</f>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(E4086/D4086)</f>
        <v>3.3333333333333335E-3</v>
      </c>
      <c r="P4086" s="8">
        <f>IF(E4086=0, 0, E4086/L4086)</f>
        <v>10</v>
      </c>
      <c r="Q4086" t="str">
        <f>LEFT($N4086,SEARCH("/",$N4086)-1)</f>
        <v>theater</v>
      </c>
      <c r="R4086" t="str">
        <f>RIGHT($N4086, LEN($N4086)-SEARCH("/",$N4086))</f>
        <v>plays</v>
      </c>
      <c r="S4086" s="12">
        <f>(((J4086/60)/60)/24)+DATE(1970,1,1)</f>
        <v>42622.436412037037</v>
      </c>
      <c r="T4086" s="12">
        <f>(((I4086/60)/60)/24)+DATE(1970,1,1)</f>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(E4087/D4087)</f>
        <v>2.8571428571428571E-3</v>
      </c>
      <c r="P4087" s="8">
        <f>IF(E4087=0, 0, E4087/L4087)</f>
        <v>10</v>
      </c>
      <c r="Q4087" t="str">
        <f>LEFT($N4087,SEARCH("/",$N4087)-1)</f>
        <v>theater</v>
      </c>
      <c r="R4087" t="str">
        <f>RIGHT($N4087, LEN($N4087)-SEARCH("/",$N4087))</f>
        <v>plays</v>
      </c>
      <c r="S4087" s="12">
        <f>(((J4087/60)/60)/24)+DATE(1970,1,1)</f>
        <v>42058.603877314818</v>
      </c>
      <c r="T4087" s="12">
        <f>(((I4087/60)/60)/24)+DATE(1970,1,1)</f>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(E4088/D4088)</f>
        <v>4.7E-2</v>
      </c>
      <c r="P4088" s="8">
        <f>IF(E4088=0, 0, E4088/L4088)</f>
        <v>9.4</v>
      </c>
      <c r="Q4088" t="str">
        <f>LEFT($N4088,SEARCH("/",$N4088)-1)</f>
        <v>theater</v>
      </c>
      <c r="R4088" t="str">
        <f>RIGHT($N4088, LEN($N4088)-SEARCH("/",$N4088))</f>
        <v>plays</v>
      </c>
      <c r="S4088" s="12">
        <f>(((J4088/60)/60)/24)+DATE(1970,1,1)</f>
        <v>42304.940960648149</v>
      </c>
      <c r="T4088" s="12">
        <f>(((I4088/60)/60)/24)+DATE(1970,1,1)</f>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(E4089/D4089)</f>
        <v>0</v>
      </c>
      <c r="P4089" s="8">
        <f>IF(E4089=0, 0, E4089/L4089)</f>
        <v>0</v>
      </c>
      <c r="Q4089" t="str">
        <f>LEFT($N4089,SEARCH("/",$N4089)-1)</f>
        <v>theater</v>
      </c>
      <c r="R4089" t="str">
        <f>RIGHT($N4089, LEN($N4089)-SEARCH("/",$N4089))</f>
        <v>plays</v>
      </c>
      <c r="S4089" s="12">
        <f>(((J4089/60)/60)/24)+DATE(1970,1,1)</f>
        <v>42538.742893518516</v>
      </c>
      <c r="T4089" s="12">
        <f>(((I4089/60)/60)/24)+DATE(1970,1,1)</f>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(E4090/D4090)</f>
        <v>0.108</v>
      </c>
      <c r="P4090" s="8">
        <f>IF(E4090=0, 0, E4090/L4090)</f>
        <v>72</v>
      </c>
      <c r="Q4090" t="str">
        <f>LEFT($N4090,SEARCH("/",$N4090)-1)</f>
        <v>theater</v>
      </c>
      <c r="R4090" t="str">
        <f>RIGHT($N4090, LEN($N4090)-SEARCH("/",$N4090))</f>
        <v>plays</v>
      </c>
      <c r="S4090" s="12">
        <f>(((J4090/60)/60)/24)+DATE(1970,1,1)</f>
        <v>41990.612546296295</v>
      </c>
      <c r="T4090" s="12">
        <f>(((I4090/60)/60)/24)+DATE(1970,1,1)</f>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(E4091/D4091)</f>
        <v>4.8000000000000001E-2</v>
      </c>
      <c r="P4091" s="8">
        <f>IF(E4091=0, 0, E4091/L4091)</f>
        <v>30</v>
      </c>
      <c r="Q4091" t="str">
        <f>LEFT($N4091,SEARCH("/",$N4091)-1)</f>
        <v>theater</v>
      </c>
      <c r="R4091" t="str">
        <f>RIGHT($N4091, LEN($N4091)-SEARCH("/",$N4091))</f>
        <v>plays</v>
      </c>
      <c r="S4091" s="12">
        <f>(((J4091/60)/60)/24)+DATE(1970,1,1)</f>
        <v>42122.732499999998</v>
      </c>
      <c r="T4091" s="12">
        <f>(((I4091/60)/60)/24)+DATE(1970,1,1)</f>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(E4092/D4092)</f>
        <v>3.2000000000000001E-2</v>
      </c>
      <c r="P4092" s="8">
        <f>IF(E4092=0, 0, E4092/L4092)</f>
        <v>10.666666666666666</v>
      </c>
      <c r="Q4092" t="str">
        <f>LEFT($N4092,SEARCH("/",$N4092)-1)</f>
        <v>theater</v>
      </c>
      <c r="R4092" t="str">
        <f>RIGHT($N4092, LEN($N4092)-SEARCH("/",$N4092))</f>
        <v>plays</v>
      </c>
      <c r="S4092" s="12">
        <f>(((J4092/60)/60)/24)+DATE(1970,1,1)</f>
        <v>42209.67288194444</v>
      </c>
      <c r="T4092" s="12">
        <f>(((I4092/60)/60)/24)+DATE(1970,1,1)</f>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(E4093/D4093)</f>
        <v>0.1275</v>
      </c>
      <c r="P4093" s="8">
        <f>IF(E4093=0, 0, E4093/L4093)</f>
        <v>25.5</v>
      </c>
      <c r="Q4093" t="str">
        <f>LEFT($N4093,SEARCH("/",$N4093)-1)</f>
        <v>theater</v>
      </c>
      <c r="R4093" t="str">
        <f>RIGHT($N4093, LEN($N4093)-SEARCH("/",$N4093))</f>
        <v>plays</v>
      </c>
      <c r="S4093" s="12">
        <f>(((J4093/60)/60)/24)+DATE(1970,1,1)</f>
        <v>41990.506377314814</v>
      </c>
      <c r="T4093" s="12">
        <f>(((I4093/60)/60)/24)+DATE(1970,1,1)</f>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(E4094/D4094)</f>
        <v>1.8181818181818181E-4</v>
      </c>
      <c r="P4094" s="8">
        <f>IF(E4094=0, 0, E4094/L4094)</f>
        <v>20</v>
      </c>
      <c r="Q4094" t="str">
        <f>LEFT($N4094,SEARCH("/",$N4094)-1)</f>
        <v>theater</v>
      </c>
      <c r="R4094" t="str">
        <f>RIGHT($N4094, LEN($N4094)-SEARCH("/",$N4094))</f>
        <v>plays</v>
      </c>
      <c r="S4094" s="12">
        <f>(((J4094/60)/60)/24)+DATE(1970,1,1)</f>
        <v>42039.194988425923</v>
      </c>
      <c r="T4094" s="12">
        <f>(((I4094/60)/60)/24)+DATE(1970,1,1)</f>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(E4095/D4095)</f>
        <v>2.4E-2</v>
      </c>
      <c r="P4095" s="8">
        <f>IF(E4095=0, 0, E4095/L4095)</f>
        <v>15</v>
      </c>
      <c r="Q4095" t="str">
        <f>LEFT($N4095,SEARCH("/",$N4095)-1)</f>
        <v>theater</v>
      </c>
      <c r="R4095" t="str">
        <f>RIGHT($N4095, LEN($N4095)-SEARCH("/",$N4095))</f>
        <v>plays</v>
      </c>
      <c r="S4095" s="12">
        <f>(((J4095/60)/60)/24)+DATE(1970,1,1)</f>
        <v>42178.815891203703</v>
      </c>
      <c r="T4095" s="12">
        <f>(((I4095/60)/60)/24)+DATE(1970,1,1)</f>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(E4096/D4096)</f>
        <v>0.36499999999999999</v>
      </c>
      <c r="P4096" s="8">
        <f>IF(E4096=0, 0, E4096/L4096)</f>
        <v>91.25</v>
      </c>
      <c r="Q4096" t="str">
        <f>LEFT($N4096,SEARCH("/",$N4096)-1)</f>
        <v>theater</v>
      </c>
      <c r="R4096" t="str">
        <f>RIGHT($N4096, LEN($N4096)-SEARCH("/",$N4096))</f>
        <v>plays</v>
      </c>
      <c r="S4096" s="12">
        <f>(((J4096/60)/60)/24)+DATE(1970,1,1)</f>
        <v>41890.086805555555</v>
      </c>
      <c r="T4096" s="12">
        <f>(((I4096/60)/60)/24)+DATE(1970,1,1)</f>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(E4097/D4097)</f>
        <v>2.6666666666666668E-2</v>
      </c>
      <c r="P4097" s="8">
        <f>IF(E4097=0, 0, E4097/L4097)</f>
        <v>800</v>
      </c>
      <c r="Q4097" t="str">
        <f>LEFT($N4097,SEARCH("/",$N4097)-1)</f>
        <v>theater</v>
      </c>
      <c r="R4097" t="str">
        <f>RIGHT($N4097, LEN($N4097)-SEARCH("/",$N4097))</f>
        <v>plays</v>
      </c>
      <c r="S4097" s="12">
        <f>(((J4097/60)/60)/24)+DATE(1970,1,1)</f>
        <v>42693.031828703708</v>
      </c>
      <c r="T4097" s="12">
        <f>(((I4097/60)/60)/24)+DATE(1970,1,1)</f>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(E4098/D4098)</f>
        <v>0.11428571428571428</v>
      </c>
      <c r="P4098" s="8">
        <f>IF(E4098=0, 0, E4098/L4098)</f>
        <v>80</v>
      </c>
      <c r="Q4098" t="str">
        <f>LEFT($N4098,SEARCH("/",$N4098)-1)</f>
        <v>theater</v>
      </c>
      <c r="R4098" t="str">
        <f>RIGHT($N4098, LEN($N4098)-SEARCH("/",$N4098))</f>
        <v>plays</v>
      </c>
      <c r="S4098" s="12">
        <f>(((J4098/60)/60)/24)+DATE(1970,1,1)</f>
        <v>42750.530312499999</v>
      </c>
      <c r="T4098" s="12">
        <f>(((I4098/60)/60)/24)+DATE(1970,1,1)</f>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(E4099/D4099)</f>
        <v>0</v>
      </c>
      <c r="P4099" s="8">
        <f>IF(E4099=0, 0, E4099/L4099)</f>
        <v>0</v>
      </c>
      <c r="Q4099" t="str">
        <f>LEFT($N4099,SEARCH("/",$N4099)-1)</f>
        <v>theater</v>
      </c>
      <c r="R4099" t="str">
        <f>RIGHT($N4099, LEN($N4099)-SEARCH("/",$N4099))</f>
        <v>plays</v>
      </c>
      <c r="S4099" s="12">
        <f>(((J4099/60)/60)/24)+DATE(1970,1,1)</f>
        <v>42344.824502314819</v>
      </c>
      <c r="T4099" s="12">
        <f>(((I4099/60)/60)/24)+DATE(1970,1,1)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(E4100/D4100)</f>
        <v>0</v>
      </c>
      <c r="P4100" s="8">
        <f>IF(E4100=0, 0, E4100/L4100)</f>
        <v>0</v>
      </c>
      <c r="Q4100" t="str">
        <f>LEFT($N4100,SEARCH("/",$N4100)-1)</f>
        <v>theater</v>
      </c>
      <c r="R4100" t="str">
        <f>RIGHT($N4100, LEN($N4100)-SEARCH("/",$N4100))</f>
        <v>plays</v>
      </c>
      <c r="S4100" s="12">
        <f>(((J4100/60)/60)/24)+DATE(1970,1,1)</f>
        <v>42495.722187499996</v>
      </c>
      <c r="T4100" s="12">
        <f>(((I4100/60)/60)/24)+DATE(1970,1,1)</f>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(E4101/D4101)</f>
        <v>1.1111111111111112E-2</v>
      </c>
      <c r="P4101" s="8">
        <f>IF(E4101=0, 0, E4101/L4101)</f>
        <v>50</v>
      </c>
      <c r="Q4101" t="str">
        <f>LEFT($N4101,SEARCH("/",$N4101)-1)</f>
        <v>theater</v>
      </c>
      <c r="R4101" t="str">
        <f>RIGHT($N4101, LEN($N4101)-SEARCH("/",$N4101))</f>
        <v>plays</v>
      </c>
      <c r="S4101" s="12">
        <f>(((J4101/60)/60)/24)+DATE(1970,1,1)</f>
        <v>42570.850381944445</v>
      </c>
      <c r="T4101" s="12">
        <f>(((I4101/60)/60)/24)+DATE(1970,1,1)</f>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(E4102/D4102)</f>
        <v>0</v>
      </c>
      <c r="P4102" s="8">
        <f>IF(E4102=0, 0, E4102/L4102)</f>
        <v>0</v>
      </c>
      <c r="Q4102" t="str">
        <f>LEFT($N4102,SEARCH("/",$N4102)-1)</f>
        <v>theater</v>
      </c>
      <c r="R4102" t="str">
        <f>RIGHT($N4102, LEN($N4102)-SEARCH("/",$N4102))</f>
        <v>plays</v>
      </c>
      <c r="S4102" s="12">
        <f>(((J4102/60)/60)/24)+DATE(1970,1,1)</f>
        <v>41927.124884259261</v>
      </c>
      <c r="T4102" s="12">
        <f>(((I4102/60)/60)/24)+DATE(1970,1,1)</f>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(E4103/D4103)</f>
        <v>0</v>
      </c>
      <c r="P4103" s="8">
        <f>IF(E4103=0, 0, E4103/L4103)</f>
        <v>0</v>
      </c>
      <c r="Q4103" t="str">
        <f>LEFT($N4103,SEARCH("/",$N4103)-1)</f>
        <v>theater</v>
      </c>
      <c r="R4103" t="str">
        <f>RIGHT($N4103, LEN($N4103)-SEARCH("/",$N4103))</f>
        <v>plays</v>
      </c>
      <c r="S4103" s="12">
        <f>(((J4103/60)/60)/24)+DATE(1970,1,1)</f>
        <v>42730.903726851851</v>
      </c>
      <c r="T4103" s="12">
        <f>(((I4103/60)/60)/24)+DATE(1970,1,1)</f>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(E4104/D4104)</f>
        <v>0.27400000000000002</v>
      </c>
      <c r="P4104" s="8">
        <f>IF(E4104=0, 0, E4104/L4104)</f>
        <v>22.833333333333332</v>
      </c>
      <c r="Q4104" t="str">
        <f>LEFT($N4104,SEARCH("/",$N4104)-1)</f>
        <v>theater</v>
      </c>
      <c r="R4104" t="str">
        <f>RIGHT($N4104, LEN($N4104)-SEARCH("/",$N4104))</f>
        <v>plays</v>
      </c>
      <c r="S4104" s="12">
        <f>(((J4104/60)/60)/24)+DATE(1970,1,1)</f>
        <v>42475.848067129627</v>
      </c>
      <c r="T4104" s="12">
        <f>(((I4104/60)/60)/24)+DATE(1970,1,1)</f>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(E4105/D4105)</f>
        <v>0.1</v>
      </c>
      <c r="P4105" s="8">
        <f>IF(E4105=0, 0, E4105/L4105)</f>
        <v>16.666666666666668</v>
      </c>
      <c r="Q4105" t="str">
        <f>LEFT($N4105,SEARCH("/",$N4105)-1)</f>
        <v>theater</v>
      </c>
      <c r="R4105" t="str">
        <f>RIGHT($N4105, LEN($N4105)-SEARCH("/",$N4105))</f>
        <v>plays</v>
      </c>
      <c r="S4105" s="12">
        <f>(((J4105/60)/60)/24)+DATE(1970,1,1)</f>
        <v>42188.83293981482</v>
      </c>
      <c r="T4105" s="12">
        <f>(((I4105/60)/60)/24)+DATE(1970,1,1)</f>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(E4106/D4106)</f>
        <v>0.21366666666666667</v>
      </c>
      <c r="P4106" s="8">
        <f>IF(E4106=0, 0, E4106/L4106)</f>
        <v>45.785714285714285</v>
      </c>
      <c r="Q4106" t="str">
        <f>LEFT($N4106,SEARCH("/",$N4106)-1)</f>
        <v>theater</v>
      </c>
      <c r="R4106" t="str">
        <f>RIGHT($N4106, LEN($N4106)-SEARCH("/",$N4106))</f>
        <v>plays</v>
      </c>
      <c r="S4106" s="12">
        <f>(((J4106/60)/60)/24)+DATE(1970,1,1)</f>
        <v>42640.278171296297</v>
      </c>
      <c r="T4106" s="12">
        <f>(((I4106/60)/60)/24)+DATE(1970,1,1)</f>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(E4107/D4107)</f>
        <v>6.9696969696969702E-2</v>
      </c>
      <c r="P4107" s="8">
        <f>IF(E4107=0, 0, E4107/L4107)</f>
        <v>383.33333333333331</v>
      </c>
      <c r="Q4107" t="str">
        <f>LEFT($N4107,SEARCH("/",$N4107)-1)</f>
        <v>theater</v>
      </c>
      <c r="R4107" t="str">
        <f>RIGHT($N4107, LEN($N4107)-SEARCH("/",$N4107))</f>
        <v>plays</v>
      </c>
      <c r="S4107" s="12">
        <f>(((J4107/60)/60)/24)+DATE(1970,1,1)</f>
        <v>42697.010520833333</v>
      </c>
      <c r="T4107" s="12">
        <f>(((I4107/60)/60)/24)+DATE(1970,1,1)</f>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(E4108/D4108)</f>
        <v>0.70599999999999996</v>
      </c>
      <c r="P4108" s="8">
        <f>IF(E4108=0, 0, E4108/L4108)</f>
        <v>106.96969696969697</v>
      </c>
      <c r="Q4108" t="str">
        <f>LEFT($N4108,SEARCH("/",$N4108)-1)</f>
        <v>theater</v>
      </c>
      <c r="R4108" t="str">
        <f>RIGHT($N4108, LEN($N4108)-SEARCH("/",$N4108))</f>
        <v>plays</v>
      </c>
      <c r="S4108" s="12">
        <f>(((J4108/60)/60)/24)+DATE(1970,1,1)</f>
        <v>42053.049375000002</v>
      </c>
      <c r="T4108" s="12">
        <f>(((I4108/60)/60)/24)+DATE(1970,1,1)</f>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(E4109/D4109)</f>
        <v>2.0500000000000001E-2</v>
      </c>
      <c r="P4109" s="8">
        <f>IF(E4109=0, 0, E4109/L4109)</f>
        <v>10.25</v>
      </c>
      <c r="Q4109" t="str">
        <f>LEFT($N4109,SEARCH("/",$N4109)-1)</f>
        <v>theater</v>
      </c>
      <c r="R4109" t="str">
        <f>RIGHT($N4109, LEN($N4109)-SEARCH("/",$N4109))</f>
        <v>plays</v>
      </c>
      <c r="S4109" s="12">
        <f>(((J4109/60)/60)/24)+DATE(1970,1,1)</f>
        <v>41883.916678240741</v>
      </c>
      <c r="T4109" s="12">
        <f>(((I4109/60)/60)/24)+DATE(1970,1,1)</f>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(E4110/D4110)</f>
        <v>1.9666666666666666E-2</v>
      </c>
      <c r="P4110" s="8">
        <f>IF(E4110=0, 0, E4110/L4110)</f>
        <v>59</v>
      </c>
      <c r="Q4110" t="str">
        <f>LEFT($N4110,SEARCH("/",$N4110)-1)</f>
        <v>theater</v>
      </c>
      <c r="R4110" t="str">
        <f>RIGHT($N4110, LEN($N4110)-SEARCH("/",$N4110))</f>
        <v>plays</v>
      </c>
      <c r="S4110" s="12">
        <f>(((J4110/60)/60)/24)+DATE(1970,1,1)</f>
        <v>42767.031678240746</v>
      </c>
      <c r="T4110" s="12">
        <f>(((I4110/60)/60)/24)+DATE(1970,1,1)</f>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(E4111/D4111)</f>
        <v>0</v>
      </c>
      <c r="P4111" s="8">
        <f>IF(E4111=0, 0, E4111/L4111)</f>
        <v>0</v>
      </c>
      <c r="Q4111" t="str">
        <f>LEFT($N4111,SEARCH("/",$N4111)-1)</f>
        <v>theater</v>
      </c>
      <c r="R4111" t="str">
        <f>RIGHT($N4111, LEN($N4111)-SEARCH("/",$N4111))</f>
        <v>plays</v>
      </c>
      <c r="S4111" s="12">
        <f>(((J4111/60)/60)/24)+DATE(1970,1,1)</f>
        <v>42307.539398148147</v>
      </c>
      <c r="T4111" s="12">
        <f>(((I4111/60)/60)/24)+DATE(1970,1,1)</f>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(E4112/D4112)</f>
        <v>0.28666666666666668</v>
      </c>
      <c r="P4112" s="8">
        <f>IF(E4112=0, 0, E4112/L4112)</f>
        <v>14.333333333333334</v>
      </c>
      <c r="Q4112" t="str">
        <f>LEFT($N4112,SEARCH("/",$N4112)-1)</f>
        <v>theater</v>
      </c>
      <c r="R4112" t="str">
        <f>RIGHT($N4112, LEN($N4112)-SEARCH("/",$N4112))</f>
        <v>plays</v>
      </c>
      <c r="S4112" s="12">
        <f>(((J4112/60)/60)/24)+DATE(1970,1,1)</f>
        <v>42512.626747685179</v>
      </c>
      <c r="T4112" s="12">
        <f>(((I4112/60)/60)/24)+DATE(1970,1,1)</f>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(E4113/D4113)</f>
        <v>3.1333333333333331E-2</v>
      </c>
      <c r="P4113" s="8">
        <f>IF(E4113=0, 0, E4113/L4113)</f>
        <v>15.666666666666666</v>
      </c>
      <c r="Q4113" t="str">
        <f>LEFT($N4113,SEARCH("/",$N4113)-1)</f>
        <v>theater</v>
      </c>
      <c r="R4113" t="str">
        <f>RIGHT($N4113, LEN($N4113)-SEARCH("/",$N4113))</f>
        <v>plays</v>
      </c>
      <c r="S4113" s="12">
        <f>(((J4113/60)/60)/24)+DATE(1970,1,1)</f>
        <v>42029.135879629626</v>
      </c>
      <c r="T4113" s="12">
        <f>(((I4113/60)/60)/24)+DATE(1970,1,1)</f>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(E4114/D4114)</f>
        <v>4.0000000000000002E-4</v>
      </c>
      <c r="P4114" s="8">
        <f>IF(E4114=0, 0, E4114/L4114)</f>
        <v>1</v>
      </c>
      <c r="Q4114" t="str">
        <f>LEFT($N4114,SEARCH("/",$N4114)-1)</f>
        <v>theater</v>
      </c>
      <c r="R4114" t="str">
        <f>RIGHT($N4114, LEN($N4114)-SEARCH("/",$N4114))</f>
        <v>plays</v>
      </c>
      <c r="S4114" s="12">
        <f>(((J4114/60)/60)/24)+DATE(1970,1,1)</f>
        <v>42400.946597222224</v>
      </c>
      <c r="T4114" s="12">
        <f>(((I4114/60)/60)/24)+DATE(1970,1,1)</f>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(E4115/D4115)</f>
        <v>2E-3</v>
      </c>
      <c r="P4115" s="8">
        <f>IF(E4115=0, 0, E4115/L4115)</f>
        <v>1</v>
      </c>
      <c r="Q4115" t="str">
        <f>LEFT($N4115,SEARCH("/",$N4115)-1)</f>
        <v>theater</v>
      </c>
      <c r="R4115" t="str">
        <f>RIGHT($N4115, LEN($N4115)-SEARCH("/",$N4115))</f>
        <v>plays</v>
      </c>
      <c r="S4115" s="12">
        <f>(((J4115/60)/60)/24)+DATE(1970,1,1)</f>
        <v>42358.573182870372</v>
      </c>
      <c r="T4115" s="12">
        <f>(((I4115/60)/60)/24)+DATE(1970,1,1)</f>
        <v>42377.273611111115</v>
      </c>
    </row>
  </sheetData>
  <autoFilter ref="A1:T4115" xr:uid="{00000000-0001-0000-0000-000000000000}">
    <sortState xmlns:xlrd2="http://schemas.microsoft.com/office/spreadsheetml/2017/richdata2" ref="A2:T4115">
      <sortCondition ref="A1:A4115"/>
    </sortState>
  </autoFilter>
  <conditionalFormatting sqref="F2:F4115">
    <cfRule type="containsText" dxfId="3" priority="5" operator="containsText" text="live">
      <formula>NOT(ISERROR(SEARCH("live",F2)))</formula>
    </cfRule>
    <cfRule type="containsText" dxfId="2" priority="6" operator="containsText" text="canceled">
      <formula>NOT(ISERROR(SEARCH("canceled",F2)))</formula>
    </cfRule>
    <cfRule type="containsText" dxfId="1" priority="7" operator="containsText" text="failed">
      <formula>NOT(ISERROR(SEARCH("failed",F2)))</formula>
    </cfRule>
    <cfRule type="containsText" dxfId="0" priority="8" operator="containsText" text="successful">
      <formula>NOT(ISERROR(SEARCH("successful",F2)))</formula>
    </cfRule>
  </conditionalFormatting>
  <conditionalFormatting sqref="O1">
    <cfRule type="colorScale" priority="3">
      <colorScale>
        <cfvo type="num" val="0"/>
        <cfvo type="num" val="100"/>
        <cfvo type="num" val="200"/>
        <color rgb="FFD80A0F"/>
        <color rgb="FF92D050"/>
        <color rgb="FF0070C0"/>
      </colorScale>
    </cfRule>
  </conditionalFormatting>
  <conditionalFormatting sqref="O2:O4115">
    <cfRule type="colorScale" priority="1">
      <colorScale>
        <cfvo type="num" val="0"/>
        <cfvo type="num" val="1"/>
        <cfvo type="num" val="2"/>
        <color rgb="FFD80A0F"/>
        <color rgb="FF92D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C370F-FE8A-4BE6-8FEC-A46746E8CC0F}">
  <sheetPr codeName="Sheet2"/>
  <dimension ref="A2:F15"/>
  <sheetViews>
    <sheetView workbookViewId="0">
      <selection activeCell="G21" sqref="G21"/>
    </sheetView>
  </sheetViews>
  <sheetFormatPr defaultRowHeight="14.4" x14ac:dyDescent="0.3"/>
  <cols>
    <col min="1" max="1" width="17"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25" bestFit="1" customWidth="1"/>
    <col min="8" max="8" width="28.109375" bestFit="1" customWidth="1"/>
    <col min="9" max="9" width="41.33203125" bestFit="1" customWidth="1"/>
    <col min="10" max="10" width="15.21875" bestFit="1" customWidth="1"/>
    <col min="11" max="11" width="49.5546875" bestFit="1" customWidth="1"/>
    <col min="12" max="12" width="28.44140625" bestFit="1" customWidth="1"/>
    <col min="13" max="13" width="30.5546875" bestFit="1" customWidth="1"/>
    <col min="14" max="14" width="48.5546875" bestFit="1" customWidth="1"/>
    <col min="15" max="15" width="13.44140625" bestFit="1" customWidth="1"/>
    <col min="16" max="16" width="49" bestFit="1" customWidth="1"/>
    <col min="17" max="17" width="16.33203125" bestFit="1" customWidth="1"/>
    <col min="18" max="18" width="23.33203125" bestFit="1" customWidth="1"/>
    <col min="19" max="19" width="34.109375" bestFit="1" customWidth="1"/>
    <col min="20" max="20" width="44.44140625" bestFit="1" customWidth="1"/>
    <col min="21" max="21" width="31.88671875" bestFit="1" customWidth="1"/>
    <col min="22" max="22" width="17.5546875" bestFit="1" customWidth="1"/>
    <col min="23" max="23" width="38.33203125" bestFit="1" customWidth="1"/>
    <col min="24" max="24" width="20" bestFit="1" customWidth="1"/>
    <col min="25" max="25" width="41.109375" bestFit="1" customWidth="1"/>
    <col min="26" max="26" width="14.44140625" bestFit="1" customWidth="1"/>
    <col min="27" max="27" width="28.21875" bestFit="1" customWidth="1"/>
    <col min="28" max="28" width="30.5546875" bestFit="1" customWidth="1"/>
    <col min="29" max="29" width="33.44140625" bestFit="1" customWidth="1"/>
    <col min="30" max="30" width="33.33203125" bestFit="1" customWidth="1"/>
    <col min="31" max="32" width="36.33203125" bestFit="1" customWidth="1"/>
    <col min="33" max="33" width="44.88671875" bestFit="1" customWidth="1"/>
    <col min="34" max="34" width="25.88671875" bestFit="1" customWidth="1"/>
    <col min="35" max="35" width="18.77734375" bestFit="1" customWidth="1"/>
    <col min="36" max="36" width="8.21875" bestFit="1" customWidth="1"/>
    <col min="37" max="37" width="20.21875" bestFit="1" customWidth="1"/>
    <col min="38" max="38" width="5.33203125" bestFit="1" customWidth="1"/>
    <col min="39" max="39" width="20.44140625" bestFit="1" customWidth="1"/>
    <col min="40" max="40" width="26.44140625" bestFit="1" customWidth="1"/>
    <col min="41" max="41" width="13.88671875" bestFit="1" customWidth="1"/>
    <col min="42" max="42" width="18.5546875" bestFit="1" customWidth="1"/>
    <col min="43" max="43" width="49.88671875" bestFit="1" customWidth="1"/>
    <col min="44" max="44" width="14" bestFit="1" customWidth="1"/>
    <col min="45" max="45" width="36.6640625" bestFit="1" customWidth="1"/>
    <col min="46" max="46" width="53.33203125" bestFit="1" customWidth="1"/>
    <col min="47" max="47" width="40.77734375" bestFit="1" customWidth="1"/>
    <col min="48" max="48" width="13.88671875" bestFit="1" customWidth="1"/>
    <col min="49" max="49" width="47.109375" bestFit="1" customWidth="1"/>
    <col min="50" max="50" width="13.6640625" bestFit="1" customWidth="1"/>
    <col min="51" max="51" width="10.77734375" bestFit="1" customWidth="1"/>
    <col min="52" max="52" width="26.88671875" bestFit="1" customWidth="1"/>
    <col min="53" max="53" width="28.5546875" bestFit="1" customWidth="1"/>
    <col min="54" max="54" width="35.88671875" bestFit="1" customWidth="1"/>
    <col min="55" max="55" width="22.88671875" bestFit="1" customWidth="1"/>
    <col min="56" max="56" width="9.109375" bestFit="1" customWidth="1"/>
    <col min="57" max="57" width="40.109375" bestFit="1" customWidth="1"/>
    <col min="58" max="58" width="43.5546875" bestFit="1" customWidth="1"/>
    <col min="59" max="59" width="27.77734375" bestFit="1" customWidth="1"/>
    <col min="60" max="60" width="17.77734375" bestFit="1" customWidth="1"/>
    <col min="61" max="61" width="9.33203125" bestFit="1" customWidth="1"/>
    <col min="62" max="62" width="44.109375" bestFit="1" customWidth="1"/>
    <col min="63" max="63" width="40.5546875" bestFit="1" customWidth="1"/>
    <col min="64" max="64" width="32" bestFit="1" customWidth="1"/>
    <col min="65" max="65" width="25.21875" bestFit="1" customWidth="1"/>
    <col min="66" max="66" width="20.77734375" bestFit="1" customWidth="1"/>
    <col min="67" max="67" width="19.77734375" bestFit="1" customWidth="1"/>
    <col min="68" max="68" width="26.5546875" bestFit="1" customWidth="1"/>
    <col min="69" max="69" width="31.5546875" bestFit="1" customWidth="1"/>
    <col min="70" max="70" width="44.33203125" bestFit="1" customWidth="1"/>
    <col min="71" max="71" width="36.6640625" bestFit="1" customWidth="1"/>
    <col min="72" max="72" width="53.109375" bestFit="1" customWidth="1"/>
    <col min="73" max="73" width="26.44140625" bestFit="1" customWidth="1"/>
    <col min="74" max="74" width="30.33203125" bestFit="1" customWidth="1"/>
    <col min="75" max="75" width="21.33203125" bestFit="1" customWidth="1"/>
    <col min="76" max="76" width="19.77734375" bestFit="1" customWidth="1"/>
    <col min="77" max="77" width="51.33203125" bestFit="1" customWidth="1"/>
    <col min="78" max="78" width="32.21875" bestFit="1" customWidth="1"/>
    <col min="79" max="79" width="39.5546875" bestFit="1" customWidth="1"/>
    <col min="80" max="80" width="29.5546875" bestFit="1" customWidth="1"/>
    <col min="81" max="81" width="33.33203125" bestFit="1" customWidth="1"/>
    <col min="82" max="82" width="48.21875" bestFit="1" customWidth="1"/>
    <col min="83" max="83" width="34.77734375" bestFit="1" customWidth="1"/>
    <col min="84" max="84" width="56.33203125" bestFit="1" customWidth="1"/>
    <col min="85" max="85" width="14.5546875" bestFit="1" customWidth="1"/>
    <col min="86" max="86" width="11.21875" bestFit="1" customWidth="1"/>
    <col min="87" max="87" width="34" bestFit="1" customWidth="1"/>
    <col min="88" max="88" width="19.44140625" bestFit="1" customWidth="1"/>
    <col min="89" max="89" width="12.88671875" bestFit="1" customWidth="1"/>
    <col min="90" max="90" width="22.109375" bestFit="1" customWidth="1"/>
    <col min="91" max="91" width="31.109375" bestFit="1" customWidth="1"/>
    <col min="92" max="92" width="49.88671875" bestFit="1" customWidth="1"/>
    <col min="93" max="93" width="44.109375" bestFit="1" customWidth="1"/>
    <col min="94" max="94" width="40.21875" bestFit="1" customWidth="1"/>
    <col min="95" max="95" width="46.5546875" bestFit="1" customWidth="1"/>
    <col min="96" max="96" width="33.88671875" bestFit="1" customWidth="1"/>
    <col min="97" max="97" width="18.88671875" bestFit="1" customWidth="1"/>
    <col min="98" max="98" width="26.6640625" bestFit="1" customWidth="1"/>
    <col min="99" max="99" width="12.44140625" bestFit="1" customWidth="1"/>
    <col min="100" max="100" width="40.5546875" bestFit="1" customWidth="1"/>
    <col min="101" max="101" width="36.77734375" bestFit="1" customWidth="1"/>
    <col min="102" max="102" width="31.109375" bestFit="1" customWidth="1"/>
    <col min="103" max="103" width="30.5546875" bestFit="1" customWidth="1"/>
    <col min="104" max="104" width="47.5546875" bestFit="1" customWidth="1"/>
    <col min="105" max="105" width="15.44140625" bestFit="1" customWidth="1"/>
    <col min="106" max="106" width="38.5546875" bestFit="1" customWidth="1"/>
    <col min="107" max="107" width="28.77734375" bestFit="1" customWidth="1"/>
    <col min="108" max="108" width="6.21875" bestFit="1" customWidth="1"/>
    <col min="109" max="109" width="22.88671875" bestFit="1" customWidth="1"/>
    <col min="110" max="110" width="13.33203125" bestFit="1" customWidth="1"/>
    <col min="111" max="111" width="22" bestFit="1" customWidth="1"/>
    <col min="112" max="112" width="45.109375" bestFit="1" customWidth="1"/>
    <col min="113" max="113" width="28.44140625" bestFit="1" customWidth="1"/>
    <col min="114" max="114" width="41.33203125" bestFit="1" customWidth="1"/>
    <col min="115" max="115" width="36.21875" bestFit="1" customWidth="1"/>
    <col min="116" max="116" width="53.6640625" bestFit="1" customWidth="1"/>
    <col min="117" max="117" width="22.109375" bestFit="1" customWidth="1"/>
    <col min="118" max="118" width="55.5546875" bestFit="1" customWidth="1"/>
    <col min="119" max="119" width="17.5546875" bestFit="1" customWidth="1"/>
    <col min="120" max="120" width="12" bestFit="1" customWidth="1"/>
    <col min="121" max="121" width="30.21875" bestFit="1" customWidth="1"/>
    <col min="122" max="122" width="13.21875" bestFit="1" customWidth="1"/>
    <col min="123" max="123" width="48.5546875" bestFit="1" customWidth="1"/>
    <col min="124" max="124" width="31.33203125" bestFit="1" customWidth="1"/>
    <col min="125" max="125" width="13.5546875" bestFit="1" customWidth="1"/>
    <col min="126" max="126" width="19.109375" bestFit="1" customWidth="1"/>
    <col min="127" max="127" width="14.77734375" bestFit="1" customWidth="1"/>
    <col min="128" max="128" width="29.109375" bestFit="1" customWidth="1"/>
    <col min="129" max="129" width="34" bestFit="1" customWidth="1"/>
    <col min="130" max="130" width="51.88671875" bestFit="1" customWidth="1"/>
    <col min="131" max="131" width="52.33203125" bestFit="1" customWidth="1"/>
    <col min="132" max="132" width="33.109375" bestFit="1" customWidth="1"/>
    <col min="133" max="133" width="47.44140625" bestFit="1" customWidth="1"/>
    <col min="134" max="134" width="50.77734375" bestFit="1" customWidth="1"/>
    <col min="135" max="135" width="48.5546875" bestFit="1" customWidth="1"/>
    <col min="136" max="136" width="13.21875" bestFit="1" customWidth="1"/>
    <col min="137" max="137" width="14" bestFit="1" customWidth="1"/>
    <col min="138" max="138" width="22.6640625" bestFit="1" customWidth="1"/>
    <col min="139" max="139" width="35.88671875" bestFit="1" customWidth="1"/>
    <col min="140" max="140" width="29.88671875" bestFit="1" customWidth="1"/>
    <col min="141" max="141" width="11.21875" bestFit="1" customWidth="1"/>
    <col min="142" max="142" width="21.77734375" bestFit="1" customWidth="1"/>
    <col min="143" max="143" width="15.5546875" bestFit="1" customWidth="1"/>
    <col min="144" max="144" width="31.44140625" bestFit="1" customWidth="1"/>
    <col min="145" max="145" width="34.109375" bestFit="1" customWidth="1"/>
    <col min="146" max="146" width="43.109375" bestFit="1" customWidth="1"/>
    <col min="147" max="147" width="45.21875" bestFit="1" customWidth="1"/>
    <col min="148" max="148" width="17.44140625" bestFit="1" customWidth="1"/>
    <col min="149" max="149" width="44.5546875" bestFit="1" customWidth="1"/>
    <col min="150" max="150" width="26" bestFit="1" customWidth="1"/>
    <col min="151" max="151" width="22.88671875" bestFit="1" customWidth="1"/>
    <col min="152" max="152" width="20.44140625" bestFit="1" customWidth="1"/>
    <col min="153" max="153" width="45.109375" bestFit="1" customWidth="1"/>
    <col min="154" max="154" width="19.6640625" bestFit="1" customWidth="1"/>
    <col min="155" max="155" width="24.21875" bestFit="1" customWidth="1"/>
    <col min="156" max="156" width="14.5546875" bestFit="1" customWidth="1"/>
    <col min="157" max="157" width="23.5546875" bestFit="1" customWidth="1"/>
    <col min="158" max="158" width="34.44140625" bestFit="1" customWidth="1"/>
    <col min="159" max="159" width="34.6640625" bestFit="1" customWidth="1"/>
    <col min="160" max="160" width="18.6640625" bestFit="1" customWidth="1"/>
    <col min="161" max="161" width="47.5546875" bestFit="1" customWidth="1"/>
    <col min="162" max="162" width="50.44140625" bestFit="1" customWidth="1"/>
    <col min="163" max="163" width="20.109375" bestFit="1" customWidth="1"/>
    <col min="164" max="164" width="48.44140625" bestFit="1" customWidth="1"/>
    <col min="165" max="165" width="32.6640625" bestFit="1" customWidth="1"/>
    <col min="166" max="166" width="37" bestFit="1" customWidth="1"/>
    <col min="167" max="167" width="33.109375" bestFit="1" customWidth="1"/>
    <col min="168" max="168" width="44.21875" bestFit="1" customWidth="1"/>
    <col min="169" max="169" width="11.5546875" bestFit="1" customWidth="1"/>
    <col min="170" max="170" width="25.21875" bestFit="1" customWidth="1"/>
    <col min="171" max="171" width="25" bestFit="1" customWidth="1"/>
    <col min="172" max="172" width="50.77734375" bestFit="1" customWidth="1"/>
    <col min="173" max="173" width="36.77734375" bestFit="1" customWidth="1"/>
    <col min="174" max="174" width="21.88671875" bestFit="1" customWidth="1"/>
    <col min="175" max="175" width="35.44140625" bestFit="1" customWidth="1"/>
    <col min="176" max="176" width="24.5546875" bestFit="1" customWidth="1"/>
    <col min="177" max="177" width="29" bestFit="1" customWidth="1"/>
    <col min="178" max="178" width="27" bestFit="1" customWidth="1"/>
    <col min="179" max="179" width="40.6640625" bestFit="1" customWidth="1"/>
    <col min="180" max="180" width="27.5546875" bestFit="1" customWidth="1"/>
    <col min="181" max="181" width="35.109375" bestFit="1" customWidth="1"/>
    <col min="182" max="182" width="32.109375" bestFit="1" customWidth="1"/>
    <col min="183" max="183" width="52.21875" bestFit="1" customWidth="1"/>
    <col min="184" max="184" width="21.44140625" bestFit="1" customWidth="1"/>
    <col min="185" max="185" width="27" bestFit="1" customWidth="1"/>
    <col min="186" max="186" width="18.44140625" bestFit="1" customWidth="1"/>
    <col min="187" max="187" width="28.44140625" bestFit="1" customWidth="1"/>
    <col min="188" max="188" width="19.6640625" bestFit="1" customWidth="1"/>
    <col min="189" max="189" width="41.6640625" bestFit="1" customWidth="1"/>
    <col min="190" max="190" width="47.109375" bestFit="1" customWidth="1"/>
    <col min="191" max="191" width="28" bestFit="1" customWidth="1"/>
    <col min="192" max="192" width="10.21875" bestFit="1" customWidth="1"/>
    <col min="193" max="193" width="42.88671875" bestFit="1" customWidth="1"/>
    <col min="194" max="194" width="36.77734375" bestFit="1" customWidth="1"/>
    <col min="195" max="195" width="48.77734375" bestFit="1" customWidth="1"/>
    <col min="196" max="196" width="13.88671875" bestFit="1" customWidth="1"/>
    <col min="197" max="197" width="44.21875" bestFit="1" customWidth="1"/>
    <col min="198" max="198" width="15.6640625" bestFit="1" customWidth="1"/>
    <col min="199" max="199" width="23.21875" bestFit="1" customWidth="1"/>
    <col min="200" max="200" width="54.5546875" bestFit="1" customWidth="1"/>
    <col min="201" max="201" width="46.21875" bestFit="1" customWidth="1"/>
  </cols>
  <sheetData>
    <row r="2" spans="1:6" x14ac:dyDescent="0.3">
      <c r="A2" s="9" t="s">
        <v>8223</v>
      </c>
      <c r="B2" t="s">
        <v>8310</v>
      </c>
    </row>
    <row r="4" spans="1:6" x14ac:dyDescent="0.3">
      <c r="A4" s="9" t="s">
        <v>8314</v>
      </c>
      <c r="B4" s="9" t="s">
        <v>8313</v>
      </c>
    </row>
    <row r="5" spans="1:6" x14ac:dyDescent="0.3">
      <c r="A5" s="9" t="s">
        <v>8311</v>
      </c>
      <c r="B5" t="s">
        <v>8220</v>
      </c>
      <c r="C5" t="s">
        <v>8221</v>
      </c>
      <c r="D5" t="s">
        <v>8222</v>
      </c>
      <c r="E5" t="s">
        <v>8219</v>
      </c>
      <c r="F5" t="s">
        <v>8312</v>
      </c>
    </row>
    <row r="6" spans="1:6" x14ac:dyDescent="0.3">
      <c r="A6" s="10" t="s">
        <v>8333</v>
      </c>
      <c r="B6" s="11">
        <v>40</v>
      </c>
      <c r="C6" s="11">
        <v>180</v>
      </c>
      <c r="D6" s="11"/>
      <c r="E6" s="11">
        <v>300</v>
      </c>
      <c r="F6" s="11">
        <v>520</v>
      </c>
    </row>
    <row r="7" spans="1:6" x14ac:dyDescent="0.3">
      <c r="A7" s="10" t="s">
        <v>8315</v>
      </c>
      <c r="B7" s="11">
        <v>20</v>
      </c>
      <c r="C7" s="11">
        <v>140</v>
      </c>
      <c r="D7" s="11">
        <v>6</v>
      </c>
      <c r="E7" s="11">
        <v>34</v>
      </c>
      <c r="F7" s="11">
        <v>200</v>
      </c>
    </row>
    <row r="8" spans="1:6" x14ac:dyDescent="0.3">
      <c r="A8" s="10" t="s">
        <v>8334</v>
      </c>
      <c r="B8" s="11"/>
      <c r="C8" s="11">
        <v>140</v>
      </c>
      <c r="D8" s="11"/>
      <c r="E8" s="11">
        <v>80</v>
      </c>
      <c r="F8" s="11">
        <v>220</v>
      </c>
    </row>
    <row r="9" spans="1:6" x14ac:dyDescent="0.3">
      <c r="A9" s="10" t="s">
        <v>8317</v>
      </c>
      <c r="B9" s="11">
        <v>24</v>
      </c>
      <c r="C9" s="11"/>
      <c r="D9" s="11"/>
      <c r="E9" s="11"/>
      <c r="F9" s="11">
        <v>24</v>
      </c>
    </row>
    <row r="10" spans="1:6" x14ac:dyDescent="0.3">
      <c r="A10" s="10" t="s">
        <v>8318</v>
      </c>
      <c r="B10" s="11">
        <v>20</v>
      </c>
      <c r="C10" s="11">
        <v>120</v>
      </c>
      <c r="D10" s="11">
        <v>20</v>
      </c>
      <c r="E10" s="11">
        <v>540</v>
      </c>
      <c r="F10" s="11">
        <v>700</v>
      </c>
    </row>
    <row r="11" spans="1:6" x14ac:dyDescent="0.3">
      <c r="A11" s="10" t="s">
        <v>8335</v>
      </c>
      <c r="B11" s="11"/>
      <c r="C11" s="11">
        <v>117</v>
      </c>
      <c r="D11" s="11"/>
      <c r="E11" s="11">
        <v>103</v>
      </c>
      <c r="F11" s="11">
        <v>220</v>
      </c>
    </row>
    <row r="12" spans="1:6" x14ac:dyDescent="0.3">
      <c r="A12" s="10" t="s">
        <v>8336</v>
      </c>
      <c r="B12" s="11">
        <v>30</v>
      </c>
      <c r="C12" s="11">
        <v>127</v>
      </c>
      <c r="D12" s="11"/>
      <c r="E12" s="11">
        <v>80</v>
      </c>
      <c r="F12" s="11">
        <v>237</v>
      </c>
    </row>
    <row r="13" spans="1:6" x14ac:dyDescent="0.3">
      <c r="A13" s="10" t="s">
        <v>8337</v>
      </c>
      <c r="B13" s="11">
        <v>178</v>
      </c>
      <c r="C13" s="11">
        <v>213</v>
      </c>
      <c r="D13" s="11"/>
      <c r="E13" s="11">
        <v>209</v>
      </c>
      <c r="F13" s="11">
        <v>600</v>
      </c>
    </row>
    <row r="14" spans="1:6" x14ac:dyDescent="0.3">
      <c r="A14" s="10" t="s">
        <v>8338</v>
      </c>
      <c r="B14" s="11">
        <v>37</v>
      </c>
      <c r="C14" s="11">
        <v>493</v>
      </c>
      <c r="D14" s="11">
        <v>24</v>
      </c>
      <c r="E14" s="11">
        <v>839</v>
      </c>
      <c r="F14" s="11">
        <v>1393</v>
      </c>
    </row>
    <row r="15" spans="1:6" x14ac:dyDescent="0.3">
      <c r="A15" s="10" t="s">
        <v>8312</v>
      </c>
      <c r="B15" s="11">
        <v>349</v>
      </c>
      <c r="C15" s="11">
        <v>1530</v>
      </c>
      <c r="D15" s="11">
        <v>50</v>
      </c>
      <c r="E15" s="11">
        <v>2185</v>
      </c>
      <c r="F15" s="11">
        <v>4114</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E3CC3-34D2-431E-A6EA-9CB32D802D13}">
  <sheetPr codeName="Sheet3"/>
  <dimension ref="A1:E47"/>
  <sheetViews>
    <sheetView workbookViewId="0">
      <selection activeCell="U1" sqref="U1"/>
    </sheetView>
  </sheetViews>
  <sheetFormatPr defaultRowHeight="14.4" x14ac:dyDescent="0.3"/>
  <cols>
    <col min="1" max="1" width="17.2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5" x14ac:dyDescent="0.3">
      <c r="A1" s="9" t="s">
        <v>8308</v>
      </c>
      <c r="B1" t="s">
        <v>8310</v>
      </c>
    </row>
    <row r="2" spans="1:5" x14ac:dyDescent="0.3">
      <c r="A2" s="9" t="s">
        <v>8223</v>
      </c>
      <c r="B2" t="s">
        <v>8310</v>
      </c>
    </row>
    <row r="4" spans="1:5" x14ac:dyDescent="0.3">
      <c r="A4" s="9" t="s">
        <v>8316</v>
      </c>
      <c r="B4" s="9" t="s">
        <v>8313</v>
      </c>
    </row>
    <row r="5" spans="1:5" x14ac:dyDescent="0.3">
      <c r="A5" s="9" t="s">
        <v>8311</v>
      </c>
      <c r="B5" t="s">
        <v>8220</v>
      </c>
      <c r="C5" t="s">
        <v>8221</v>
      </c>
      <c r="D5" t="s">
        <v>8222</v>
      </c>
      <c r="E5" t="s">
        <v>8219</v>
      </c>
    </row>
    <row r="6" spans="1:5" x14ac:dyDescent="0.3">
      <c r="A6" s="10" t="s">
        <v>8343</v>
      </c>
      <c r="B6" s="11"/>
      <c r="C6" s="11">
        <v>100</v>
      </c>
      <c r="D6" s="11"/>
      <c r="E6" s="11"/>
    </row>
    <row r="7" spans="1:5" x14ac:dyDescent="0.3">
      <c r="A7" s="10" t="s">
        <v>8344</v>
      </c>
      <c r="B7" s="11">
        <v>20</v>
      </c>
      <c r="C7" s="11"/>
      <c r="D7" s="11"/>
      <c r="E7" s="11"/>
    </row>
    <row r="8" spans="1:5" x14ac:dyDescent="0.3">
      <c r="A8" s="10" t="s">
        <v>8321</v>
      </c>
      <c r="B8" s="11">
        <v>24</v>
      </c>
      <c r="C8" s="11"/>
      <c r="D8" s="11"/>
      <c r="E8" s="11"/>
    </row>
    <row r="9" spans="1:5" x14ac:dyDescent="0.3">
      <c r="A9" s="10" t="s">
        <v>8320</v>
      </c>
      <c r="B9" s="11"/>
      <c r="C9" s="11">
        <v>40</v>
      </c>
      <c r="D9" s="11"/>
      <c r="E9" s="11"/>
    </row>
    <row r="10" spans="1:5" x14ac:dyDescent="0.3">
      <c r="A10" s="10" t="s">
        <v>8345</v>
      </c>
      <c r="B10" s="11"/>
      <c r="C10" s="11"/>
      <c r="D10" s="11"/>
      <c r="E10" s="11">
        <v>40</v>
      </c>
    </row>
    <row r="11" spans="1:5" x14ac:dyDescent="0.3">
      <c r="A11" s="10" t="s">
        <v>8319</v>
      </c>
      <c r="B11" s="11"/>
      <c r="C11" s="11"/>
      <c r="D11" s="11"/>
      <c r="E11" s="11">
        <v>180</v>
      </c>
    </row>
    <row r="12" spans="1:5" x14ac:dyDescent="0.3">
      <c r="A12" s="10" t="s">
        <v>8340</v>
      </c>
      <c r="B12" s="11"/>
      <c r="C12" s="11">
        <v>80</v>
      </c>
      <c r="D12" s="11"/>
      <c r="E12" s="11"/>
    </row>
    <row r="13" spans="1:5" x14ac:dyDescent="0.3">
      <c r="A13" s="10" t="s">
        <v>8346</v>
      </c>
      <c r="B13" s="11"/>
      <c r="C13" s="11"/>
      <c r="D13" s="11"/>
      <c r="E13" s="11">
        <v>40</v>
      </c>
    </row>
    <row r="14" spans="1:5" x14ac:dyDescent="0.3">
      <c r="A14" s="10" t="s">
        <v>8347</v>
      </c>
      <c r="B14" s="11"/>
      <c r="C14" s="11">
        <v>40</v>
      </c>
      <c r="D14" s="11">
        <v>20</v>
      </c>
      <c r="E14" s="11"/>
    </row>
    <row r="15" spans="1:5" x14ac:dyDescent="0.3">
      <c r="A15" s="10" t="s">
        <v>8348</v>
      </c>
      <c r="B15" s="11"/>
      <c r="C15" s="11">
        <v>40</v>
      </c>
      <c r="D15" s="11"/>
      <c r="E15" s="11"/>
    </row>
    <row r="16" spans="1:5" x14ac:dyDescent="0.3">
      <c r="A16" s="10" t="s">
        <v>8349</v>
      </c>
      <c r="B16" s="11">
        <v>20</v>
      </c>
      <c r="C16" s="11">
        <v>120</v>
      </c>
      <c r="D16" s="11"/>
      <c r="E16" s="11"/>
    </row>
    <row r="17" spans="1:5" x14ac:dyDescent="0.3">
      <c r="A17" s="10" t="s">
        <v>8341</v>
      </c>
      <c r="B17" s="11"/>
      <c r="C17" s="11">
        <v>20</v>
      </c>
      <c r="D17" s="11"/>
      <c r="E17" s="11"/>
    </row>
    <row r="18" spans="1:5" x14ac:dyDescent="0.3">
      <c r="A18" s="10" t="s">
        <v>8342</v>
      </c>
      <c r="B18" s="11"/>
      <c r="C18" s="11"/>
      <c r="D18" s="11"/>
      <c r="E18" s="11">
        <v>140</v>
      </c>
    </row>
    <row r="19" spans="1:5" x14ac:dyDescent="0.3">
      <c r="A19" s="10" t="s">
        <v>8339</v>
      </c>
      <c r="B19" s="11"/>
      <c r="C19" s="11">
        <v>20</v>
      </c>
      <c r="D19" s="11"/>
      <c r="E19" s="11">
        <v>140</v>
      </c>
    </row>
    <row r="20" spans="1:5" x14ac:dyDescent="0.3">
      <c r="A20" s="10" t="s">
        <v>8350</v>
      </c>
      <c r="B20" s="11"/>
      <c r="C20" s="11">
        <v>60</v>
      </c>
      <c r="D20" s="11"/>
      <c r="E20" s="11"/>
    </row>
    <row r="21" spans="1:5" x14ac:dyDescent="0.3">
      <c r="A21" s="10" t="s">
        <v>8351</v>
      </c>
      <c r="B21" s="11"/>
      <c r="C21" s="11">
        <v>11</v>
      </c>
      <c r="D21" s="11"/>
      <c r="E21" s="11">
        <v>9</v>
      </c>
    </row>
    <row r="22" spans="1:5" x14ac:dyDescent="0.3">
      <c r="A22" s="10" t="s">
        <v>8352</v>
      </c>
      <c r="B22" s="11"/>
      <c r="C22" s="11"/>
      <c r="D22" s="11"/>
      <c r="E22" s="11">
        <v>20</v>
      </c>
    </row>
    <row r="23" spans="1:5" x14ac:dyDescent="0.3">
      <c r="A23" s="10" t="s">
        <v>8353</v>
      </c>
      <c r="B23" s="11"/>
      <c r="C23" s="11">
        <v>40</v>
      </c>
      <c r="D23" s="11"/>
      <c r="E23" s="11"/>
    </row>
    <row r="24" spans="1:5" x14ac:dyDescent="0.3">
      <c r="A24" s="10" t="s">
        <v>8354</v>
      </c>
      <c r="B24" s="11">
        <v>20</v>
      </c>
      <c r="C24" s="11">
        <v>60</v>
      </c>
      <c r="D24" s="11"/>
      <c r="E24" s="11">
        <v>60</v>
      </c>
    </row>
    <row r="25" spans="1:5" x14ac:dyDescent="0.3">
      <c r="A25" s="10" t="s">
        <v>8355</v>
      </c>
      <c r="B25" s="11"/>
      <c r="C25" s="11">
        <v>20</v>
      </c>
      <c r="D25" s="11"/>
      <c r="E25" s="11"/>
    </row>
    <row r="26" spans="1:5" x14ac:dyDescent="0.3">
      <c r="A26" s="10" t="s">
        <v>8356</v>
      </c>
      <c r="B26" s="11"/>
      <c r="C26" s="11"/>
      <c r="D26" s="11"/>
      <c r="E26" s="11">
        <v>60</v>
      </c>
    </row>
    <row r="27" spans="1:5" x14ac:dyDescent="0.3">
      <c r="A27" s="10" t="s">
        <v>8357</v>
      </c>
      <c r="B27" s="11"/>
      <c r="C27" s="11">
        <v>20</v>
      </c>
      <c r="D27" s="11"/>
      <c r="E27" s="11"/>
    </row>
    <row r="28" spans="1:5" x14ac:dyDescent="0.3">
      <c r="A28" s="10" t="s">
        <v>8358</v>
      </c>
      <c r="B28" s="11"/>
      <c r="C28" s="11">
        <v>57</v>
      </c>
      <c r="D28" s="11"/>
      <c r="E28" s="11">
        <v>103</v>
      </c>
    </row>
    <row r="29" spans="1:5" x14ac:dyDescent="0.3">
      <c r="A29" s="10" t="s">
        <v>8359</v>
      </c>
      <c r="B29" s="11"/>
      <c r="C29" s="11">
        <v>20</v>
      </c>
      <c r="D29" s="11"/>
      <c r="E29" s="11"/>
    </row>
    <row r="30" spans="1:5" x14ac:dyDescent="0.3">
      <c r="A30" s="10" t="s">
        <v>8360</v>
      </c>
      <c r="B30" s="11"/>
      <c r="C30" s="11">
        <v>353</v>
      </c>
      <c r="D30" s="11">
        <v>19</v>
      </c>
      <c r="E30" s="11">
        <v>694</v>
      </c>
    </row>
    <row r="31" spans="1:5" x14ac:dyDescent="0.3">
      <c r="A31" s="10" t="s">
        <v>8361</v>
      </c>
      <c r="B31" s="11"/>
      <c r="C31" s="11"/>
      <c r="D31" s="11"/>
      <c r="E31" s="11">
        <v>40</v>
      </c>
    </row>
    <row r="32" spans="1:5" x14ac:dyDescent="0.3">
      <c r="A32" s="10" t="s">
        <v>8362</v>
      </c>
      <c r="B32" s="11"/>
      <c r="C32" s="11"/>
      <c r="D32" s="11"/>
      <c r="E32" s="11">
        <v>20</v>
      </c>
    </row>
    <row r="33" spans="1:5" x14ac:dyDescent="0.3">
      <c r="A33" s="10" t="s">
        <v>8363</v>
      </c>
      <c r="B33" s="11"/>
      <c r="C33" s="11">
        <v>20</v>
      </c>
      <c r="D33" s="11"/>
      <c r="E33" s="11"/>
    </row>
    <row r="34" spans="1:5" x14ac:dyDescent="0.3">
      <c r="A34" s="10" t="s">
        <v>8364</v>
      </c>
      <c r="B34" s="11"/>
      <c r="C34" s="11"/>
      <c r="D34" s="11"/>
      <c r="E34" s="11">
        <v>260</v>
      </c>
    </row>
    <row r="35" spans="1:5" x14ac:dyDescent="0.3">
      <c r="A35" s="10" t="s">
        <v>8365</v>
      </c>
      <c r="B35" s="11">
        <v>40</v>
      </c>
      <c r="C35" s="11"/>
      <c r="D35" s="11"/>
      <c r="E35" s="11"/>
    </row>
    <row r="36" spans="1:5" x14ac:dyDescent="0.3">
      <c r="A36" s="10" t="s">
        <v>8366</v>
      </c>
      <c r="B36" s="11"/>
      <c r="C36" s="11"/>
      <c r="D36" s="11"/>
      <c r="E36" s="11">
        <v>60</v>
      </c>
    </row>
    <row r="37" spans="1:5" x14ac:dyDescent="0.3">
      <c r="A37" s="10" t="s">
        <v>8367</v>
      </c>
      <c r="B37" s="11"/>
      <c r="C37" s="11"/>
      <c r="D37" s="11">
        <v>6</v>
      </c>
      <c r="E37" s="11">
        <v>34</v>
      </c>
    </row>
    <row r="38" spans="1:5" x14ac:dyDescent="0.3">
      <c r="A38" s="10" t="s">
        <v>8368</v>
      </c>
      <c r="B38" s="11">
        <v>18</v>
      </c>
      <c r="C38" s="11">
        <v>2</v>
      </c>
      <c r="D38" s="11"/>
      <c r="E38" s="11">
        <v>40</v>
      </c>
    </row>
    <row r="39" spans="1:5" x14ac:dyDescent="0.3">
      <c r="A39" s="10" t="s">
        <v>8369</v>
      </c>
      <c r="B39" s="11">
        <v>17</v>
      </c>
      <c r="C39" s="11">
        <v>80</v>
      </c>
      <c r="D39" s="11">
        <v>5</v>
      </c>
      <c r="E39" s="11">
        <v>85</v>
      </c>
    </row>
    <row r="40" spans="1:5" x14ac:dyDescent="0.3">
      <c r="A40" s="10" t="s">
        <v>8370</v>
      </c>
      <c r="B40" s="11"/>
      <c r="C40" s="11"/>
      <c r="D40" s="11"/>
      <c r="E40" s="11">
        <v>80</v>
      </c>
    </row>
    <row r="41" spans="1:5" x14ac:dyDescent="0.3">
      <c r="A41" s="10" t="s">
        <v>8371</v>
      </c>
      <c r="B41" s="11"/>
      <c r="C41" s="11"/>
      <c r="D41" s="11"/>
      <c r="E41" s="11">
        <v>60</v>
      </c>
    </row>
    <row r="42" spans="1:5" x14ac:dyDescent="0.3">
      <c r="A42" s="10" t="s">
        <v>8372</v>
      </c>
      <c r="B42" s="11">
        <v>10</v>
      </c>
      <c r="C42" s="11">
        <v>47</v>
      </c>
      <c r="D42" s="11"/>
      <c r="E42" s="11"/>
    </row>
    <row r="43" spans="1:5" x14ac:dyDescent="0.3">
      <c r="A43" s="10" t="s">
        <v>8373</v>
      </c>
      <c r="B43" s="11"/>
      <c r="C43" s="11">
        <v>100</v>
      </c>
      <c r="D43" s="11"/>
      <c r="E43" s="11"/>
    </row>
    <row r="44" spans="1:5" x14ac:dyDescent="0.3">
      <c r="A44" s="10" t="s">
        <v>8374</v>
      </c>
      <c r="B44" s="11">
        <v>60</v>
      </c>
      <c r="C44" s="11">
        <v>120</v>
      </c>
      <c r="D44" s="11"/>
      <c r="E44" s="11">
        <v>20</v>
      </c>
    </row>
    <row r="45" spans="1:5" x14ac:dyDescent="0.3">
      <c r="A45" s="10" t="s">
        <v>8375</v>
      </c>
      <c r="B45" s="11">
        <v>100</v>
      </c>
      <c r="C45" s="11">
        <v>60</v>
      </c>
      <c r="D45" s="11"/>
      <c r="E45" s="11"/>
    </row>
    <row r="46" spans="1:5" x14ac:dyDescent="0.3">
      <c r="A46" s="10" t="s">
        <v>8376</v>
      </c>
      <c r="B46" s="11">
        <v>20</v>
      </c>
      <c r="C46" s="11"/>
      <c r="D46" s="11"/>
      <c r="E46" s="11"/>
    </row>
    <row r="47" spans="1:5" x14ac:dyDescent="0.3">
      <c r="A47" s="10" t="s">
        <v>8312</v>
      </c>
      <c r="B47" s="11">
        <v>349</v>
      </c>
      <c r="C47" s="11">
        <v>1530</v>
      </c>
      <c r="D47" s="11">
        <v>50</v>
      </c>
      <c r="E47" s="11">
        <v>2185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2E82D-049D-4677-970D-5444393B8B81}">
  <sheetPr codeName="Sheet4"/>
  <dimension ref="A2:E16"/>
  <sheetViews>
    <sheetView topLeftCell="A2" workbookViewId="0">
      <selection activeCell="E22" sqref="E22"/>
    </sheetView>
  </sheetViews>
  <sheetFormatPr defaultRowHeight="14.4" x14ac:dyDescent="0.3"/>
  <cols>
    <col min="1" max="1" width="20.1093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2" spans="1:5" x14ac:dyDescent="0.3">
      <c r="A2" s="9" t="s">
        <v>8308</v>
      </c>
      <c r="B2" t="s">
        <v>8310</v>
      </c>
    </row>
    <row r="3" spans="1:5" x14ac:dyDescent="0.3">
      <c r="A3" s="9" t="s">
        <v>8323</v>
      </c>
      <c r="B3" t="s">
        <v>8310</v>
      </c>
    </row>
    <row r="5" spans="1:5" x14ac:dyDescent="0.3">
      <c r="A5" s="9" t="s">
        <v>8314</v>
      </c>
      <c r="B5" s="9" t="s">
        <v>8313</v>
      </c>
    </row>
    <row r="6" spans="1:5" x14ac:dyDescent="0.3">
      <c r="A6" s="9" t="s">
        <v>8311</v>
      </c>
      <c r="B6" t="s">
        <v>8220</v>
      </c>
      <c r="C6" t="s">
        <v>8221</v>
      </c>
      <c r="D6" t="s">
        <v>8222</v>
      </c>
      <c r="E6" t="s">
        <v>8219</v>
      </c>
    </row>
    <row r="7" spans="1:5" x14ac:dyDescent="0.3">
      <c r="A7" s="10" t="s">
        <v>8324</v>
      </c>
      <c r="B7" s="11">
        <v>1</v>
      </c>
      <c r="C7" s="11">
        <v>4</v>
      </c>
      <c r="D7" s="11"/>
      <c r="E7" s="11">
        <v>9</v>
      </c>
    </row>
    <row r="8" spans="1:5" x14ac:dyDescent="0.3">
      <c r="A8" s="10" t="s">
        <v>8325</v>
      </c>
      <c r="B8" s="11">
        <v>1</v>
      </c>
      <c r="C8" s="11">
        <v>15</v>
      </c>
      <c r="D8" s="11"/>
      <c r="E8" s="11">
        <v>49</v>
      </c>
    </row>
    <row r="9" spans="1:5" x14ac:dyDescent="0.3">
      <c r="A9" s="10" t="s">
        <v>8326</v>
      </c>
      <c r="B9" s="11">
        <v>7</v>
      </c>
      <c r="C9" s="11">
        <v>28</v>
      </c>
      <c r="D9" s="11"/>
      <c r="E9" s="11">
        <v>136</v>
      </c>
    </row>
    <row r="10" spans="1:5" x14ac:dyDescent="0.3">
      <c r="A10" s="10" t="s">
        <v>8327</v>
      </c>
      <c r="B10" s="11">
        <v>6</v>
      </c>
      <c r="C10" s="11">
        <v>60</v>
      </c>
      <c r="D10" s="11"/>
      <c r="E10" s="11">
        <v>216</v>
      </c>
    </row>
    <row r="11" spans="1:5" x14ac:dyDescent="0.3">
      <c r="A11" s="10" t="s">
        <v>8328</v>
      </c>
      <c r="B11" s="11">
        <v>7</v>
      </c>
      <c r="C11" s="11">
        <v>67</v>
      </c>
      <c r="D11" s="11"/>
      <c r="E11" s="11">
        <v>200</v>
      </c>
    </row>
    <row r="12" spans="1:5" x14ac:dyDescent="0.3">
      <c r="A12" s="10" t="s">
        <v>8329</v>
      </c>
      <c r="B12" s="11">
        <v>80</v>
      </c>
      <c r="C12" s="11">
        <v>422</v>
      </c>
      <c r="D12" s="11"/>
      <c r="E12" s="11">
        <v>474</v>
      </c>
    </row>
    <row r="13" spans="1:5" x14ac:dyDescent="0.3">
      <c r="A13" s="10" t="s">
        <v>8330</v>
      </c>
      <c r="B13" s="11">
        <v>131</v>
      </c>
      <c r="C13" s="11">
        <v>527</v>
      </c>
      <c r="D13" s="11"/>
      <c r="E13" s="11">
        <v>567</v>
      </c>
    </row>
    <row r="14" spans="1:5" x14ac:dyDescent="0.3">
      <c r="A14" s="10" t="s">
        <v>8331</v>
      </c>
      <c r="B14" s="11">
        <v>99</v>
      </c>
      <c r="C14" s="11">
        <v>376</v>
      </c>
      <c r="D14" s="11"/>
      <c r="E14" s="11">
        <v>475</v>
      </c>
    </row>
    <row r="15" spans="1:5" x14ac:dyDescent="0.3">
      <c r="A15" s="10" t="s">
        <v>8332</v>
      </c>
      <c r="B15" s="11">
        <v>17</v>
      </c>
      <c r="C15" s="11">
        <v>31</v>
      </c>
      <c r="D15" s="11">
        <v>50</v>
      </c>
      <c r="E15" s="11">
        <v>59</v>
      </c>
    </row>
    <row r="16" spans="1:5" x14ac:dyDescent="0.3">
      <c r="A16" s="10" t="s">
        <v>8312</v>
      </c>
      <c r="B16" s="11">
        <v>349</v>
      </c>
      <c r="C16" s="11">
        <v>1530</v>
      </c>
      <c r="D16" s="11">
        <v>50</v>
      </c>
      <c r="E16" s="11">
        <v>2185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6615E-AD9E-48D1-8042-9A3E4D4F81F4}">
  <sheetPr codeName="Sheet5"/>
  <dimension ref="A1:J13"/>
  <sheetViews>
    <sheetView topLeftCell="A9" workbookViewId="0">
      <selection activeCell="N13" sqref="N13"/>
    </sheetView>
  </sheetViews>
  <sheetFormatPr defaultRowHeight="14.4" x14ac:dyDescent="0.3"/>
  <cols>
    <col min="1" max="1" width="13.77734375" bestFit="1" customWidth="1"/>
    <col min="2" max="2" width="16.44140625" bestFit="1" customWidth="1"/>
    <col min="3" max="3" width="13.33203125" bestFit="1" customWidth="1"/>
    <col min="4" max="4" width="16" bestFit="1" customWidth="1"/>
    <col min="5" max="5" width="16" customWidth="1"/>
    <col min="6" max="6" width="12.21875" bestFit="1" customWidth="1"/>
    <col min="7" max="7" width="19.109375" bestFit="1" customWidth="1"/>
    <col min="8" max="8" width="15.44140625" bestFit="1" customWidth="1"/>
    <col min="9" max="9" width="18.6640625" bestFit="1" customWidth="1"/>
    <col min="10" max="10" width="14.33203125" bestFit="1" customWidth="1"/>
  </cols>
  <sheetData>
    <row r="1" spans="1:10" x14ac:dyDescent="0.3">
      <c r="A1" s="13" t="s">
        <v>8377</v>
      </c>
      <c r="B1" s="13" t="s">
        <v>8378</v>
      </c>
      <c r="C1" s="13" t="s">
        <v>8379</v>
      </c>
      <c r="D1" s="13" t="s">
        <v>8380</v>
      </c>
      <c r="E1" s="13" t="s">
        <v>8397</v>
      </c>
      <c r="F1" s="13" t="s">
        <v>8381</v>
      </c>
      <c r="G1" s="13" t="s">
        <v>8382</v>
      </c>
      <c r="H1" s="13" t="s">
        <v>8383</v>
      </c>
      <c r="I1" s="13" t="s">
        <v>8384</v>
      </c>
      <c r="J1" s="13" t="s">
        <v>8398</v>
      </c>
    </row>
    <row r="2" spans="1:10" x14ac:dyDescent="0.3">
      <c r="A2" t="s">
        <v>8385</v>
      </c>
      <c r="B2">
        <f>COUNTIFS(Data!$F$2:$F$4115, "successful", Data!$D$2:$D$4115, "&lt;=1000")</f>
        <v>438</v>
      </c>
      <c r="C2">
        <f>COUNTIFS(Data!$F$2:$F$4115, "failed", Data!$D$2:$D$4115, "&lt;=1000")</f>
        <v>176</v>
      </c>
      <c r="D2">
        <f>COUNTIFS(Data!$F$2:$F$4115, "canceled", Data!$D$2:$D$4115, "&lt;=1000")</f>
        <v>26</v>
      </c>
      <c r="E2">
        <f>COUNTIFS(Data!$F$2:$F$4115, "live", Data!$D$2:$D$4115, "&lt;=1000")</f>
        <v>10</v>
      </c>
      <c r="F2">
        <f>COUNTIF(Data!$D$2:$D$4115, "&lt;=1000")</f>
        <v>650</v>
      </c>
      <c r="G2" s="14">
        <f>B2/$F2</f>
        <v>0.67384615384615387</v>
      </c>
      <c r="H2" s="14">
        <f t="shared" ref="H2:J2" si="0">C2/$F2</f>
        <v>0.27076923076923076</v>
      </c>
      <c r="I2" s="14">
        <f t="shared" si="0"/>
        <v>0.04</v>
      </c>
      <c r="J2" s="14">
        <f t="shared" si="0"/>
        <v>1.5384615384615385E-2</v>
      </c>
    </row>
    <row r="3" spans="1:10" x14ac:dyDescent="0.3">
      <c r="A3" t="s">
        <v>8386</v>
      </c>
      <c r="B3">
        <f>COUNTIFS(Data!$F$2:$F$4115, "successful", Data!$D$2:$D$4115, "&gt;1000",Data!$D$2:$D$4115,"&lt;=4999")</f>
        <v>816</v>
      </c>
      <c r="C3">
        <f>COUNTIFS(Data!$F$2:$F$4115, "failed", Data!$D$2:$D$4115, "&gt;1000",Data!$D$2:$D$4115,"&lt;=4999")</f>
        <v>357</v>
      </c>
      <c r="D3">
        <f>COUNTIFS(Data!$F$2:$F$4115, "canceled", Data!$D$2:$D$4115, "&gt;1000",Data!$D$2:$D$4115,"&lt;=4999")</f>
        <v>52</v>
      </c>
      <c r="E3">
        <f>COUNTIFS(Data!$F$2:$F$4115, "live", Data!$D$2:$D$4115, "&gt;1000",Data!$D$2:$D$4115,"&lt;=4999")</f>
        <v>11</v>
      </c>
      <c r="F3">
        <f>COUNTIF(Data!$D$2:$D$4115,"&gt;1000")-COUNTIF(Data!$D$2:$D$4115,"&gt;4999")</f>
        <v>1236</v>
      </c>
      <c r="G3" s="14">
        <f t="shared" ref="G3:G13" si="1">B3/$F3</f>
        <v>0.66019417475728159</v>
      </c>
      <c r="H3" s="14">
        <f t="shared" ref="H3:H13" si="2">C3/$F3</f>
        <v>0.28883495145631066</v>
      </c>
      <c r="I3" s="14">
        <f t="shared" ref="I3:J13" si="3">D3/$F3</f>
        <v>4.2071197411003236E-2</v>
      </c>
      <c r="J3" s="14">
        <f t="shared" si="3"/>
        <v>8.8996763754045308E-3</v>
      </c>
    </row>
    <row r="4" spans="1:10" x14ac:dyDescent="0.3">
      <c r="A4" t="s">
        <v>8387</v>
      </c>
      <c r="B4">
        <f>COUNTIFS(Data!$F$2:$F$4115, "successful", Data!$D$2:$D$4115, "&gt;4999",Data!$D$2:$D$4115,"&lt;=9999")</f>
        <v>381</v>
      </c>
      <c r="C4">
        <f>COUNTIFS(Data!$F$2:$F$4115, "failed", Data!$D$2:$D$4115, "&gt;4999",Data!$D$2:$D$4115,"&lt;=9999")</f>
        <v>283</v>
      </c>
      <c r="D4">
        <f>COUNTIFS(Data!$F$2:$F$4115, "canceled", Data!$D$2:$D$4115, "&gt;4999",Data!$D$2:$D$4115,"&lt;=9999")</f>
        <v>52</v>
      </c>
      <c r="E4">
        <f>COUNTIFS(Data!$F$2:$F$4115, "live", Data!$D$2:$D$4115, "&gt;4999",Data!$D$2:$D$4115,"&lt;=9999")</f>
        <v>6</v>
      </c>
      <c r="F4">
        <f>COUNTIF(Data!$D$2:$D$4115,"&gt;4999")-COUNTIF(Data!$D$2:$D$4115,"&gt;9999")</f>
        <v>722</v>
      </c>
      <c r="G4" s="14">
        <f t="shared" si="1"/>
        <v>0.52770083102493071</v>
      </c>
      <c r="H4" s="14">
        <f t="shared" si="2"/>
        <v>0.39196675900277006</v>
      </c>
      <c r="I4" s="14">
        <f t="shared" si="3"/>
        <v>7.2022160664819951E-2</v>
      </c>
      <c r="J4" s="14">
        <f t="shared" si="3"/>
        <v>8.3102493074792248E-3</v>
      </c>
    </row>
    <row r="5" spans="1:10" x14ac:dyDescent="0.3">
      <c r="A5" t="s">
        <v>8388</v>
      </c>
      <c r="B5">
        <f>COUNTIFS(Data!$F$2:$F$4115,"successful",Data!$D$2:$D$4115,"&gt;9999",Data!$D$2:$D$4115,"&lt;=14999")</f>
        <v>168</v>
      </c>
      <c r="C5">
        <f>COUNTIFS(Data!$F$2:$F$4115, "failed", Data!$D$2:$D$4115, "&gt;9999",Data!$D$2:$D$4115,"&lt;=14999")</f>
        <v>144</v>
      </c>
      <c r="D5">
        <f>COUNTIFS(Data!$F$2:$F$4115, "canceled", Data!$D$2:$D$4115, "&gt;9999",Data!$D$2:$D$4115,"&lt;=14999")</f>
        <v>40</v>
      </c>
      <c r="E5">
        <f>COUNTIFS(Data!$F$2:$F$4115, "live", Data!$D$2:$D$4115, "&gt;9999",Data!$D$2:$D$4115,"&lt;=14999")</f>
        <v>9</v>
      </c>
      <c r="F5">
        <f>COUNTIF(Data!$D$2:$D$4115,"&gt;9999")-COUNTIF(Data!$D$2:$D$4115,"&gt;14999")</f>
        <v>361</v>
      </c>
      <c r="G5" s="14">
        <f t="shared" si="1"/>
        <v>0.46537396121883656</v>
      </c>
      <c r="H5" s="14">
        <f t="shared" si="2"/>
        <v>0.39889196675900279</v>
      </c>
      <c r="I5" s="14">
        <f t="shared" si="3"/>
        <v>0.11080332409972299</v>
      </c>
      <c r="J5" s="14">
        <f t="shared" si="3"/>
        <v>2.4930747922437674E-2</v>
      </c>
    </row>
    <row r="6" spans="1:10" x14ac:dyDescent="0.3">
      <c r="A6" t="s">
        <v>8389</v>
      </c>
      <c r="B6">
        <f>COUNTIFS(Data!$F$2:$F$4115, "successful", Data!$D$2:$D$4115, "&gt;14999",Data!$D$2:$D$4115,"&lt;=19999")</f>
        <v>94</v>
      </c>
      <c r="C6">
        <f>COUNTIFS(Data!$F$2:$F$4115, "failed", Data!$D$2:$D$4115, "&gt;14999",Data!$D$2:$D$4115,"&lt;=19999")</f>
        <v>90</v>
      </c>
      <c r="D6">
        <f>COUNTIFS(Data!$F$2:$F$4115, "canceled", Data!$D$2:$D$4115, "&gt;14999",Data!$D$2:$D$4115,"&lt;=19999")</f>
        <v>17</v>
      </c>
      <c r="E6">
        <f>COUNTIFS(Data!$F$2:$F$4115, "live", Data!$D$2:$D$4115, "&gt;14999",Data!$D$2:$D$4115,"&lt;=19999")</f>
        <v>4</v>
      </c>
      <c r="F6">
        <f>COUNTIF(Data!$D$2:$D$4115,"&gt;14999")-COUNTIF(Data!$D$2:$D$4115,"&gt;19999")</f>
        <v>205</v>
      </c>
      <c r="G6" s="14">
        <f t="shared" si="1"/>
        <v>0.45853658536585368</v>
      </c>
      <c r="H6" s="14">
        <f t="shared" si="2"/>
        <v>0.43902439024390244</v>
      </c>
      <c r="I6" s="14">
        <f t="shared" si="3"/>
        <v>8.2926829268292687E-2</v>
      </c>
      <c r="J6" s="14">
        <f t="shared" si="3"/>
        <v>1.9512195121951219E-2</v>
      </c>
    </row>
    <row r="7" spans="1:10" x14ac:dyDescent="0.3">
      <c r="A7" t="s">
        <v>8390</v>
      </c>
      <c r="B7">
        <f>COUNTIFS(Data!$F$2:$F$4115, "successful", Data!$D$2:$D$4115, "&gt;19999",Data!$D$2:$D$4115,"&lt;=24999")</f>
        <v>62</v>
      </c>
      <c r="C7">
        <f>COUNTIFS(Data!$F$2:$F$4115, "failed", Data!$D$2:$D$4115, "&gt;19999",Data!$D$2:$D$4115,"&lt;=24999")</f>
        <v>72</v>
      </c>
      <c r="D7">
        <f>COUNTIFS(Data!$F$2:$F$4115, "canceled", Data!$D$2:$D$4115, "&gt;19999",Data!$D$2:$D$4115,"&lt;=24999")</f>
        <v>14</v>
      </c>
      <c r="E7">
        <f>COUNTIFS(Data!$F$2:$F$4115, "live", Data!$D$2:$D$4115, "&gt;19999",Data!$D$2:$D$4115,"&lt;=24999")</f>
        <v>1</v>
      </c>
      <c r="F7">
        <f>COUNTIF(Data!$D$2:$D$4115,"&gt;19999")-COUNTIF(Data!$D$2:$D$4115,"&gt;24999")</f>
        <v>149</v>
      </c>
      <c r="G7" s="14">
        <f t="shared" si="1"/>
        <v>0.41610738255033558</v>
      </c>
      <c r="H7" s="14">
        <f t="shared" si="2"/>
        <v>0.48322147651006714</v>
      </c>
      <c r="I7" s="14">
        <f t="shared" si="3"/>
        <v>9.3959731543624164E-2</v>
      </c>
      <c r="J7" s="14">
        <f t="shared" si="3"/>
        <v>6.7114093959731542E-3</v>
      </c>
    </row>
    <row r="8" spans="1:10" x14ac:dyDescent="0.3">
      <c r="A8" t="s">
        <v>8391</v>
      </c>
      <c r="B8">
        <f>COUNTIFS(Data!$F$2:$F$4115, "successful", Data!$D$2:$D$4115, "&gt;24999",Data!$D$2:$D$4115,"&lt;=29999")</f>
        <v>55</v>
      </c>
      <c r="C8">
        <f>COUNTIFS(Data!$F$2:$F$4115, "failed", Data!$D$2:$D$4115, "&gt;24999",Data!$D$2:$D$4115,"&lt;=29999")</f>
        <v>64</v>
      </c>
      <c r="D8">
        <f>COUNTIFS(Data!$F$2:$F$4115, "canceled", Data!$D$2:$D$4115, "&gt;24999",Data!$D$2:$D$4115,"&lt;=29999")</f>
        <v>18</v>
      </c>
      <c r="E8">
        <f>COUNTIFS(Data!$F$2:$F$4115, "live", Data!$D$2:$D$4115, "&gt;24999",Data!$D$2:$D$4115,"&lt;=29999")</f>
        <v>1</v>
      </c>
      <c r="F8">
        <f>COUNTIF(Data!$D$2:$D$4115,"&gt;24999")-COUNTIF(Data!$D$2:$D$4115,"&gt;29999")</f>
        <v>138</v>
      </c>
      <c r="G8" s="14">
        <f t="shared" si="1"/>
        <v>0.39855072463768115</v>
      </c>
      <c r="H8" s="14">
        <f t="shared" si="2"/>
        <v>0.46376811594202899</v>
      </c>
      <c r="I8" s="14">
        <f t="shared" si="3"/>
        <v>0.13043478260869565</v>
      </c>
      <c r="J8" s="14">
        <f t="shared" si="3"/>
        <v>7.246376811594203E-3</v>
      </c>
    </row>
    <row r="9" spans="1:10" x14ac:dyDescent="0.3">
      <c r="A9" t="s">
        <v>8392</v>
      </c>
      <c r="B9">
        <f>COUNTIFS(Data!$F$2:$F$4115, "successful", Data!$D$2:$D$4115, "&gt;29999",Data!$D$2:$D$4115,"&lt;=34999")</f>
        <v>32</v>
      </c>
      <c r="C9">
        <f>COUNTIFS(Data!$F$2:$F$4115, "failed", Data!$D$2:$D$4115, "&gt;29999",Data!$D$2:$D$4115,"&lt;=34999")</f>
        <v>37</v>
      </c>
      <c r="D9">
        <f>COUNTIFS(Data!$F$2:$F$4115, "canceled", Data!$D$2:$D$4115, "&gt;29999",Data!$D$2:$D$4115,"&lt;=34999")</f>
        <v>13</v>
      </c>
      <c r="E9">
        <f>COUNTIFS(Data!$F$2:$F$4115, "live", Data!$D$2:$D$4115, "&gt;29999",Data!$D$2:$D$4115,"&lt;=34999")</f>
        <v>2</v>
      </c>
      <c r="F9">
        <f>COUNTIF(Data!$D$2:$D$4115,"&gt;29999")-COUNTIF(Data!$D$2:$D$4115,"&gt;34999")</f>
        <v>84</v>
      </c>
      <c r="G9" s="14">
        <f t="shared" si="1"/>
        <v>0.38095238095238093</v>
      </c>
      <c r="H9" s="14">
        <f t="shared" si="2"/>
        <v>0.44047619047619047</v>
      </c>
      <c r="I9" s="14">
        <f t="shared" si="3"/>
        <v>0.15476190476190477</v>
      </c>
      <c r="J9" s="14">
        <f t="shared" si="3"/>
        <v>2.3809523809523808E-2</v>
      </c>
    </row>
    <row r="10" spans="1:10" x14ac:dyDescent="0.3">
      <c r="A10" t="s">
        <v>8393</v>
      </c>
      <c r="B10">
        <f>COUNTIFS(Data!$F$2:$F$4115, "successful", Data!$D$2:$D$4115, "&gt;34999",Data!$D$2:$D$4115,"&lt;=39999")</f>
        <v>26</v>
      </c>
      <c r="C10">
        <f>COUNTIFS(Data!$F$2:$F$4115, "failed", Data!$D$2:$D$4115, "&gt;34999",Data!$D$2:$D$4115,"&lt;=39999")</f>
        <v>22</v>
      </c>
      <c r="D10">
        <f>COUNTIFS(Data!$F$2:$F$4115, "canceled", Data!$D$2:$D$4115, "&gt;34999",Data!$D$2:$D$4115,"&lt;=39999")</f>
        <v>7</v>
      </c>
      <c r="E10">
        <f>COUNTIFS(Data!$F$2:$F$4115, "live", Data!$D$2:$D$4115, "&gt;34999",Data!$D$2:$D$4115,"&lt;=39999")</f>
        <v>0</v>
      </c>
      <c r="F10">
        <f>COUNTIF(Data!$D$2:$D$4115,"&gt;34999")-COUNTIF(Data!$D$2:$D$4115,"&gt;39999")</f>
        <v>55</v>
      </c>
      <c r="G10" s="14">
        <f t="shared" si="1"/>
        <v>0.47272727272727272</v>
      </c>
      <c r="H10" s="14">
        <f t="shared" si="2"/>
        <v>0.4</v>
      </c>
      <c r="I10" s="14">
        <f t="shared" si="3"/>
        <v>0.12727272727272726</v>
      </c>
      <c r="J10" s="14">
        <f t="shared" si="3"/>
        <v>0</v>
      </c>
    </row>
    <row r="11" spans="1:10" x14ac:dyDescent="0.3">
      <c r="A11" t="s">
        <v>8394</v>
      </c>
      <c r="B11">
        <f>COUNTIFS(Data!$F$2:$F$4115, "successful", Data!$D$2:$D$4115, "&gt;39999",Data!$D$2:$D$4115,"&lt;=44999")</f>
        <v>21</v>
      </c>
      <c r="C11">
        <f>COUNTIFS(Data!$F$2:$F$4115, "failed", Data!$D$2:$D$4115, "&gt;39999",Data!$D$2:$D$4115,"&lt;=44999")</f>
        <v>16</v>
      </c>
      <c r="D11">
        <f>COUNTIFS(Data!$F$2:$F$4115, "canceled", Data!$D$2:$D$4115, "&gt;39999",Data!$D$2:$D$4115,"&lt;=44999")</f>
        <v>6</v>
      </c>
      <c r="E11">
        <f>COUNTIFS(Data!$F$2:$F$4115, "live", Data!$D$2:$D$4115, "&gt;39999",Data!$D$2:$D$4115,"&lt;=44999")</f>
        <v>1</v>
      </c>
      <c r="F11">
        <f>COUNTIF(Data!$D$2:$D$4115,"&gt;39999")-COUNTIF(Data!$D$2:$D$4115,"&gt;44999")</f>
        <v>44</v>
      </c>
      <c r="G11" s="14">
        <f t="shared" si="1"/>
        <v>0.47727272727272729</v>
      </c>
      <c r="H11" s="14">
        <f t="shared" si="2"/>
        <v>0.36363636363636365</v>
      </c>
      <c r="I11" s="14">
        <f t="shared" si="3"/>
        <v>0.13636363636363635</v>
      </c>
      <c r="J11" s="14">
        <f t="shared" si="3"/>
        <v>2.2727272727272728E-2</v>
      </c>
    </row>
    <row r="12" spans="1:10" x14ac:dyDescent="0.3">
      <c r="A12" t="s">
        <v>8395</v>
      </c>
      <c r="B12">
        <f>COUNTIFS(Data!$F$2:$F$4115, "successful", Data!$D$2:$D$4115, "&gt;44999",Data!$D$2:$D$4115,"&lt;=49999")</f>
        <v>6</v>
      </c>
      <c r="C12">
        <f>COUNTIFS(Data!$F$2:$F$4115, "failed", Data!$D$2:$D$4115, "&gt;44999",Data!$D$2:$D$4115,"&lt;=49999")</f>
        <v>11</v>
      </c>
      <c r="D12">
        <f>COUNTIFS(Data!$F$2:$F$4115, "canceled", Data!$D$2:$D$4115, "&gt;44999",Data!$D$2:$D$4115,"&lt;=49999")</f>
        <v>4</v>
      </c>
      <c r="E12">
        <f>COUNTIFS(Data!$F$2:$F$4115, "live", Data!$D$2:$D$4115, "&gt;44999",Data!$D$2:$D$4115,"&lt;=49999")</f>
        <v>0</v>
      </c>
      <c r="F12">
        <f>COUNTIF(Data!$D$2:$D$4115,"&gt;44999")-COUNTIF(Data!$D$2:$D$4115,"&gt;49999")</f>
        <v>21</v>
      </c>
      <c r="G12" s="14">
        <f t="shared" si="1"/>
        <v>0.2857142857142857</v>
      </c>
      <c r="H12" s="14">
        <f t="shared" si="2"/>
        <v>0.52380952380952384</v>
      </c>
      <c r="I12" s="14">
        <f t="shared" si="3"/>
        <v>0.19047619047619047</v>
      </c>
      <c r="J12" s="14">
        <f t="shared" si="3"/>
        <v>0</v>
      </c>
    </row>
    <row r="13" spans="1:10" x14ac:dyDescent="0.3">
      <c r="A13" t="s">
        <v>8396</v>
      </c>
      <c r="B13">
        <f>COUNTIFS(Data!$F$2:$F$4115, "successful", Data!$D$2:$D$4115, "&gt;=50000")</f>
        <v>86</v>
      </c>
      <c r="C13">
        <f>COUNTIFS(Data!$F$2:$F$4115, "failed", Data!$D$2:$D$4115, "&gt;=50000")</f>
        <v>258</v>
      </c>
      <c r="D13">
        <f>COUNTIFS(Data!$F$2:$F$4115, "canceled", Data!$D$2:$D$4115, "&gt;=50000")</f>
        <v>100</v>
      </c>
      <c r="E13">
        <f>COUNTIFS(Data!$F$2:$F$4115, "live", Data!$D$2:$D$4115, "&gt;=50000")</f>
        <v>5</v>
      </c>
      <c r="F13">
        <f>COUNTIF(Data!$D$2:$D$4115, "&gt;=50000")</f>
        <v>449</v>
      </c>
      <c r="G13" s="14">
        <f t="shared" si="1"/>
        <v>0.19153674832962139</v>
      </c>
      <c r="H13" s="14">
        <f t="shared" si="2"/>
        <v>0.57461024498886415</v>
      </c>
      <c r="I13" s="14">
        <f t="shared" si="3"/>
        <v>0.22271714922048999</v>
      </c>
      <c r="J13" s="14">
        <f t="shared" si="3"/>
        <v>1.1135857461024499E-2</v>
      </c>
    </row>
  </sheetData>
  <pageMargins left="0.7" right="0.7" top="0.75" bottom="0.75" header="0.3" footer="0.3"/>
  <ignoredErrors>
    <ignoredError sqref="B4:E4"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D688-D18E-40B4-870B-F7E0EEC16CB7}">
  <dimension ref="A1:G2187"/>
  <sheetViews>
    <sheetView tabSelected="1" zoomScaleNormal="100" workbookViewId="0">
      <selection activeCell="M17" sqref="M17"/>
    </sheetView>
  </sheetViews>
  <sheetFormatPr defaultRowHeight="14.4" x14ac:dyDescent="0.3"/>
  <cols>
    <col min="1" max="1" width="12.5546875" bestFit="1" customWidth="1"/>
    <col min="2" max="2" width="11.109375" customWidth="1"/>
    <col min="3" max="3" width="10.33203125" bestFit="1" customWidth="1"/>
    <col min="4" max="4" width="10.33203125" customWidth="1"/>
    <col min="5" max="504" width="15.5546875" bestFit="1" customWidth="1"/>
    <col min="505" max="505" width="10.77734375" bestFit="1" customWidth="1"/>
  </cols>
  <sheetData>
    <row r="1" spans="1:7" x14ac:dyDescent="0.3">
      <c r="A1" s="15" t="s">
        <v>8399</v>
      </c>
      <c r="B1" s="15"/>
      <c r="E1" s="15" t="s">
        <v>8405</v>
      </c>
      <c r="F1" s="15"/>
      <c r="G1" s="16"/>
    </row>
    <row r="2" spans="1:7" x14ac:dyDescent="0.3">
      <c r="A2" t="s">
        <v>8400</v>
      </c>
      <c r="B2" t="s">
        <v>8401</v>
      </c>
      <c r="E2" t="s">
        <v>8400</v>
      </c>
      <c r="F2" t="s">
        <v>8401</v>
      </c>
    </row>
    <row r="3" spans="1:7" x14ac:dyDescent="0.3">
      <c r="A3">
        <v>182</v>
      </c>
      <c r="B3">
        <v>0</v>
      </c>
      <c r="D3" t="s">
        <v>8402</v>
      </c>
      <c r="E3" s="8">
        <f>AVERAGE(A3:A2187)</f>
        <v>194.42517162471395</v>
      </c>
      <c r="F3" s="8">
        <f>AVERAGE(B3:B1532)</f>
        <v>17.709803921568628</v>
      </c>
    </row>
    <row r="4" spans="1:7" x14ac:dyDescent="0.3">
      <c r="A4">
        <v>79</v>
      </c>
      <c r="B4">
        <v>1</v>
      </c>
      <c r="D4" s="11" t="s">
        <v>8403</v>
      </c>
      <c r="E4">
        <f>MEDIAN(A3:A2187)</f>
        <v>62</v>
      </c>
      <c r="F4" s="7">
        <f>MEDIAN(B3:B1532)</f>
        <v>4</v>
      </c>
    </row>
    <row r="5" spans="1:7" x14ac:dyDescent="0.3">
      <c r="A5">
        <v>35</v>
      </c>
      <c r="B5">
        <v>10</v>
      </c>
      <c r="D5" t="s">
        <v>8409</v>
      </c>
      <c r="E5">
        <f>_xlfn.MODE.SNGL(A3:A2187)</f>
        <v>27</v>
      </c>
      <c r="F5">
        <f>_xlfn.MODE.SNGL(B3:B1532)</f>
        <v>0</v>
      </c>
    </row>
    <row r="6" spans="1:7" x14ac:dyDescent="0.3">
      <c r="A6">
        <v>150</v>
      </c>
      <c r="B6">
        <v>0</v>
      </c>
      <c r="D6" s="11" t="s">
        <v>8406</v>
      </c>
      <c r="E6">
        <f>MIN(A3:A2187)</f>
        <v>1</v>
      </c>
      <c r="F6">
        <f>MIN(B3:B1532)</f>
        <v>0</v>
      </c>
    </row>
    <row r="7" spans="1:7" x14ac:dyDescent="0.3">
      <c r="A7">
        <v>284</v>
      </c>
      <c r="B7">
        <v>7</v>
      </c>
      <c r="D7" s="11" t="s">
        <v>8407</v>
      </c>
      <c r="E7">
        <f>MAX(A3:A2187)</f>
        <v>26457</v>
      </c>
      <c r="F7">
        <f>MAX(B3:B1532)</f>
        <v>1293</v>
      </c>
    </row>
    <row r="8" spans="1:7" x14ac:dyDescent="0.3">
      <c r="A8">
        <v>47</v>
      </c>
      <c r="B8">
        <v>0</v>
      </c>
      <c r="D8" s="11" t="s">
        <v>8408</v>
      </c>
      <c r="E8" s="8">
        <f>_xlfn.VAR.S(A3:A2187)</f>
        <v>713167.37912800396</v>
      </c>
      <c r="F8" s="8">
        <f>_xlfn.VAR.S(B3:B1532)</f>
        <v>3775.6894394644714</v>
      </c>
    </row>
    <row r="9" spans="1:7" x14ac:dyDescent="0.3">
      <c r="A9">
        <v>58</v>
      </c>
      <c r="B9">
        <v>1</v>
      </c>
      <c r="D9" s="11" t="s">
        <v>8404</v>
      </c>
      <c r="E9" s="8">
        <f>_xlfn.STDEV.S(A3:A2187)</f>
        <v>844.49237955591047</v>
      </c>
      <c r="F9" s="8">
        <f>_xlfn.STDEV.S(B3:B1532)</f>
        <v>61.446638959868842</v>
      </c>
    </row>
    <row r="10" spans="1:7" x14ac:dyDescent="0.3">
      <c r="A10">
        <v>57</v>
      </c>
      <c r="B10">
        <v>2</v>
      </c>
    </row>
    <row r="11" spans="1:7" x14ac:dyDescent="0.3">
      <c r="A11">
        <v>12</v>
      </c>
      <c r="B11">
        <v>3</v>
      </c>
    </row>
    <row r="12" spans="1:7" x14ac:dyDescent="0.3">
      <c r="A12">
        <v>20</v>
      </c>
      <c r="B12">
        <v>10</v>
      </c>
    </row>
    <row r="13" spans="1:7" x14ac:dyDescent="0.3">
      <c r="A13">
        <v>19</v>
      </c>
      <c r="B13">
        <v>10</v>
      </c>
    </row>
    <row r="14" spans="1:7" x14ac:dyDescent="0.3">
      <c r="A14">
        <v>75</v>
      </c>
      <c r="B14">
        <v>1</v>
      </c>
    </row>
    <row r="15" spans="1:7" x14ac:dyDescent="0.3">
      <c r="A15">
        <v>827</v>
      </c>
      <c r="B15">
        <v>0</v>
      </c>
    </row>
    <row r="16" spans="1:7" x14ac:dyDescent="0.3">
      <c r="A16">
        <v>51</v>
      </c>
      <c r="B16">
        <v>0</v>
      </c>
    </row>
    <row r="17" spans="1:2" x14ac:dyDescent="0.3">
      <c r="A17">
        <v>41</v>
      </c>
      <c r="B17">
        <v>0</v>
      </c>
    </row>
    <row r="18" spans="1:2" x14ac:dyDescent="0.3">
      <c r="A18">
        <v>98</v>
      </c>
      <c r="B18">
        <v>26</v>
      </c>
    </row>
    <row r="19" spans="1:2" x14ac:dyDescent="0.3">
      <c r="A19">
        <v>70</v>
      </c>
      <c r="B19">
        <v>0</v>
      </c>
    </row>
    <row r="20" spans="1:2" x14ac:dyDescent="0.3">
      <c r="A20">
        <v>36</v>
      </c>
      <c r="B20">
        <v>7</v>
      </c>
    </row>
    <row r="21" spans="1:2" x14ac:dyDescent="0.3">
      <c r="A21">
        <v>342</v>
      </c>
      <c r="B21">
        <v>0</v>
      </c>
    </row>
    <row r="22" spans="1:2" x14ac:dyDescent="0.3">
      <c r="A22">
        <v>22</v>
      </c>
      <c r="B22">
        <v>2</v>
      </c>
    </row>
    <row r="23" spans="1:2" x14ac:dyDescent="0.3">
      <c r="A23">
        <v>25</v>
      </c>
      <c r="B23">
        <v>13</v>
      </c>
    </row>
    <row r="24" spans="1:2" x14ac:dyDescent="0.3">
      <c r="A24">
        <v>101</v>
      </c>
      <c r="B24">
        <v>4</v>
      </c>
    </row>
    <row r="25" spans="1:2" x14ac:dyDescent="0.3">
      <c r="A25">
        <v>8</v>
      </c>
      <c r="B25">
        <v>0</v>
      </c>
    </row>
    <row r="26" spans="1:2" x14ac:dyDescent="0.3">
      <c r="A26">
        <v>23</v>
      </c>
      <c r="B26">
        <v>12</v>
      </c>
    </row>
    <row r="27" spans="1:2" x14ac:dyDescent="0.3">
      <c r="A27">
        <v>574</v>
      </c>
      <c r="B27">
        <v>2</v>
      </c>
    </row>
    <row r="28" spans="1:2" x14ac:dyDescent="0.3">
      <c r="A28">
        <v>14</v>
      </c>
      <c r="B28">
        <v>10</v>
      </c>
    </row>
    <row r="29" spans="1:2" x14ac:dyDescent="0.3">
      <c r="A29">
        <v>19</v>
      </c>
      <c r="B29">
        <v>0</v>
      </c>
    </row>
    <row r="30" spans="1:2" x14ac:dyDescent="0.3">
      <c r="A30">
        <v>150</v>
      </c>
      <c r="B30">
        <v>5</v>
      </c>
    </row>
    <row r="31" spans="1:2" x14ac:dyDescent="0.3">
      <c r="A31">
        <v>71</v>
      </c>
      <c r="B31">
        <v>0</v>
      </c>
    </row>
    <row r="32" spans="1:2" x14ac:dyDescent="0.3">
      <c r="A32">
        <v>117</v>
      </c>
      <c r="B32">
        <v>5</v>
      </c>
    </row>
    <row r="33" spans="1:2" x14ac:dyDescent="0.3">
      <c r="A33">
        <v>53</v>
      </c>
      <c r="B33">
        <v>1</v>
      </c>
    </row>
    <row r="34" spans="1:2" x14ac:dyDescent="0.3">
      <c r="A34">
        <v>1</v>
      </c>
      <c r="B34">
        <v>3</v>
      </c>
    </row>
    <row r="35" spans="1:2" x14ac:dyDescent="0.3">
      <c r="A35">
        <v>89</v>
      </c>
      <c r="B35">
        <v>3</v>
      </c>
    </row>
    <row r="36" spans="1:2" x14ac:dyDescent="0.3">
      <c r="A36">
        <v>64</v>
      </c>
      <c r="B36">
        <v>0</v>
      </c>
    </row>
    <row r="37" spans="1:2" x14ac:dyDescent="0.3">
      <c r="A37">
        <v>68</v>
      </c>
      <c r="B37">
        <v>3</v>
      </c>
    </row>
    <row r="38" spans="1:2" x14ac:dyDescent="0.3">
      <c r="A38">
        <v>28</v>
      </c>
      <c r="B38">
        <v>0</v>
      </c>
    </row>
    <row r="39" spans="1:2" x14ac:dyDescent="0.3">
      <c r="A39">
        <v>44</v>
      </c>
      <c r="B39">
        <v>19</v>
      </c>
    </row>
    <row r="40" spans="1:2" x14ac:dyDescent="0.3">
      <c r="A40">
        <v>253</v>
      </c>
      <c r="B40">
        <v>8</v>
      </c>
    </row>
    <row r="41" spans="1:2" x14ac:dyDescent="0.3">
      <c r="A41">
        <v>66</v>
      </c>
      <c r="B41">
        <v>6</v>
      </c>
    </row>
    <row r="42" spans="1:2" x14ac:dyDescent="0.3">
      <c r="A42">
        <v>217</v>
      </c>
      <c r="B42">
        <v>0</v>
      </c>
    </row>
    <row r="43" spans="1:2" x14ac:dyDescent="0.3">
      <c r="A43">
        <v>16</v>
      </c>
      <c r="B43">
        <v>18</v>
      </c>
    </row>
    <row r="44" spans="1:2" x14ac:dyDescent="0.3">
      <c r="A44">
        <v>19</v>
      </c>
      <c r="B44">
        <v>7</v>
      </c>
    </row>
    <row r="45" spans="1:2" x14ac:dyDescent="0.3">
      <c r="A45">
        <v>169</v>
      </c>
      <c r="B45">
        <v>0</v>
      </c>
    </row>
    <row r="46" spans="1:2" x14ac:dyDescent="0.3">
      <c r="A46">
        <v>263</v>
      </c>
      <c r="B46">
        <v>8</v>
      </c>
    </row>
    <row r="47" spans="1:2" x14ac:dyDescent="0.3">
      <c r="A47">
        <v>15</v>
      </c>
      <c r="B47">
        <v>1293</v>
      </c>
    </row>
    <row r="48" spans="1:2" x14ac:dyDescent="0.3">
      <c r="A48">
        <v>61</v>
      </c>
      <c r="B48">
        <v>17</v>
      </c>
    </row>
    <row r="49" spans="1:2" x14ac:dyDescent="0.3">
      <c r="A49">
        <v>45</v>
      </c>
      <c r="B49">
        <v>0</v>
      </c>
    </row>
    <row r="50" spans="1:2" x14ac:dyDescent="0.3">
      <c r="A50">
        <v>70</v>
      </c>
      <c r="B50">
        <v>13</v>
      </c>
    </row>
    <row r="51" spans="1:2" x14ac:dyDescent="0.3">
      <c r="A51">
        <v>38</v>
      </c>
      <c r="B51">
        <v>0</v>
      </c>
    </row>
    <row r="52" spans="1:2" x14ac:dyDescent="0.3">
      <c r="A52">
        <v>87</v>
      </c>
      <c r="B52">
        <v>0</v>
      </c>
    </row>
    <row r="53" spans="1:2" x14ac:dyDescent="0.3">
      <c r="A53">
        <v>22</v>
      </c>
      <c r="B53">
        <v>33</v>
      </c>
    </row>
    <row r="54" spans="1:2" x14ac:dyDescent="0.3">
      <c r="A54">
        <v>119</v>
      </c>
      <c r="B54">
        <v>12</v>
      </c>
    </row>
    <row r="55" spans="1:2" x14ac:dyDescent="0.3">
      <c r="A55">
        <v>52</v>
      </c>
      <c r="B55">
        <v>1</v>
      </c>
    </row>
    <row r="56" spans="1:2" x14ac:dyDescent="0.3">
      <c r="A56">
        <v>117</v>
      </c>
      <c r="B56">
        <v>1</v>
      </c>
    </row>
    <row r="57" spans="1:2" x14ac:dyDescent="0.3">
      <c r="A57">
        <v>52</v>
      </c>
      <c r="B57">
        <v>1</v>
      </c>
    </row>
    <row r="58" spans="1:2" x14ac:dyDescent="0.3">
      <c r="A58">
        <v>86</v>
      </c>
      <c r="B58">
        <v>1</v>
      </c>
    </row>
    <row r="59" spans="1:2" x14ac:dyDescent="0.3">
      <c r="A59">
        <v>174</v>
      </c>
      <c r="B59">
        <v>84</v>
      </c>
    </row>
    <row r="60" spans="1:2" x14ac:dyDescent="0.3">
      <c r="A60">
        <v>69</v>
      </c>
      <c r="B60">
        <v>38</v>
      </c>
    </row>
    <row r="61" spans="1:2" x14ac:dyDescent="0.3">
      <c r="A61">
        <v>75</v>
      </c>
      <c r="B61">
        <v>1</v>
      </c>
    </row>
    <row r="62" spans="1:2" x14ac:dyDescent="0.3">
      <c r="A62">
        <v>33</v>
      </c>
      <c r="B62">
        <v>76</v>
      </c>
    </row>
    <row r="63" spans="1:2" x14ac:dyDescent="0.3">
      <c r="A63">
        <v>108</v>
      </c>
      <c r="B63">
        <v>3</v>
      </c>
    </row>
    <row r="64" spans="1:2" x14ac:dyDescent="0.3">
      <c r="A64">
        <v>23</v>
      </c>
      <c r="B64">
        <v>0</v>
      </c>
    </row>
    <row r="65" spans="1:2" x14ac:dyDescent="0.3">
      <c r="A65">
        <v>48</v>
      </c>
      <c r="B65">
        <v>2</v>
      </c>
    </row>
    <row r="66" spans="1:2" x14ac:dyDescent="0.3">
      <c r="A66">
        <v>64</v>
      </c>
      <c r="B66">
        <v>0</v>
      </c>
    </row>
    <row r="67" spans="1:2" x14ac:dyDescent="0.3">
      <c r="A67">
        <v>24</v>
      </c>
      <c r="B67">
        <v>0</v>
      </c>
    </row>
    <row r="68" spans="1:2" x14ac:dyDescent="0.3">
      <c r="A68">
        <v>57</v>
      </c>
      <c r="B68">
        <v>0</v>
      </c>
    </row>
    <row r="69" spans="1:2" x14ac:dyDescent="0.3">
      <c r="A69">
        <v>26</v>
      </c>
      <c r="B69">
        <v>2</v>
      </c>
    </row>
    <row r="70" spans="1:2" x14ac:dyDescent="0.3">
      <c r="A70">
        <v>20</v>
      </c>
      <c r="B70">
        <v>0</v>
      </c>
    </row>
    <row r="71" spans="1:2" x14ac:dyDescent="0.3">
      <c r="A71">
        <v>36</v>
      </c>
      <c r="B71">
        <v>0</v>
      </c>
    </row>
    <row r="72" spans="1:2" x14ac:dyDescent="0.3">
      <c r="A72">
        <v>178</v>
      </c>
      <c r="B72">
        <v>0</v>
      </c>
    </row>
    <row r="73" spans="1:2" x14ac:dyDescent="0.3">
      <c r="A73">
        <v>17</v>
      </c>
      <c r="B73">
        <v>2</v>
      </c>
    </row>
    <row r="74" spans="1:2" x14ac:dyDescent="0.3">
      <c r="A74">
        <v>32</v>
      </c>
      <c r="B74">
        <v>0</v>
      </c>
    </row>
    <row r="75" spans="1:2" x14ac:dyDescent="0.3">
      <c r="A75">
        <v>41</v>
      </c>
      <c r="B75">
        <v>7</v>
      </c>
    </row>
    <row r="76" spans="1:2" x14ac:dyDescent="0.3">
      <c r="A76">
        <v>18</v>
      </c>
      <c r="B76">
        <v>0</v>
      </c>
    </row>
    <row r="77" spans="1:2" x14ac:dyDescent="0.3">
      <c r="A77">
        <v>29</v>
      </c>
      <c r="B77">
        <v>5</v>
      </c>
    </row>
    <row r="78" spans="1:2" x14ac:dyDescent="0.3">
      <c r="A78">
        <v>47</v>
      </c>
      <c r="B78">
        <v>0</v>
      </c>
    </row>
    <row r="79" spans="1:2" x14ac:dyDescent="0.3">
      <c r="A79">
        <v>15</v>
      </c>
      <c r="B79">
        <v>0</v>
      </c>
    </row>
    <row r="80" spans="1:2" x14ac:dyDescent="0.3">
      <c r="A80">
        <v>26</v>
      </c>
      <c r="B80">
        <v>1</v>
      </c>
    </row>
    <row r="81" spans="1:2" x14ac:dyDescent="0.3">
      <c r="A81">
        <v>35</v>
      </c>
      <c r="B81">
        <v>0</v>
      </c>
    </row>
    <row r="82" spans="1:2" x14ac:dyDescent="0.3">
      <c r="A82">
        <v>41</v>
      </c>
      <c r="B82">
        <v>5</v>
      </c>
    </row>
    <row r="83" spans="1:2" x14ac:dyDescent="0.3">
      <c r="A83">
        <v>47</v>
      </c>
      <c r="B83">
        <v>3</v>
      </c>
    </row>
    <row r="84" spans="1:2" x14ac:dyDescent="0.3">
      <c r="A84">
        <v>28</v>
      </c>
      <c r="B84">
        <v>6</v>
      </c>
    </row>
    <row r="85" spans="1:2" x14ac:dyDescent="0.3">
      <c r="A85">
        <v>100</v>
      </c>
      <c r="B85">
        <v>12</v>
      </c>
    </row>
    <row r="86" spans="1:2" x14ac:dyDescent="0.3">
      <c r="A86">
        <v>13</v>
      </c>
      <c r="B86">
        <v>13</v>
      </c>
    </row>
    <row r="87" spans="1:2" x14ac:dyDescent="0.3">
      <c r="A87">
        <v>7</v>
      </c>
      <c r="B87">
        <v>5</v>
      </c>
    </row>
    <row r="88" spans="1:2" x14ac:dyDescent="0.3">
      <c r="A88">
        <v>21</v>
      </c>
      <c r="B88">
        <v>2</v>
      </c>
    </row>
    <row r="89" spans="1:2" x14ac:dyDescent="0.3">
      <c r="A89">
        <v>17</v>
      </c>
      <c r="B89">
        <v>8</v>
      </c>
    </row>
    <row r="90" spans="1:2" x14ac:dyDescent="0.3">
      <c r="A90">
        <v>25</v>
      </c>
      <c r="B90">
        <v>0</v>
      </c>
    </row>
    <row r="91" spans="1:2" x14ac:dyDescent="0.3">
      <c r="A91">
        <v>60</v>
      </c>
      <c r="B91">
        <v>13</v>
      </c>
    </row>
    <row r="92" spans="1:2" x14ac:dyDescent="0.3">
      <c r="A92">
        <v>56</v>
      </c>
      <c r="B92">
        <v>0</v>
      </c>
    </row>
    <row r="93" spans="1:2" x14ac:dyDescent="0.3">
      <c r="A93">
        <v>16</v>
      </c>
      <c r="B93">
        <v>5</v>
      </c>
    </row>
    <row r="94" spans="1:2" x14ac:dyDescent="0.3">
      <c r="A94">
        <v>46</v>
      </c>
      <c r="B94">
        <v>8</v>
      </c>
    </row>
    <row r="95" spans="1:2" x14ac:dyDescent="0.3">
      <c r="A95">
        <v>43</v>
      </c>
      <c r="B95">
        <v>8</v>
      </c>
    </row>
    <row r="96" spans="1:2" x14ac:dyDescent="0.3">
      <c r="A96">
        <v>15</v>
      </c>
      <c r="B96">
        <v>0</v>
      </c>
    </row>
    <row r="97" spans="1:2" x14ac:dyDescent="0.3">
      <c r="A97">
        <v>12</v>
      </c>
      <c r="B97">
        <v>2</v>
      </c>
    </row>
    <row r="98" spans="1:2" x14ac:dyDescent="0.3">
      <c r="A98">
        <v>21</v>
      </c>
      <c r="B98">
        <v>3</v>
      </c>
    </row>
    <row r="99" spans="1:2" x14ac:dyDescent="0.3">
      <c r="A99">
        <v>34</v>
      </c>
      <c r="B99">
        <v>0</v>
      </c>
    </row>
    <row r="100" spans="1:2" x14ac:dyDescent="0.3">
      <c r="A100">
        <v>8</v>
      </c>
      <c r="B100">
        <v>0</v>
      </c>
    </row>
    <row r="101" spans="1:2" x14ac:dyDescent="0.3">
      <c r="A101">
        <v>60</v>
      </c>
      <c r="B101">
        <v>11</v>
      </c>
    </row>
    <row r="102" spans="1:2" x14ac:dyDescent="0.3">
      <c r="A102">
        <v>39</v>
      </c>
      <c r="B102">
        <v>0</v>
      </c>
    </row>
    <row r="103" spans="1:2" x14ac:dyDescent="0.3">
      <c r="A103">
        <v>26</v>
      </c>
      <c r="B103">
        <v>1</v>
      </c>
    </row>
    <row r="104" spans="1:2" x14ac:dyDescent="0.3">
      <c r="A104">
        <v>35</v>
      </c>
      <c r="B104">
        <v>0</v>
      </c>
    </row>
    <row r="105" spans="1:2" x14ac:dyDescent="0.3">
      <c r="A105">
        <v>65</v>
      </c>
      <c r="B105">
        <v>17</v>
      </c>
    </row>
    <row r="106" spans="1:2" x14ac:dyDescent="0.3">
      <c r="A106">
        <v>49</v>
      </c>
      <c r="B106">
        <v>2</v>
      </c>
    </row>
    <row r="107" spans="1:2" x14ac:dyDescent="0.3">
      <c r="A107">
        <v>10</v>
      </c>
      <c r="B107">
        <v>1</v>
      </c>
    </row>
    <row r="108" spans="1:2" x14ac:dyDescent="0.3">
      <c r="A108">
        <v>60</v>
      </c>
      <c r="B108">
        <v>2</v>
      </c>
    </row>
    <row r="109" spans="1:2" x14ac:dyDescent="0.3">
      <c r="A109">
        <v>27</v>
      </c>
      <c r="B109">
        <v>16</v>
      </c>
    </row>
    <row r="110" spans="1:2" x14ac:dyDescent="0.3">
      <c r="A110">
        <v>69</v>
      </c>
      <c r="B110">
        <v>1</v>
      </c>
    </row>
    <row r="111" spans="1:2" x14ac:dyDescent="0.3">
      <c r="A111">
        <v>47</v>
      </c>
      <c r="B111">
        <v>4</v>
      </c>
    </row>
    <row r="112" spans="1:2" x14ac:dyDescent="0.3">
      <c r="A112">
        <v>47</v>
      </c>
      <c r="B112">
        <v>5</v>
      </c>
    </row>
    <row r="113" spans="1:2" x14ac:dyDescent="0.3">
      <c r="A113">
        <v>26</v>
      </c>
      <c r="B113">
        <v>7</v>
      </c>
    </row>
    <row r="114" spans="1:2" x14ac:dyDescent="0.3">
      <c r="A114">
        <v>53</v>
      </c>
      <c r="B114">
        <v>0</v>
      </c>
    </row>
    <row r="115" spans="1:2" x14ac:dyDescent="0.3">
      <c r="A115">
        <v>81</v>
      </c>
      <c r="B115">
        <v>12</v>
      </c>
    </row>
    <row r="116" spans="1:2" x14ac:dyDescent="0.3">
      <c r="A116">
        <v>78</v>
      </c>
      <c r="B116">
        <v>2</v>
      </c>
    </row>
    <row r="117" spans="1:2" x14ac:dyDescent="0.3">
      <c r="A117">
        <v>35</v>
      </c>
      <c r="B117">
        <v>5</v>
      </c>
    </row>
    <row r="118" spans="1:2" x14ac:dyDescent="0.3">
      <c r="A118">
        <v>22</v>
      </c>
      <c r="B118">
        <v>2</v>
      </c>
    </row>
    <row r="119" spans="1:2" x14ac:dyDescent="0.3">
      <c r="A119">
        <v>57</v>
      </c>
      <c r="B119">
        <v>3</v>
      </c>
    </row>
    <row r="120" spans="1:2" x14ac:dyDescent="0.3">
      <c r="A120">
        <v>27</v>
      </c>
      <c r="B120">
        <v>0</v>
      </c>
    </row>
    <row r="121" spans="1:2" x14ac:dyDescent="0.3">
      <c r="A121">
        <v>39</v>
      </c>
      <c r="B121">
        <v>49</v>
      </c>
    </row>
    <row r="122" spans="1:2" x14ac:dyDescent="0.3">
      <c r="A122">
        <v>37</v>
      </c>
      <c r="B122">
        <v>1</v>
      </c>
    </row>
    <row r="123" spans="1:2" x14ac:dyDescent="0.3">
      <c r="A123">
        <v>137</v>
      </c>
      <c r="B123">
        <v>2</v>
      </c>
    </row>
    <row r="124" spans="1:2" x14ac:dyDescent="0.3">
      <c r="A124">
        <v>376</v>
      </c>
      <c r="B124">
        <v>0</v>
      </c>
    </row>
    <row r="125" spans="1:2" x14ac:dyDescent="0.3">
      <c r="A125">
        <v>202</v>
      </c>
      <c r="B125">
        <v>0</v>
      </c>
    </row>
    <row r="126" spans="1:2" x14ac:dyDescent="0.3">
      <c r="A126">
        <v>328</v>
      </c>
      <c r="B126">
        <v>11</v>
      </c>
    </row>
    <row r="127" spans="1:2" x14ac:dyDescent="0.3">
      <c r="A127">
        <v>84</v>
      </c>
      <c r="B127">
        <v>1</v>
      </c>
    </row>
    <row r="128" spans="1:2" x14ac:dyDescent="0.3">
      <c r="A128">
        <v>96</v>
      </c>
      <c r="B128">
        <v>8</v>
      </c>
    </row>
    <row r="129" spans="1:2" x14ac:dyDescent="0.3">
      <c r="A129">
        <v>223</v>
      </c>
      <c r="B129">
        <v>5</v>
      </c>
    </row>
    <row r="130" spans="1:2" x14ac:dyDescent="0.3">
      <c r="A130">
        <v>62</v>
      </c>
      <c r="B130">
        <v>39</v>
      </c>
    </row>
    <row r="131" spans="1:2" x14ac:dyDescent="0.3">
      <c r="A131">
        <v>146</v>
      </c>
      <c r="B131">
        <v>0</v>
      </c>
    </row>
    <row r="132" spans="1:2" x14ac:dyDescent="0.3">
      <c r="A132">
        <v>235</v>
      </c>
      <c r="B132">
        <v>0</v>
      </c>
    </row>
    <row r="133" spans="1:2" x14ac:dyDescent="0.3">
      <c r="A133">
        <v>437</v>
      </c>
      <c r="B133">
        <v>2</v>
      </c>
    </row>
    <row r="134" spans="1:2" x14ac:dyDescent="0.3">
      <c r="A134">
        <v>77</v>
      </c>
      <c r="B134">
        <v>170</v>
      </c>
    </row>
    <row r="135" spans="1:2" x14ac:dyDescent="0.3">
      <c r="A135">
        <v>108</v>
      </c>
      <c r="B135">
        <v>5</v>
      </c>
    </row>
    <row r="136" spans="1:2" x14ac:dyDescent="0.3">
      <c r="A136">
        <v>7</v>
      </c>
      <c r="B136">
        <v>14</v>
      </c>
    </row>
    <row r="137" spans="1:2" x14ac:dyDescent="0.3">
      <c r="A137">
        <v>314</v>
      </c>
      <c r="B137">
        <v>1</v>
      </c>
    </row>
    <row r="138" spans="1:2" x14ac:dyDescent="0.3">
      <c r="A138">
        <v>188</v>
      </c>
      <c r="B138">
        <v>0</v>
      </c>
    </row>
    <row r="139" spans="1:2" x14ac:dyDescent="0.3">
      <c r="A139">
        <v>275</v>
      </c>
      <c r="B139">
        <v>124</v>
      </c>
    </row>
    <row r="140" spans="1:2" x14ac:dyDescent="0.3">
      <c r="A140">
        <v>560</v>
      </c>
      <c r="B140">
        <v>0</v>
      </c>
    </row>
    <row r="141" spans="1:2" x14ac:dyDescent="0.3">
      <c r="A141">
        <v>688</v>
      </c>
      <c r="B141">
        <v>0</v>
      </c>
    </row>
    <row r="142" spans="1:2" x14ac:dyDescent="0.3">
      <c r="A142">
        <v>942</v>
      </c>
      <c r="B142">
        <v>55</v>
      </c>
    </row>
    <row r="143" spans="1:2" x14ac:dyDescent="0.3">
      <c r="A143">
        <v>88</v>
      </c>
      <c r="B143">
        <v>140</v>
      </c>
    </row>
    <row r="144" spans="1:2" x14ac:dyDescent="0.3">
      <c r="A144">
        <v>220</v>
      </c>
      <c r="B144">
        <v>21</v>
      </c>
    </row>
    <row r="145" spans="1:2" x14ac:dyDescent="0.3">
      <c r="A145">
        <v>145</v>
      </c>
      <c r="B145">
        <v>1</v>
      </c>
    </row>
    <row r="146" spans="1:2" x14ac:dyDescent="0.3">
      <c r="A146">
        <v>963</v>
      </c>
      <c r="B146">
        <v>147</v>
      </c>
    </row>
    <row r="147" spans="1:2" x14ac:dyDescent="0.3">
      <c r="A147">
        <v>91</v>
      </c>
      <c r="B147">
        <v>11</v>
      </c>
    </row>
    <row r="148" spans="1:2" x14ac:dyDescent="0.3">
      <c r="A148">
        <v>58</v>
      </c>
      <c r="B148">
        <v>125</v>
      </c>
    </row>
    <row r="149" spans="1:2" x14ac:dyDescent="0.3">
      <c r="A149">
        <v>36</v>
      </c>
      <c r="B149">
        <v>1</v>
      </c>
    </row>
    <row r="150" spans="1:2" x14ac:dyDescent="0.3">
      <c r="A150">
        <v>165</v>
      </c>
      <c r="B150">
        <v>0</v>
      </c>
    </row>
    <row r="151" spans="1:2" x14ac:dyDescent="0.3">
      <c r="A151">
        <v>111</v>
      </c>
      <c r="B151">
        <v>0</v>
      </c>
    </row>
    <row r="152" spans="1:2" x14ac:dyDescent="0.3">
      <c r="A152">
        <v>1596</v>
      </c>
      <c r="B152">
        <v>3</v>
      </c>
    </row>
    <row r="153" spans="1:2" x14ac:dyDescent="0.3">
      <c r="A153">
        <v>61</v>
      </c>
      <c r="B153">
        <v>0</v>
      </c>
    </row>
    <row r="154" spans="1:2" x14ac:dyDescent="0.3">
      <c r="A154">
        <v>287</v>
      </c>
      <c r="B154">
        <v>0</v>
      </c>
    </row>
    <row r="155" spans="1:2" x14ac:dyDescent="0.3">
      <c r="A155">
        <v>65</v>
      </c>
      <c r="B155">
        <v>0</v>
      </c>
    </row>
    <row r="156" spans="1:2" x14ac:dyDescent="0.3">
      <c r="A156">
        <v>118</v>
      </c>
      <c r="B156">
        <v>0</v>
      </c>
    </row>
    <row r="157" spans="1:2" x14ac:dyDescent="0.3">
      <c r="A157">
        <v>113</v>
      </c>
      <c r="B157">
        <v>3</v>
      </c>
    </row>
    <row r="158" spans="1:2" x14ac:dyDescent="0.3">
      <c r="A158">
        <v>332</v>
      </c>
      <c r="B158">
        <v>0</v>
      </c>
    </row>
    <row r="159" spans="1:2" x14ac:dyDescent="0.3">
      <c r="A159">
        <v>62</v>
      </c>
      <c r="B159">
        <v>1</v>
      </c>
    </row>
    <row r="160" spans="1:2" x14ac:dyDescent="0.3">
      <c r="A160">
        <v>951</v>
      </c>
      <c r="B160">
        <v>3</v>
      </c>
    </row>
    <row r="161" spans="1:2" x14ac:dyDescent="0.3">
      <c r="A161">
        <v>415</v>
      </c>
      <c r="B161">
        <v>22</v>
      </c>
    </row>
    <row r="162" spans="1:2" x14ac:dyDescent="0.3">
      <c r="A162">
        <v>305</v>
      </c>
      <c r="B162">
        <v>26</v>
      </c>
    </row>
    <row r="163" spans="1:2" x14ac:dyDescent="0.3">
      <c r="A163">
        <v>2139</v>
      </c>
      <c r="B163">
        <v>4</v>
      </c>
    </row>
    <row r="164" spans="1:2" x14ac:dyDescent="0.3">
      <c r="A164">
        <v>79</v>
      </c>
      <c r="B164">
        <v>0</v>
      </c>
    </row>
    <row r="165" spans="1:2" x14ac:dyDescent="0.3">
      <c r="A165">
        <v>179</v>
      </c>
      <c r="B165">
        <v>4</v>
      </c>
    </row>
    <row r="166" spans="1:2" x14ac:dyDescent="0.3">
      <c r="A166">
        <v>202</v>
      </c>
      <c r="B166">
        <v>9</v>
      </c>
    </row>
    <row r="167" spans="1:2" x14ac:dyDescent="0.3">
      <c r="A167">
        <v>760</v>
      </c>
      <c r="B167">
        <v>5</v>
      </c>
    </row>
    <row r="168" spans="1:2" x14ac:dyDescent="0.3">
      <c r="A168">
        <v>563</v>
      </c>
      <c r="B168">
        <v>14</v>
      </c>
    </row>
    <row r="169" spans="1:2" x14ac:dyDescent="0.3">
      <c r="A169">
        <v>135</v>
      </c>
      <c r="B169">
        <v>1</v>
      </c>
    </row>
    <row r="170" spans="1:2" x14ac:dyDescent="0.3">
      <c r="A170">
        <v>290</v>
      </c>
      <c r="B170">
        <v>10</v>
      </c>
    </row>
    <row r="171" spans="1:2" x14ac:dyDescent="0.3">
      <c r="A171">
        <v>447</v>
      </c>
      <c r="B171">
        <v>3</v>
      </c>
    </row>
    <row r="172" spans="1:2" x14ac:dyDescent="0.3">
      <c r="A172">
        <v>232</v>
      </c>
      <c r="B172">
        <v>1</v>
      </c>
    </row>
    <row r="173" spans="1:2" x14ac:dyDescent="0.3">
      <c r="A173">
        <v>168</v>
      </c>
      <c r="B173">
        <v>0</v>
      </c>
    </row>
    <row r="174" spans="1:2" x14ac:dyDescent="0.3">
      <c r="A174">
        <v>128</v>
      </c>
      <c r="B174">
        <v>5</v>
      </c>
    </row>
    <row r="175" spans="1:2" x14ac:dyDescent="0.3">
      <c r="A175">
        <v>493</v>
      </c>
      <c r="B175">
        <v>2</v>
      </c>
    </row>
    <row r="176" spans="1:2" x14ac:dyDescent="0.3">
      <c r="A176">
        <v>131</v>
      </c>
      <c r="B176">
        <v>68</v>
      </c>
    </row>
    <row r="177" spans="1:2" x14ac:dyDescent="0.3">
      <c r="A177">
        <v>50</v>
      </c>
      <c r="B177">
        <v>3</v>
      </c>
    </row>
    <row r="178" spans="1:2" x14ac:dyDescent="0.3">
      <c r="A178">
        <v>665</v>
      </c>
      <c r="B178">
        <v>34</v>
      </c>
    </row>
    <row r="179" spans="1:2" x14ac:dyDescent="0.3">
      <c r="A179">
        <v>129</v>
      </c>
      <c r="B179">
        <v>0</v>
      </c>
    </row>
    <row r="180" spans="1:2" x14ac:dyDescent="0.3">
      <c r="A180">
        <v>142</v>
      </c>
      <c r="B180">
        <v>3</v>
      </c>
    </row>
    <row r="181" spans="1:2" x14ac:dyDescent="0.3">
      <c r="A181">
        <v>2436</v>
      </c>
      <c r="B181">
        <v>0</v>
      </c>
    </row>
    <row r="182" spans="1:2" x14ac:dyDescent="0.3">
      <c r="A182">
        <v>244</v>
      </c>
      <c r="B182">
        <v>70</v>
      </c>
    </row>
    <row r="183" spans="1:2" x14ac:dyDescent="0.3">
      <c r="A183">
        <v>298</v>
      </c>
      <c r="B183">
        <v>1</v>
      </c>
    </row>
    <row r="184" spans="1:2" x14ac:dyDescent="0.3">
      <c r="A184">
        <v>251</v>
      </c>
      <c r="B184">
        <v>1</v>
      </c>
    </row>
    <row r="185" spans="1:2" x14ac:dyDescent="0.3">
      <c r="A185">
        <v>108</v>
      </c>
      <c r="B185">
        <v>1</v>
      </c>
    </row>
    <row r="186" spans="1:2" x14ac:dyDescent="0.3">
      <c r="A186">
        <v>82</v>
      </c>
      <c r="B186">
        <v>2</v>
      </c>
    </row>
    <row r="187" spans="1:2" x14ac:dyDescent="0.3">
      <c r="A187">
        <v>74</v>
      </c>
      <c r="B187">
        <v>2</v>
      </c>
    </row>
    <row r="188" spans="1:2" x14ac:dyDescent="0.3">
      <c r="A188">
        <v>189</v>
      </c>
      <c r="B188">
        <v>34</v>
      </c>
    </row>
    <row r="189" spans="1:2" x14ac:dyDescent="0.3">
      <c r="A189">
        <v>80</v>
      </c>
      <c r="B189">
        <v>2</v>
      </c>
    </row>
    <row r="190" spans="1:2" x14ac:dyDescent="0.3">
      <c r="A190">
        <v>576</v>
      </c>
      <c r="B190">
        <v>0</v>
      </c>
    </row>
    <row r="191" spans="1:2" x14ac:dyDescent="0.3">
      <c r="A191">
        <v>202</v>
      </c>
      <c r="B191">
        <v>1</v>
      </c>
    </row>
    <row r="192" spans="1:2" x14ac:dyDescent="0.3">
      <c r="A192">
        <v>238</v>
      </c>
      <c r="B192">
        <v>8</v>
      </c>
    </row>
    <row r="193" spans="1:2" x14ac:dyDescent="0.3">
      <c r="A193">
        <v>36</v>
      </c>
      <c r="B193">
        <v>4</v>
      </c>
    </row>
    <row r="194" spans="1:2" x14ac:dyDescent="0.3">
      <c r="A194">
        <v>150</v>
      </c>
      <c r="B194">
        <v>28</v>
      </c>
    </row>
    <row r="195" spans="1:2" x14ac:dyDescent="0.3">
      <c r="A195">
        <v>146</v>
      </c>
      <c r="B195">
        <v>0</v>
      </c>
    </row>
    <row r="196" spans="1:2" x14ac:dyDescent="0.3">
      <c r="A196">
        <v>222</v>
      </c>
      <c r="B196">
        <v>6</v>
      </c>
    </row>
    <row r="197" spans="1:2" x14ac:dyDescent="0.3">
      <c r="A197">
        <v>120</v>
      </c>
      <c r="B197">
        <v>22</v>
      </c>
    </row>
    <row r="198" spans="1:2" x14ac:dyDescent="0.3">
      <c r="A198">
        <v>126</v>
      </c>
      <c r="B198">
        <v>0</v>
      </c>
    </row>
    <row r="199" spans="1:2" x14ac:dyDescent="0.3">
      <c r="A199">
        <v>158</v>
      </c>
      <c r="B199">
        <v>1</v>
      </c>
    </row>
    <row r="200" spans="1:2" x14ac:dyDescent="0.3">
      <c r="A200">
        <v>316</v>
      </c>
      <c r="B200">
        <v>20</v>
      </c>
    </row>
    <row r="201" spans="1:2" x14ac:dyDescent="0.3">
      <c r="A201">
        <v>284</v>
      </c>
      <c r="B201">
        <v>0</v>
      </c>
    </row>
    <row r="202" spans="1:2" x14ac:dyDescent="0.3">
      <c r="A202">
        <v>51</v>
      </c>
      <c r="B202">
        <v>1</v>
      </c>
    </row>
    <row r="203" spans="1:2" x14ac:dyDescent="0.3">
      <c r="A203">
        <v>158</v>
      </c>
      <c r="B203">
        <v>3</v>
      </c>
    </row>
    <row r="204" spans="1:2" x14ac:dyDescent="0.3">
      <c r="A204">
        <v>337</v>
      </c>
      <c r="B204">
        <v>2</v>
      </c>
    </row>
    <row r="205" spans="1:2" x14ac:dyDescent="0.3">
      <c r="A205">
        <v>186</v>
      </c>
      <c r="B205">
        <v>0</v>
      </c>
    </row>
    <row r="206" spans="1:2" x14ac:dyDescent="0.3">
      <c r="A206">
        <v>58</v>
      </c>
      <c r="B206">
        <v>2</v>
      </c>
    </row>
    <row r="207" spans="1:2" x14ac:dyDescent="0.3">
      <c r="A207">
        <v>82</v>
      </c>
      <c r="B207">
        <v>1</v>
      </c>
    </row>
    <row r="208" spans="1:2" x14ac:dyDescent="0.3">
      <c r="A208">
        <v>736</v>
      </c>
      <c r="B208">
        <v>0</v>
      </c>
    </row>
    <row r="209" spans="1:2" x14ac:dyDescent="0.3">
      <c r="A209">
        <v>1151</v>
      </c>
      <c r="B209">
        <v>1</v>
      </c>
    </row>
    <row r="210" spans="1:2" x14ac:dyDescent="0.3">
      <c r="A210">
        <v>34</v>
      </c>
      <c r="B210">
        <v>0</v>
      </c>
    </row>
    <row r="211" spans="1:2" x14ac:dyDescent="0.3">
      <c r="A211">
        <v>498</v>
      </c>
      <c r="B211">
        <v>5</v>
      </c>
    </row>
    <row r="212" spans="1:2" x14ac:dyDescent="0.3">
      <c r="A212">
        <v>167</v>
      </c>
      <c r="B212">
        <v>1</v>
      </c>
    </row>
    <row r="213" spans="1:2" x14ac:dyDescent="0.3">
      <c r="A213">
        <v>340</v>
      </c>
      <c r="B213">
        <v>1</v>
      </c>
    </row>
    <row r="214" spans="1:2" x14ac:dyDescent="0.3">
      <c r="A214">
        <v>438</v>
      </c>
      <c r="B214">
        <v>2</v>
      </c>
    </row>
    <row r="215" spans="1:2" x14ac:dyDescent="0.3">
      <c r="A215">
        <v>555</v>
      </c>
      <c r="B215">
        <v>0</v>
      </c>
    </row>
    <row r="216" spans="1:2" x14ac:dyDescent="0.3">
      <c r="A216">
        <v>266</v>
      </c>
      <c r="B216">
        <v>9</v>
      </c>
    </row>
    <row r="217" spans="1:2" x14ac:dyDescent="0.3">
      <c r="A217">
        <v>69</v>
      </c>
      <c r="B217">
        <v>4</v>
      </c>
    </row>
    <row r="218" spans="1:2" x14ac:dyDescent="0.3">
      <c r="A218">
        <v>80</v>
      </c>
      <c r="B218">
        <v>4</v>
      </c>
    </row>
    <row r="219" spans="1:2" x14ac:dyDescent="0.3">
      <c r="A219">
        <v>493</v>
      </c>
      <c r="B219">
        <v>1</v>
      </c>
    </row>
    <row r="220" spans="1:2" x14ac:dyDescent="0.3">
      <c r="A220">
        <v>31</v>
      </c>
      <c r="B220">
        <v>1</v>
      </c>
    </row>
    <row r="221" spans="1:2" x14ac:dyDescent="0.3">
      <c r="A221">
        <v>236</v>
      </c>
      <c r="B221">
        <v>7</v>
      </c>
    </row>
    <row r="222" spans="1:2" x14ac:dyDescent="0.3">
      <c r="A222">
        <v>89</v>
      </c>
      <c r="B222">
        <v>5</v>
      </c>
    </row>
    <row r="223" spans="1:2" x14ac:dyDescent="0.3">
      <c r="A223">
        <v>299</v>
      </c>
      <c r="B223">
        <v>1</v>
      </c>
    </row>
    <row r="224" spans="1:2" x14ac:dyDescent="0.3">
      <c r="A224">
        <v>55</v>
      </c>
      <c r="B224">
        <v>0</v>
      </c>
    </row>
    <row r="225" spans="1:2" x14ac:dyDescent="0.3">
      <c r="A225">
        <v>325</v>
      </c>
      <c r="B225">
        <v>0</v>
      </c>
    </row>
    <row r="226" spans="1:2" x14ac:dyDescent="0.3">
      <c r="A226">
        <v>524</v>
      </c>
      <c r="B226">
        <v>1</v>
      </c>
    </row>
    <row r="227" spans="1:2" x14ac:dyDescent="0.3">
      <c r="A227">
        <v>285</v>
      </c>
      <c r="B227">
        <v>2</v>
      </c>
    </row>
    <row r="228" spans="1:2" x14ac:dyDescent="0.3">
      <c r="A228">
        <v>179</v>
      </c>
      <c r="B228">
        <v>0</v>
      </c>
    </row>
    <row r="229" spans="1:2" x14ac:dyDescent="0.3">
      <c r="A229">
        <v>188</v>
      </c>
      <c r="B229">
        <v>4</v>
      </c>
    </row>
    <row r="230" spans="1:2" x14ac:dyDescent="0.3">
      <c r="A230">
        <v>379</v>
      </c>
      <c r="B230">
        <v>7</v>
      </c>
    </row>
    <row r="231" spans="1:2" x14ac:dyDescent="0.3">
      <c r="A231">
        <v>119</v>
      </c>
      <c r="B231">
        <v>2</v>
      </c>
    </row>
    <row r="232" spans="1:2" x14ac:dyDescent="0.3">
      <c r="A232">
        <v>167</v>
      </c>
      <c r="B232">
        <v>1</v>
      </c>
    </row>
    <row r="233" spans="1:2" x14ac:dyDescent="0.3">
      <c r="A233">
        <v>221</v>
      </c>
      <c r="B233">
        <v>9</v>
      </c>
    </row>
    <row r="234" spans="1:2" x14ac:dyDescent="0.3">
      <c r="A234">
        <v>964</v>
      </c>
      <c r="B234">
        <v>2</v>
      </c>
    </row>
    <row r="235" spans="1:2" x14ac:dyDescent="0.3">
      <c r="A235">
        <v>286</v>
      </c>
      <c r="B235">
        <v>1</v>
      </c>
    </row>
    <row r="236" spans="1:2" x14ac:dyDescent="0.3">
      <c r="A236">
        <v>613</v>
      </c>
      <c r="B236">
        <v>7</v>
      </c>
    </row>
    <row r="237" spans="1:2" x14ac:dyDescent="0.3">
      <c r="A237">
        <v>29</v>
      </c>
      <c r="B237">
        <v>2</v>
      </c>
    </row>
    <row r="238" spans="1:2" x14ac:dyDescent="0.3">
      <c r="A238">
        <v>165</v>
      </c>
      <c r="B238">
        <v>8</v>
      </c>
    </row>
    <row r="239" spans="1:2" x14ac:dyDescent="0.3">
      <c r="A239">
        <v>97</v>
      </c>
      <c r="B239">
        <v>2</v>
      </c>
    </row>
    <row r="240" spans="1:2" x14ac:dyDescent="0.3">
      <c r="A240">
        <v>303</v>
      </c>
      <c r="B240">
        <v>2</v>
      </c>
    </row>
    <row r="241" spans="1:2" x14ac:dyDescent="0.3">
      <c r="A241">
        <v>267</v>
      </c>
      <c r="B241">
        <v>7</v>
      </c>
    </row>
    <row r="242" spans="1:2" x14ac:dyDescent="0.3">
      <c r="A242">
        <v>302</v>
      </c>
      <c r="B242">
        <v>2</v>
      </c>
    </row>
    <row r="243" spans="1:2" x14ac:dyDescent="0.3">
      <c r="A243">
        <v>87</v>
      </c>
      <c r="B243">
        <v>18</v>
      </c>
    </row>
    <row r="244" spans="1:2" x14ac:dyDescent="0.3">
      <c r="A244">
        <v>354</v>
      </c>
      <c r="B244">
        <v>9</v>
      </c>
    </row>
    <row r="245" spans="1:2" x14ac:dyDescent="0.3">
      <c r="A245">
        <v>86</v>
      </c>
      <c r="B245">
        <v>4</v>
      </c>
    </row>
    <row r="246" spans="1:2" x14ac:dyDescent="0.3">
      <c r="A246">
        <v>26</v>
      </c>
      <c r="B246">
        <v>7</v>
      </c>
    </row>
    <row r="247" spans="1:2" x14ac:dyDescent="0.3">
      <c r="A247">
        <v>113</v>
      </c>
      <c r="B247">
        <v>29</v>
      </c>
    </row>
    <row r="248" spans="1:2" x14ac:dyDescent="0.3">
      <c r="A248">
        <v>65</v>
      </c>
      <c r="B248">
        <v>12</v>
      </c>
    </row>
    <row r="249" spans="1:2" x14ac:dyDescent="0.3">
      <c r="A249">
        <v>134</v>
      </c>
      <c r="B249">
        <v>4</v>
      </c>
    </row>
    <row r="250" spans="1:2" x14ac:dyDescent="0.3">
      <c r="A250">
        <v>119</v>
      </c>
      <c r="B250">
        <v>28</v>
      </c>
    </row>
    <row r="251" spans="1:2" x14ac:dyDescent="0.3">
      <c r="A251">
        <v>159</v>
      </c>
      <c r="B251">
        <v>25</v>
      </c>
    </row>
    <row r="252" spans="1:2" x14ac:dyDescent="0.3">
      <c r="A252">
        <v>167</v>
      </c>
      <c r="B252">
        <v>28</v>
      </c>
    </row>
    <row r="253" spans="1:2" x14ac:dyDescent="0.3">
      <c r="A253">
        <v>43</v>
      </c>
      <c r="B253">
        <v>310</v>
      </c>
    </row>
    <row r="254" spans="1:2" x14ac:dyDescent="0.3">
      <c r="A254">
        <v>1062</v>
      </c>
      <c r="B254">
        <v>15</v>
      </c>
    </row>
    <row r="255" spans="1:2" x14ac:dyDescent="0.3">
      <c r="A255">
        <v>9</v>
      </c>
      <c r="B255">
        <v>215</v>
      </c>
    </row>
    <row r="256" spans="1:2" x14ac:dyDescent="0.3">
      <c r="A256">
        <v>89</v>
      </c>
      <c r="B256">
        <v>3</v>
      </c>
    </row>
    <row r="257" spans="1:2" x14ac:dyDescent="0.3">
      <c r="A257">
        <v>174</v>
      </c>
      <c r="B257">
        <v>2</v>
      </c>
    </row>
    <row r="258" spans="1:2" x14ac:dyDescent="0.3">
      <c r="A258">
        <v>14</v>
      </c>
      <c r="B258">
        <v>26</v>
      </c>
    </row>
    <row r="259" spans="1:2" x14ac:dyDescent="0.3">
      <c r="A259">
        <v>48</v>
      </c>
      <c r="B259">
        <v>24</v>
      </c>
    </row>
    <row r="260" spans="1:2" x14ac:dyDescent="0.3">
      <c r="A260">
        <v>133</v>
      </c>
      <c r="B260">
        <v>96</v>
      </c>
    </row>
    <row r="261" spans="1:2" x14ac:dyDescent="0.3">
      <c r="A261">
        <v>83</v>
      </c>
      <c r="B261">
        <v>17</v>
      </c>
    </row>
    <row r="262" spans="1:2" x14ac:dyDescent="0.3">
      <c r="A262">
        <v>149</v>
      </c>
      <c r="B262">
        <v>94</v>
      </c>
    </row>
    <row r="263" spans="1:2" x14ac:dyDescent="0.3">
      <c r="A263">
        <v>49</v>
      </c>
      <c r="B263">
        <v>129</v>
      </c>
    </row>
    <row r="264" spans="1:2" x14ac:dyDescent="0.3">
      <c r="A264">
        <v>251</v>
      </c>
      <c r="B264">
        <v>1</v>
      </c>
    </row>
    <row r="265" spans="1:2" x14ac:dyDescent="0.3">
      <c r="A265">
        <v>22</v>
      </c>
      <c r="B265">
        <v>4</v>
      </c>
    </row>
    <row r="266" spans="1:2" x14ac:dyDescent="0.3">
      <c r="A266">
        <v>48</v>
      </c>
      <c r="B266">
        <v>3</v>
      </c>
    </row>
    <row r="267" spans="1:2" x14ac:dyDescent="0.3">
      <c r="A267">
        <v>383</v>
      </c>
      <c r="B267">
        <v>135</v>
      </c>
    </row>
    <row r="268" spans="1:2" x14ac:dyDescent="0.3">
      <c r="A268">
        <v>237</v>
      </c>
      <c r="B268">
        <v>10</v>
      </c>
    </row>
    <row r="269" spans="1:2" x14ac:dyDescent="0.3">
      <c r="A269">
        <v>13</v>
      </c>
      <c r="B269">
        <v>0</v>
      </c>
    </row>
    <row r="270" spans="1:2" x14ac:dyDescent="0.3">
      <c r="A270">
        <v>562</v>
      </c>
      <c r="B270">
        <v>6</v>
      </c>
    </row>
    <row r="271" spans="1:2" x14ac:dyDescent="0.3">
      <c r="A271">
        <v>71</v>
      </c>
      <c r="B271">
        <v>36</v>
      </c>
    </row>
    <row r="272" spans="1:2" x14ac:dyDescent="0.3">
      <c r="A272">
        <v>1510</v>
      </c>
      <c r="B272">
        <v>336</v>
      </c>
    </row>
    <row r="273" spans="1:2" x14ac:dyDescent="0.3">
      <c r="A273">
        <v>14</v>
      </c>
      <c r="B273">
        <v>34</v>
      </c>
    </row>
    <row r="274" spans="1:2" x14ac:dyDescent="0.3">
      <c r="A274">
        <v>193</v>
      </c>
      <c r="B274">
        <v>10</v>
      </c>
    </row>
    <row r="275" spans="1:2" x14ac:dyDescent="0.3">
      <c r="A275">
        <v>206</v>
      </c>
      <c r="B275">
        <v>201</v>
      </c>
    </row>
    <row r="276" spans="1:2" x14ac:dyDescent="0.3">
      <c r="A276">
        <v>351</v>
      </c>
      <c r="B276">
        <v>296</v>
      </c>
    </row>
    <row r="277" spans="1:2" x14ac:dyDescent="0.3">
      <c r="A277">
        <v>50</v>
      </c>
      <c r="B277">
        <v>7</v>
      </c>
    </row>
    <row r="278" spans="1:2" x14ac:dyDescent="0.3">
      <c r="A278">
        <v>184</v>
      </c>
      <c r="B278">
        <v>7</v>
      </c>
    </row>
    <row r="279" spans="1:2" x14ac:dyDescent="0.3">
      <c r="A279">
        <v>196</v>
      </c>
      <c r="B279">
        <v>1</v>
      </c>
    </row>
    <row r="280" spans="1:2" x14ac:dyDescent="0.3">
      <c r="A280">
        <v>229</v>
      </c>
      <c r="B280">
        <v>114</v>
      </c>
    </row>
    <row r="281" spans="1:2" x14ac:dyDescent="0.3">
      <c r="A281">
        <v>67</v>
      </c>
      <c r="B281">
        <v>29</v>
      </c>
    </row>
    <row r="282" spans="1:2" x14ac:dyDescent="0.3">
      <c r="A282">
        <v>95</v>
      </c>
      <c r="B282">
        <v>890</v>
      </c>
    </row>
    <row r="283" spans="1:2" x14ac:dyDescent="0.3">
      <c r="A283">
        <v>62</v>
      </c>
      <c r="B283">
        <v>31</v>
      </c>
    </row>
    <row r="284" spans="1:2" x14ac:dyDescent="0.3">
      <c r="A284">
        <v>73</v>
      </c>
      <c r="B284">
        <v>21</v>
      </c>
    </row>
    <row r="285" spans="1:2" x14ac:dyDescent="0.3">
      <c r="A285">
        <v>43</v>
      </c>
      <c r="B285">
        <v>37</v>
      </c>
    </row>
    <row r="286" spans="1:2" x14ac:dyDescent="0.3">
      <c r="A286">
        <v>70</v>
      </c>
      <c r="B286">
        <v>7</v>
      </c>
    </row>
    <row r="287" spans="1:2" x14ac:dyDescent="0.3">
      <c r="A287">
        <v>271</v>
      </c>
      <c r="B287">
        <v>4</v>
      </c>
    </row>
    <row r="288" spans="1:2" x14ac:dyDescent="0.3">
      <c r="A288">
        <v>55</v>
      </c>
      <c r="B288">
        <v>5</v>
      </c>
    </row>
    <row r="289" spans="1:2" x14ac:dyDescent="0.3">
      <c r="A289">
        <v>35</v>
      </c>
      <c r="B289">
        <v>0</v>
      </c>
    </row>
    <row r="290" spans="1:2" x14ac:dyDescent="0.3">
      <c r="A290">
        <v>22</v>
      </c>
      <c r="B290">
        <v>456</v>
      </c>
    </row>
    <row r="291" spans="1:2" x14ac:dyDescent="0.3">
      <c r="A291">
        <v>38</v>
      </c>
      <c r="B291">
        <v>369</v>
      </c>
    </row>
    <row r="292" spans="1:2" x14ac:dyDescent="0.3">
      <c r="A292">
        <v>15</v>
      </c>
      <c r="B292">
        <v>2</v>
      </c>
    </row>
    <row r="293" spans="1:2" x14ac:dyDescent="0.3">
      <c r="A293">
        <v>7</v>
      </c>
      <c r="B293">
        <v>0</v>
      </c>
    </row>
    <row r="294" spans="1:2" x14ac:dyDescent="0.3">
      <c r="A294">
        <v>241</v>
      </c>
      <c r="B294">
        <v>338</v>
      </c>
    </row>
    <row r="295" spans="1:2" x14ac:dyDescent="0.3">
      <c r="A295">
        <v>55</v>
      </c>
      <c r="B295">
        <v>4</v>
      </c>
    </row>
    <row r="296" spans="1:2" x14ac:dyDescent="0.3">
      <c r="A296">
        <v>171</v>
      </c>
      <c r="B296">
        <v>1</v>
      </c>
    </row>
    <row r="297" spans="1:2" x14ac:dyDescent="0.3">
      <c r="A297">
        <v>208</v>
      </c>
      <c r="B297">
        <v>28</v>
      </c>
    </row>
    <row r="298" spans="1:2" x14ac:dyDescent="0.3">
      <c r="A298">
        <v>21</v>
      </c>
      <c r="B298">
        <v>12</v>
      </c>
    </row>
    <row r="299" spans="1:2" x14ac:dyDescent="0.3">
      <c r="A299">
        <v>25</v>
      </c>
      <c r="B299">
        <v>16</v>
      </c>
    </row>
    <row r="300" spans="1:2" x14ac:dyDescent="0.3">
      <c r="A300">
        <v>52</v>
      </c>
      <c r="B300">
        <v>4</v>
      </c>
    </row>
    <row r="301" spans="1:2" x14ac:dyDescent="0.3">
      <c r="A301">
        <v>104</v>
      </c>
      <c r="B301">
        <v>4</v>
      </c>
    </row>
    <row r="302" spans="1:2" x14ac:dyDescent="0.3">
      <c r="A302">
        <v>73</v>
      </c>
      <c r="B302">
        <v>10</v>
      </c>
    </row>
    <row r="303" spans="1:2" x14ac:dyDescent="0.3">
      <c r="A303">
        <v>34</v>
      </c>
      <c r="B303">
        <v>0</v>
      </c>
    </row>
    <row r="304" spans="1:2" x14ac:dyDescent="0.3">
      <c r="A304">
        <v>56</v>
      </c>
      <c r="B304">
        <v>6</v>
      </c>
    </row>
    <row r="305" spans="1:2" x14ac:dyDescent="0.3">
      <c r="A305">
        <v>31</v>
      </c>
      <c r="B305">
        <v>0</v>
      </c>
    </row>
    <row r="306" spans="1:2" x14ac:dyDescent="0.3">
      <c r="A306">
        <v>84</v>
      </c>
      <c r="B306">
        <v>1</v>
      </c>
    </row>
    <row r="307" spans="1:2" x14ac:dyDescent="0.3">
      <c r="A307">
        <v>130</v>
      </c>
      <c r="B307">
        <v>0</v>
      </c>
    </row>
    <row r="308" spans="1:2" x14ac:dyDescent="0.3">
      <c r="A308">
        <v>12</v>
      </c>
      <c r="B308">
        <v>44</v>
      </c>
    </row>
    <row r="309" spans="1:2" x14ac:dyDescent="0.3">
      <c r="A309">
        <v>23</v>
      </c>
      <c r="B309">
        <v>0</v>
      </c>
    </row>
    <row r="310" spans="1:2" x14ac:dyDescent="0.3">
      <c r="A310">
        <v>158</v>
      </c>
      <c r="B310">
        <v>3</v>
      </c>
    </row>
    <row r="311" spans="1:2" x14ac:dyDescent="0.3">
      <c r="A311">
        <v>30</v>
      </c>
      <c r="B311">
        <v>0</v>
      </c>
    </row>
    <row r="312" spans="1:2" x14ac:dyDescent="0.3">
      <c r="A312">
        <v>18</v>
      </c>
      <c r="B312">
        <v>52</v>
      </c>
    </row>
    <row r="313" spans="1:2" x14ac:dyDescent="0.3">
      <c r="A313">
        <v>29</v>
      </c>
      <c r="B313">
        <v>0</v>
      </c>
    </row>
    <row r="314" spans="1:2" x14ac:dyDescent="0.3">
      <c r="A314">
        <v>31</v>
      </c>
      <c r="B314">
        <v>1</v>
      </c>
    </row>
    <row r="315" spans="1:2" x14ac:dyDescent="0.3">
      <c r="A315">
        <v>173</v>
      </c>
      <c r="B315">
        <v>1</v>
      </c>
    </row>
    <row r="316" spans="1:2" x14ac:dyDescent="0.3">
      <c r="A316">
        <v>17</v>
      </c>
      <c r="B316">
        <v>2</v>
      </c>
    </row>
    <row r="317" spans="1:2" x14ac:dyDescent="0.3">
      <c r="A317">
        <v>48</v>
      </c>
      <c r="B317">
        <v>9</v>
      </c>
    </row>
    <row r="318" spans="1:2" x14ac:dyDescent="0.3">
      <c r="A318">
        <v>59</v>
      </c>
      <c r="B318">
        <v>5</v>
      </c>
    </row>
    <row r="319" spans="1:2" x14ac:dyDescent="0.3">
      <c r="A319">
        <v>39</v>
      </c>
      <c r="B319">
        <v>57</v>
      </c>
    </row>
    <row r="320" spans="1:2" x14ac:dyDescent="0.3">
      <c r="A320">
        <v>59</v>
      </c>
      <c r="B320">
        <v>3</v>
      </c>
    </row>
    <row r="321" spans="1:2" x14ac:dyDescent="0.3">
      <c r="A321">
        <v>60</v>
      </c>
      <c r="B321">
        <v>1</v>
      </c>
    </row>
    <row r="322" spans="1:2" x14ac:dyDescent="0.3">
      <c r="A322">
        <v>20</v>
      </c>
      <c r="B322">
        <v>6</v>
      </c>
    </row>
    <row r="323" spans="1:2" x14ac:dyDescent="0.3">
      <c r="A323">
        <v>2</v>
      </c>
      <c r="B323">
        <v>48</v>
      </c>
    </row>
    <row r="324" spans="1:2" x14ac:dyDescent="0.3">
      <c r="A324">
        <v>315</v>
      </c>
      <c r="B324">
        <v>2</v>
      </c>
    </row>
    <row r="325" spans="1:2" x14ac:dyDescent="0.3">
      <c r="A325">
        <v>2174</v>
      </c>
      <c r="B325">
        <v>4</v>
      </c>
    </row>
    <row r="326" spans="1:2" x14ac:dyDescent="0.3">
      <c r="A326">
        <v>152</v>
      </c>
      <c r="B326">
        <v>5</v>
      </c>
    </row>
    <row r="327" spans="1:2" x14ac:dyDescent="0.3">
      <c r="A327">
        <v>1021</v>
      </c>
      <c r="B327">
        <v>79</v>
      </c>
    </row>
    <row r="328" spans="1:2" x14ac:dyDescent="0.3">
      <c r="A328">
        <v>237</v>
      </c>
      <c r="B328">
        <v>2</v>
      </c>
    </row>
    <row r="329" spans="1:2" x14ac:dyDescent="0.3">
      <c r="A329">
        <v>27</v>
      </c>
      <c r="B329">
        <v>11</v>
      </c>
    </row>
    <row r="330" spans="1:2" x14ac:dyDescent="0.3">
      <c r="A330">
        <v>17</v>
      </c>
      <c r="B330">
        <v>11</v>
      </c>
    </row>
    <row r="331" spans="1:2" x14ac:dyDescent="0.3">
      <c r="A331">
        <v>27</v>
      </c>
      <c r="B331">
        <v>1</v>
      </c>
    </row>
    <row r="332" spans="1:2" x14ac:dyDescent="0.3">
      <c r="A332">
        <v>82</v>
      </c>
      <c r="B332">
        <v>3</v>
      </c>
    </row>
    <row r="333" spans="1:2" x14ac:dyDescent="0.3">
      <c r="A333">
        <v>48</v>
      </c>
      <c r="B333">
        <v>5</v>
      </c>
    </row>
    <row r="334" spans="1:2" x14ac:dyDescent="0.3">
      <c r="A334">
        <v>105</v>
      </c>
      <c r="B334">
        <v>12</v>
      </c>
    </row>
    <row r="335" spans="1:2" x14ac:dyDescent="0.3">
      <c r="A335">
        <v>28</v>
      </c>
      <c r="B335">
        <v>2</v>
      </c>
    </row>
    <row r="336" spans="1:2" x14ac:dyDescent="0.3">
      <c r="A336">
        <v>1107</v>
      </c>
      <c r="B336">
        <v>5</v>
      </c>
    </row>
    <row r="337" spans="1:2" x14ac:dyDescent="0.3">
      <c r="A337">
        <v>1013</v>
      </c>
      <c r="B337">
        <v>21</v>
      </c>
    </row>
    <row r="338" spans="1:2" x14ac:dyDescent="0.3">
      <c r="A338">
        <v>274</v>
      </c>
      <c r="B338">
        <v>0</v>
      </c>
    </row>
    <row r="339" spans="1:2" x14ac:dyDescent="0.3">
      <c r="A339">
        <v>87</v>
      </c>
      <c r="B339">
        <v>45</v>
      </c>
    </row>
    <row r="340" spans="1:2" x14ac:dyDescent="0.3">
      <c r="A340">
        <v>99</v>
      </c>
      <c r="B340">
        <v>29</v>
      </c>
    </row>
    <row r="341" spans="1:2" x14ac:dyDescent="0.3">
      <c r="A341">
        <v>276</v>
      </c>
      <c r="B341">
        <v>2</v>
      </c>
    </row>
    <row r="342" spans="1:2" x14ac:dyDescent="0.3">
      <c r="A342">
        <v>21</v>
      </c>
      <c r="B342">
        <v>30</v>
      </c>
    </row>
    <row r="343" spans="1:2" x14ac:dyDescent="0.3">
      <c r="A343">
        <v>41</v>
      </c>
      <c r="B343">
        <v>8</v>
      </c>
    </row>
    <row r="344" spans="1:2" x14ac:dyDescent="0.3">
      <c r="A344">
        <v>119</v>
      </c>
      <c r="B344">
        <v>1</v>
      </c>
    </row>
    <row r="345" spans="1:2" x14ac:dyDescent="0.3">
      <c r="A345">
        <v>153</v>
      </c>
      <c r="B345">
        <v>14</v>
      </c>
    </row>
    <row r="346" spans="1:2" x14ac:dyDescent="0.3">
      <c r="A346">
        <v>100</v>
      </c>
      <c r="B346">
        <v>24</v>
      </c>
    </row>
    <row r="347" spans="1:2" x14ac:dyDescent="0.3">
      <c r="A347">
        <v>143</v>
      </c>
      <c r="B347">
        <v>2</v>
      </c>
    </row>
    <row r="348" spans="1:2" x14ac:dyDescent="0.3">
      <c r="A348">
        <v>140</v>
      </c>
      <c r="B348">
        <v>21</v>
      </c>
    </row>
    <row r="349" spans="1:2" x14ac:dyDescent="0.3">
      <c r="A349">
        <v>35</v>
      </c>
      <c r="B349">
        <v>7</v>
      </c>
    </row>
    <row r="350" spans="1:2" x14ac:dyDescent="0.3">
      <c r="A350">
        <v>149</v>
      </c>
      <c r="B350">
        <v>0</v>
      </c>
    </row>
    <row r="351" spans="1:2" x14ac:dyDescent="0.3">
      <c r="A351">
        <v>130</v>
      </c>
      <c r="B351">
        <v>4</v>
      </c>
    </row>
    <row r="352" spans="1:2" x14ac:dyDescent="0.3">
      <c r="A352">
        <v>120</v>
      </c>
      <c r="B352">
        <v>32</v>
      </c>
    </row>
    <row r="353" spans="1:2" x14ac:dyDescent="0.3">
      <c r="A353">
        <v>265</v>
      </c>
      <c r="B353">
        <v>4</v>
      </c>
    </row>
    <row r="354" spans="1:2" x14ac:dyDescent="0.3">
      <c r="A354">
        <v>71</v>
      </c>
      <c r="B354">
        <v>9</v>
      </c>
    </row>
    <row r="355" spans="1:2" x14ac:dyDescent="0.3">
      <c r="A355">
        <v>13</v>
      </c>
      <c r="B355">
        <v>17</v>
      </c>
    </row>
    <row r="356" spans="1:2" x14ac:dyDescent="0.3">
      <c r="A356">
        <v>169</v>
      </c>
      <c r="B356">
        <v>5</v>
      </c>
    </row>
    <row r="357" spans="1:2" x14ac:dyDescent="0.3">
      <c r="A357">
        <v>57</v>
      </c>
      <c r="B357">
        <v>53</v>
      </c>
    </row>
    <row r="358" spans="1:2" x14ac:dyDescent="0.3">
      <c r="A358">
        <v>229</v>
      </c>
      <c r="B358">
        <v>7</v>
      </c>
    </row>
    <row r="359" spans="1:2" x14ac:dyDescent="0.3">
      <c r="A359">
        <v>108</v>
      </c>
      <c r="B359">
        <v>72</v>
      </c>
    </row>
    <row r="360" spans="1:2" x14ac:dyDescent="0.3">
      <c r="A360">
        <v>108</v>
      </c>
      <c r="B360">
        <v>0</v>
      </c>
    </row>
    <row r="361" spans="1:2" x14ac:dyDescent="0.3">
      <c r="A361">
        <v>41</v>
      </c>
      <c r="B361">
        <v>2</v>
      </c>
    </row>
    <row r="362" spans="1:2" x14ac:dyDescent="0.3">
      <c r="A362">
        <v>139</v>
      </c>
      <c r="B362">
        <v>8</v>
      </c>
    </row>
    <row r="363" spans="1:2" x14ac:dyDescent="0.3">
      <c r="A363">
        <v>19</v>
      </c>
      <c r="B363">
        <v>2</v>
      </c>
    </row>
    <row r="364" spans="1:2" x14ac:dyDescent="0.3">
      <c r="A364">
        <v>94</v>
      </c>
      <c r="B364">
        <v>0</v>
      </c>
    </row>
    <row r="365" spans="1:2" x14ac:dyDescent="0.3">
      <c r="A365">
        <v>23</v>
      </c>
      <c r="B365">
        <v>3</v>
      </c>
    </row>
    <row r="366" spans="1:2" x14ac:dyDescent="0.3">
      <c r="A366">
        <v>15</v>
      </c>
      <c r="B366">
        <v>4</v>
      </c>
    </row>
    <row r="367" spans="1:2" x14ac:dyDescent="0.3">
      <c r="A367">
        <v>62</v>
      </c>
      <c r="B367">
        <v>3</v>
      </c>
    </row>
    <row r="368" spans="1:2" x14ac:dyDescent="0.3">
      <c r="A368">
        <v>74</v>
      </c>
      <c r="B368">
        <v>6</v>
      </c>
    </row>
    <row r="369" spans="1:2" x14ac:dyDescent="0.3">
      <c r="A369">
        <v>97</v>
      </c>
      <c r="B369">
        <v>0</v>
      </c>
    </row>
    <row r="370" spans="1:2" x14ac:dyDescent="0.3">
      <c r="A370">
        <v>55</v>
      </c>
      <c r="B370">
        <v>0</v>
      </c>
    </row>
    <row r="371" spans="1:2" x14ac:dyDescent="0.3">
      <c r="A371">
        <v>44</v>
      </c>
      <c r="B371">
        <v>0</v>
      </c>
    </row>
    <row r="372" spans="1:2" x14ac:dyDescent="0.3">
      <c r="A372">
        <v>110</v>
      </c>
      <c r="B372">
        <v>8</v>
      </c>
    </row>
    <row r="373" spans="1:2" x14ac:dyDescent="0.3">
      <c r="A373">
        <v>59</v>
      </c>
      <c r="B373">
        <v>5</v>
      </c>
    </row>
    <row r="374" spans="1:2" x14ac:dyDescent="0.3">
      <c r="A374">
        <v>62</v>
      </c>
      <c r="B374">
        <v>0</v>
      </c>
    </row>
    <row r="375" spans="1:2" x14ac:dyDescent="0.3">
      <c r="A375">
        <v>105</v>
      </c>
      <c r="B375">
        <v>2</v>
      </c>
    </row>
    <row r="376" spans="1:2" x14ac:dyDescent="0.3">
      <c r="A376">
        <v>26</v>
      </c>
      <c r="B376">
        <v>24</v>
      </c>
    </row>
    <row r="377" spans="1:2" x14ac:dyDescent="0.3">
      <c r="A377">
        <v>49</v>
      </c>
      <c r="B377">
        <v>0</v>
      </c>
    </row>
    <row r="378" spans="1:2" x14ac:dyDescent="0.3">
      <c r="A378">
        <v>68</v>
      </c>
      <c r="B378">
        <v>9</v>
      </c>
    </row>
    <row r="379" spans="1:2" x14ac:dyDescent="0.3">
      <c r="A379">
        <v>22</v>
      </c>
      <c r="B379">
        <v>0</v>
      </c>
    </row>
    <row r="380" spans="1:2" x14ac:dyDescent="0.3">
      <c r="A380">
        <v>18</v>
      </c>
      <c r="B380">
        <v>1</v>
      </c>
    </row>
    <row r="381" spans="1:2" x14ac:dyDescent="0.3">
      <c r="A381">
        <v>19</v>
      </c>
      <c r="B381">
        <v>10</v>
      </c>
    </row>
    <row r="382" spans="1:2" x14ac:dyDescent="0.3">
      <c r="A382">
        <v>99</v>
      </c>
      <c r="B382">
        <v>1</v>
      </c>
    </row>
    <row r="383" spans="1:2" x14ac:dyDescent="0.3">
      <c r="A383">
        <v>27</v>
      </c>
      <c r="B383">
        <v>0</v>
      </c>
    </row>
    <row r="384" spans="1:2" x14ac:dyDescent="0.3">
      <c r="A384">
        <v>25</v>
      </c>
      <c r="B384">
        <v>20</v>
      </c>
    </row>
    <row r="385" spans="1:2" x14ac:dyDescent="0.3">
      <c r="A385">
        <v>14</v>
      </c>
      <c r="B385">
        <v>30</v>
      </c>
    </row>
    <row r="386" spans="1:2" x14ac:dyDescent="0.3">
      <c r="A386">
        <v>35</v>
      </c>
      <c r="B386">
        <v>6</v>
      </c>
    </row>
    <row r="387" spans="1:2" x14ac:dyDescent="0.3">
      <c r="A387">
        <v>10</v>
      </c>
      <c r="B387">
        <v>15</v>
      </c>
    </row>
    <row r="388" spans="1:2" x14ac:dyDescent="0.3">
      <c r="A388">
        <v>29</v>
      </c>
      <c r="B388">
        <v>5</v>
      </c>
    </row>
    <row r="389" spans="1:2" x14ac:dyDescent="0.3">
      <c r="A389">
        <v>44</v>
      </c>
      <c r="B389">
        <v>0</v>
      </c>
    </row>
    <row r="390" spans="1:2" x14ac:dyDescent="0.3">
      <c r="A390">
        <v>17</v>
      </c>
      <c r="B390">
        <v>0</v>
      </c>
    </row>
    <row r="391" spans="1:2" x14ac:dyDescent="0.3">
      <c r="A391">
        <v>34</v>
      </c>
      <c r="B391">
        <v>28</v>
      </c>
    </row>
    <row r="392" spans="1:2" x14ac:dyDescent="0.3">
      <c r="A392">
        <v>14</v>
      </c>
      <c r="B392">
        <v>0</v>
      </c>
    </row>
    <row r="393" spans="1:2" x14ac:dyDescent="0.3">
      <c r="A393">
        <v>156</v>
      </c>
      <c r="B393">
        <v>5</v>
      </c>
    </row>
    <row r="394" spans="1:2" x14ac:dyDescent="0.3">
      <c r="A394">
        <v>128</v>
      </c>
      <c r="B394">
        <v>7</v>
      </c>
    </row>
    <row r="395" spans="1:2" x14ac:dyDescent="0.3">
      <c r="A395">
        <v>60</v>
      </c>
      <c r="B395">
        <v>30</v>
      </c>
    </row>
    <row r="396" spans="1:2" x14ac:dyDescent="0.3">
      <c r="A396">
        <v>32</v>
      </c>
      <c r="B396">
        <v>2</v>
      </c>
    </row>
    <row r="397" spans="1:2" x14ac:dyDescent="0.3">
      <c r="A397">
        <v>53</v>
      </c>
      <c r="B397">
        <v>30</v>
      </c>
    </row>
    <row r="398" spans="1:2" x14ac:dyDescent="0.3">
      <c r="A398">
        <v>184</v>
      </c>
      <c r="B398">
        <v>2</v>
      </c>
    </row>
    <row r="399" spans="1:2" x14ac:dyDescent="0.3">
      <c r="A399">
        <v>90</v>
      </c>
      <c r="B399">
        <v>0</v>
      </c>
    </row>
    <row r="400" spans="1:2" x14ac:dyDescent="0.3">
      <c r="A400">
        <v>71</v>
      </c>
      <c r="B400">
        <v>2</v>
      </c>
    </row>
    <row r="401" spans="1:2" x14ac:dyDescent="0.3">
      <c r="A401">
        <v>87</v>
      </c>
      <c r="B401">
        <v>1</v>
      </c>
    </row>
    <row r="402" spans="1:2" x14ac:dyDescent="0.3">
      <c r="A402">
        <v>28</v>
      </c>
      <c r="B402">
        <v>2</v>
      </c>
    </row>
    <row r="403" spans="1:2" x14ac:dyDescent="0.3">
      <c r="A403">
        <v>56</v>
      </c>
      <c r="B403">
        <v>14</v>
      </c>
    </row>
    <row r="404" spans="1:2" x14ac:dyDescent="0.3">
      <c r="A404">
        <v>51</v>
      </c>
      <c r="B404">
        <v>31</v>
      </c>
    </row>
    <row r="405" spans="1:2" x14ac:dyDescent="0.3">
      <c r="A405">
        <v>75</v>
      </c>
      <c r="B405">
        <v>16</v>
      </c>
    </row>
    <row r="406" spans="1:2" x14ac:dyDescent="0.3">
      <c r="A406">
        <v>38</v>
      </c>
      <c r="B406">
        <v>12</v>
      </c>
    </row>
    <row r="407" spans="1:2" x14ac:dyDescent="0.3">
      <c r="A407">
        <v>18</v>
      </c>
      <c r="B407">
        <v>96</v>
      </c>
    </row>
    <row r="408" spans="1:2" x14ac:dyDescent="0.3">
      <c r="A408">
        <v>54</v>
      </c>
      <c r="B408">
        <v>16</v>
      </c>
    </row>
    <row r="409" spans="1:2" x14ac:dyDescent="0.3">
      <c r="A409">
        <v>71</v>
      </c>
      <c r="B409">
        <v>5</v>
      </c>
    </row>
    <row r="410" spans="1:2" x14ac:dyDescent="0.3">
      <c r="A410">
        <v>57</v>
      </c>
      <c r="B410">
        <v>0</v>
      </c>
    </row>
    <row r="411" spans="1:2" x14ac:dyDescent="0.3">
      <c r="A411">
        <v>43</v>
      </c>
      <c r="B411">
        <v>8</v>
      </c>
    </row>
    <row r="412" spans="1:2" x14ac:dyDescent="0.3">
      <c r="A412">
        <v>52</v>
      </c>
      <c r="B412">
        <v>7</v>
      </c>
    </row>
    <row r="413" spans="1:2" x14ac:dyDescent="0.3">
      <c r="A413">
        <v>27</v>
      </c>
      <c r="B413">
        <v>24</v>
      </c>
    </row>
    <row r="414" spans="1:2" x14ac:dyDescent="0.3">
      <c r="A414">
        <v>12</v>
      </c>
      <c r="B414">
        <v>121</v>
      </c>
    </row>
    <row r="415" spans="1:2" x14ac:dyDescent="0.3">
      <c r="A415">
        <v>33</v>
      </c>
      <c r="B415">
        <v>196</v>
      </c>
    </row>
    <row r="416" spans="1:2" x14ac:dyDescent="0.3">
      <c r="A416">
        <v>96</v>
      </c>
      <c r="B416">
        <v>5</v>
      </c>
    </row>
    <row r="417" spans="1:2" x14ac:dyDescent="0.3">
      <c r="A417">
        <v>28</v>
      </c>
      <c r="B417">
        <v>73</v>
      </c>
    </row>
    <row r="418" spans="1:2" x14ac:dyDescent="0.3">
      <c r="A418">
        <v>43</v>
      </c>
      <c r="B418">
        <v>93</v>
      </c>
    </row>
    <row r="419" spans="1:2" x14ac:dyDescent="0.3">
      <c r="A419">
        <v>205</v>
      </c>
      <c r="B419">
        <v>17</v>
      </c>
    </row>
    <row r="420" spans="1:2" x14ac:dyDescent="0.3">
      <c r="A420">
        <v>23</v>
      </c>
      <c r="B420">
        <v>7</v>
      </c>
    </row>
    <row r="421" spans="1:2" x14ac:dyDescent="0.3">
      <c r="A421">
        <v>19</v>
      </c>
      <c r="B421">
        <v>17</v>
      </c>
    </row>
    <row r="422" spans="1:2" x14ac:dyDescent="0.3">
      <c r="A422">
        <v>14</v>
      </c>
      <c r="B422">
        <v>171</v>
      </c>
    </row>
    <row r="423" spans="1:2" x14ac:dyDescent="0.3">
      <c r="A423">
        <v>38</v>
      </c>
      <c r="B423">
        <v>188</v>
      </c>
    </row>
    <row r="424" spans="1:2" x14ac:dyDescent="0.3">
      <c r="A424">
        <v>78</v>
      </c>
      <c r="B424">
        <v>110</v>
      </c>
    </row>
    <row r="425" spans="1:2" x14ac:dyDescent="0.3">
      <c r="A425">
        <v>69</v>
      </c>
      <c r="B425">
        <v>37</v>
      </c>
    </row>
    <row r="426" spans="1:2" x14ac:dyDescent="0.3">
      <c r="A426">
        <v>33</v>
      </c>
      <c r="B426">
        <v>9</v>
      </c>
    </row>
    <row r="427" spans="1:2" x14ac:dyDescent="0.3">
      <c r="A427">
        <v>54</v>
      </c>
      <c r="B427">
        <v>29</v>
      </c>
    </row>
    <row r="428" spans="1:2" x14ac:dyDescent="0.3">
      <c r="A428">
        <v>99</v>
      </c>
      <c r="B428">
        <v>6</v>
      </c>
    </row>
    <row r="429" spans="1:2" x14ac:dyDescent="0.3">
      <c r="A429">
        <v>49</v>
      </c>
      <c r="B429">
        <v>30</v>
      </c>
    </row>
    <row r="430" spans="1:2" x14ac:dyDescent="0.3">
      <c r="A430">
        <v>11</v>
      </c>
      <c r="B430">
        <v>81</v>
      </c>
    </row>
    <row r="431" spans="1:2" x14ac:dyDescent="0.3">
      <c r="A431">
        <v>38</v>
      </c>
      <c r="B431">
        <v>4</v>
      </c>
    </row>
    <row r="432" spans="1:2" x14ac:dyDescent="0.3">
      <c r="A432">
        <v>16</v>
      </c>
      <c r="B432">
        <v>11</v>
      </c>
    </row>
    <row r="433" spans="1:2" x14ac:dyDescent="0.3">
      <c r="A433">
        <v>32</v>
      </c>
      <c r="B433">
        <v>14</v>
      </c>
    </row>
    <row r="434" spans="1:2" x14ac:dyDescent="0.3">
      <c r="A434">
        <v>20</v>
      </c>
      <c r="B434">
        <v>5</v>
      </c>
    </row>
    <row r="435" spans="1:2" x14ac:dyDescent="0.3">
      <c r="A435">
        <v>154</v>
      </c>
      <c r="B435">
        <v>45</v>
      </c>
    </row>
    <row r="436" spans="1:2" x14ac:dyDescent="0.3">
      <c r="A436">
        <v>41</v>
      </c>
      <c r="B436">
        <v>8</v>
      </c>
    </row>
    <row r="437" spans="1:2" x14ac:dyDescent="0.3">
      <c r="A437">
        <v>75</v>
      </c>
      <c r="B437">
        <v>3</v>
      </c>
    </row>
    <row r="438" spans="1:2" x14ac:dyDescent="0.3">
      <c r="A438">
        <v>40</v>
      </c>
      <c r="B438">
        <v>24</v>
      </c>
    </row>
    <row r="439" spans="1:2" x14ac:dyDescent="0.3">
      <c r="A439">
        <v>46</v>
      </c>
      <c r="B439">
        <v>18</v>
      </c>
    </row>
    <row r="440" spans="1:2" x14ac:dyDescent="0.3">
      <c r="A440">
        <v>62</v>
      </c>
      <c r="B440">
        <v>12</v>
      </c>
    </row>
    <row r="441" spans="1:2" x14ac:dyDescent="0.3">
      <c r="A441">
        <v>61</v>
      </c>
      <c r="B441">
        <v>123</v>
      </c>
    </row>
    <row r="442" spans="1:2" x14ac:dyDescent="0.3">
      <c r="A442">
        <v>96</v>
      </c>
      <c r="B442">
        <v>96</v>
      </c>
    </row>
    <row r="443" spans="1:2" x14ac:dyDescent="0.3">
      <c r="A443">
        <v>190</v>
      </c>
      <c r="B443">
        <v>31</v>
      </c>
    </row>
    <row r="444" spans="1:2" x14ac:dyDescent="0.3">
      <c r="A444">
        <v>94</v>
      </c>
      <c r="B444">
        <v>4</v>
      </c>
    </row>
    <row r="445" spans="1:2" x14ac:dyDescent="0.3">
      <c r="A445">
        <v>39</v>
      </c>
      <c r="B445">
        <v>3</v>
      </c>
    </row>
    <row r="446" spans="1:2" x14ac:dyDescent="0.3">
      <c r="A446">
        <v>127</v>
      </c>
      <c r="B446">
        <v>179</v>
      </c>
    </row>
    <row r="447" spans="1:2" x14ac:dyDescent="0.3">
      <c r="A447">
        <v>159</v>
      </c>
      <c r="B447">
        <v>3</v>
      </c>
    </row>
    <row r="448" spans="1:2" x14ac:dyDescent="0.3">
      <c r="A448">
        <v>177</v>
      </c>
      <c r="B448">
        <v>23</v>
      </c>
    </row>
    <row r="449" spans="1:2" x14ac:dyDescent="0.3">
      <c r="A449">
        <v>47</v>
      </c>
      <c r="B449">
        <v>23</v>
      </c>
    </row>
    <row r="450" spans="1:2" x14ac:dyDescent="0.3">
      <c r="A450">
        <v>1</v>
      </c>
      <c r="B450">
        <v>41</v>
      </c>
    </row>
    <row r="451" spans="1:2" x14ac:dyDescent="0.3">
      <c r="A451">
        <v>16</v>
      </c>
      <c r="B451">
        <v>0</v>
      </c>
    </row>
    <row r="452" spans="1:2" x14ac:dyDescent="0.3">
      <c r="A452">
        <v>115</v>
      </c>
      <c r="B452">
        <v>32</v>
      </c>
    </row>
    <row r="453" spans="1:2" x14ac:dyDescent="0.3">
      <c r="A453">
        <v>133</v>
      </c>
      <c r="B453">
        <v>2</v>
      </c>
    </row>
    <row r="454" spans="1:2" x14ac:dyDescent="0.3">
      <c r="A454">
        <v>70</v>
      </c>
      <c r="B454">
        <v>7</v>
      </c>
    </row>
    <row r="455" spans="1:2" x14ac:dyDescent="0.3">
      <c r="A455">
        <v>62</v>
      </c>
      <c r="B455">
        <v>4</v>
      </c>
    </row>
    <row r="456" spans="1:2" x14ac:dyDescent="0.3">
      <c r="A456">
        <v>10</v>
      </c>
      <c r="B456">
        <v>196</v>
      </c>
    </row>
    <row r="457" spans="1:2" x14ac:dyDescent="0.3">
      <c r="A457">
        <v>499</v>
      </c>
      <c r="B457">
        <v>11</v>
      </c>
    </row>
    <row r="458" spans="1:2" x14ac:dyDescent="0.3">
      <c r="A458">
        <v>47</v>
      </c>
      <c r="B458">
        <v>9</v>
      </c>
    </row>
    <row r="459" spans="1:2" x14ac:dyDescent="0.3">
      <c r="A459">
        <v>28</v>
      </c>
      <c r="B459">
        <v>5</v>
      </c>
    </row>
    <row r="460" spans="1:2" x14ac:dyDescent="0.3">
      <c r="A460">
        <v>24</v>
      </c>
      <c r="B460">
        <v>8</v>
      </c>
    </row>
    <row r="461" spans="1:2" x14ac:dyDescent="0.3">
      <c r="A461">
        <v>76</v>
      </c>
      <c r="B461">
        <v>229</v>
      </c>
    </row>
    <row r="462" spans="1:2" x14ac:dyDescent="0.3">
      <c r="A462">
        <v>98</v>
      </c>
      <c r="B462">
        <v>40</v>
      </c>
    </row>
    <row r="463" spans="1:2" x14ac:dyDescent="0.3">
      <c r="A463">
        <v>30</v>
      </c>
      <c r="B463">
        <v>123</v>
      </c>
    </row>
    <row r="464" spans="1:2" x14ac:dyDescent="0.3">
      <c r="A464">
        <v>478</v>
      </c>
      <c r="B464">
        <v>5</v>
      </c>
    </row>
    <row r="465" spans="1:2" x14ac:dyDescent="0.3">
      <c r="A465">
        <v>74</v>
      </c>
      <c r="B465">
        <v>148</v>
      </c>
    </row>
    <row r="466" spans="1:2" x14ac:dyDescent="0.3">
      <c r="A466">
        <v>131</v>
      </c>
      <c r="B466">
        <v>10</v>
      </c>
    </row>
    <row r="467" spans="1:2" x14ac:dyDescent="0.3">
      <c r="A467">
        <v>61</v>
      </c>
      <c r="B467">
        <v>4</v>
      </c>
    </row>
    <row r="468" spans="1:2" x14ac:dyDescent="0.3">
      <c r="A468">
        <v>1071</v>
      </c>
      <c r="B468">
        <v>21</v>
      </c>
    </row>
    <row r="469" spans="1:2" x14ac:dyDescent="0.3">
      <c r="A469">
        <v>122</v>
      </c>
      <c r="B469">
        <v>2</v>
      </c>
    </row>
    <row r="470" spans="1:2" x14ac:dyDescent="0.3">
      <c r="A470">
        <v>111</v>
      </c>
      <c r="B470">
        <v>0</v>
      </c>
    </row>
    <row r="471" spans="1:2" x14ac:dyDescent="0.3">
      <c r="A471">
        <v>255</v>
      </c>
      <c r="B471">
        <v>4</v>
      </c>
    </row>
    <row r="472" spans="1:2" x14ac:dyDescent="0.3">
      <c r="A472">
        <v>141</v>
      </c>
      <c r="B472">
        <v>1</v>
      </c>
    </row>
    <row r="473" spans="1:2" x14ac:dyDescent="0.3">
      <c r="A473">
        <v>159</v>
      </c>
      <c r="B473">
        <v>30</v>
      </c>
    </row>
    <row r="474" spans="1:2" x14ac:dyDescent="0.3">
      <c r="A474">
        <v>99</v>
      </c>
      <c r="B474">
        <v>3</v>
      </c>
    </row>
    <row r="475" spans="1:2" x14ac:dyDescent="0.3">
      <c r="A475">
        <v>96</v>
      </c>
      <c r="B475">
        <v>975</v>
      </c>
    </row>
    <row r="476" spans="1:2" x14ac:dyDescent="0.3">
      <c r="A476">
        <v>27</v>
      </c>
      <c r="B476">
        <v>167</v>
      </c>
    </row>
    <row r="477" spans="1:2" x14ac:dyDescent="0.3">
      <c r="A477">
        <v>166</v>
      </c>
      <c r="B477">
        <v>5</v>
      </c>
    </row>
    <row r="478" spans="1:2" x14ac:dyDescent="0.3">
      <c r="A478">
        <v>76</v>
      </c>
      <c r="B478">
        <v>18</v>
      </c>
    </row>
    <row r="479" spans="1:2" x14ac:dyDescent="0.3">
      <c r="A479">
        <v>211</v>
      </c>
      <c r="B479">
        <v>98</v>
      </c>
    </row>
    <row r="480" spans="1:2" x14ac:dyDescent="0.3">
      <c r="A480">
        <v>21</v>
      </c>
      <c r="B480">
        <v>4</v>
      </c>
    </row>
    <row r="481" spans="1:2" x14ac:dyDescent="0.3">
      <c r="A481">
        <v>61</v>
      </c>
      <c r="B481">
        <v>3</v>
      </c>
    </row>
    <row r="482" spans="1:2" x14ac:dyDescent="0.3">
      <c r="A482">
        <v>30</v>
      </c>
      <c r="B482">
        <v>1</v>
      </c>
    </row>
    <row r="483" spans="1:2" x14ac:dyDescent="0.3">
      <c r="A483">
        <v>375</v>
      </c>
      <c r="B483">
        <v>0</v>
      </c>
    </row>
    <row r="484" spans="1:2" x14ac:dyDescent="0.3">
      <c r="A484">
        <v>111</v>
      </c>
      <c r="B484">
        <v>9</v>
      </c>
    </row>
    <row r="485" spans="1:2" x14ac:dyDescent="0.3">
      <c r="A485">
        <v>123</v>
      </c>
      <c r="B485">
        <v>2</v>
      </c>
    </row>
    <row r="486" spans="1:2" x14ac:dyDescent="0.3">
      <c r="A486">
        <v>70</v>
      </c>
      <c r="B486">
        <v>0</v>
      </c>
    </row>
    <row r="487" spans="1:2" x14ac:dyDescent="0.3">
      <c r="A487">
        <v>85</v>
      </c>
      <c r="B487">
        <v>147</v>
      </c>
    </row>
    <row r="488" spans="1:2" x14ac:dyDescent="0.3">
      <c r="A488">
        <v>86</v>
      </c>
      <c r="B488">
        <v>49</v>
      </c>
    </row>
    <row r="489" spans="1:2" x14ac:dyDescent="0.3">
      <c r="A489">
        <v>13</v>
      </c>
      <c r="B489">
        <v>1</v>
      </c>
    </row>
    <row r="490" spans="1:2" x14ac:dyDescent="0.3">
      <c r="A490">
        <v>33</v>
      </c>
      <c r="B490">
        <v>2</v>
      </c>
    </row>
    <row r="491" spans="1:2" x14ac:dyDescent="0.3">
      <c r="A491">
        <v>15</v>
      </c>
      <c r="B491">
        <v>7</v>
      </c>
    </row>
    <row r="492" spans="1:2" x14ac:dyDescent="0.3">
      <c r="A492">
        <v>273</v>
      </c>
      <c r="B492">
        <v>4</v>
      </c>
    </row>
    <row r="493" spans="1:2" x14ac:dyDescent="0.3">
      <c r="A493">
        <v>714</v>
      </c>
      <c r="B493">
        <v>27</v>
      </c>
    </row>
    <row r="494" spans="1:2" x14ac:dyDescent="0.3">
      <c r="A494">
        <v>170</v>
      </c>
      <c r="B494">
        <v>94</v>
      </c>
    </row>
    <row r="495" spans="1:2" x14ac:dyDescent="0.3">
      <c r="A495">
        <v>512</v>
      </c>
      <c r="B495">
        <v>29</v>
      </c>
    </row>
    <row r="496" spans="1:2" x14ac:dyDescent="0.3">
      <c r="A496">
        <v>314</v>
      </c>
      <c r="B496">
        <v>7</v>
      </c>
    </row>
    <row r="497" spans="1:2" x14ac:dyDescent="0.3">
      <c r="A497">
        <v>167</v>
      </c>
      <c r="B497">
        <v>22</v>
      </c>
    </row>
    <row r="498" spans="1:2" x14ac:dyDescent="0.3">
      <c r="A498">
        <v>9</v>
      </c>
      <c r="B498">
        <v>1</v>
      </c>
    </row>
    <row r="499" spans="1:2" x14ac:dyDescent="0.3">
      <c r="A499">
        <v>103</v>
      </c>
      <c r="B499">
        <v>10</v>
      </c>
    </row>
    <row r="500" spans="1:2" x14ac:dyDescent="0.3">
      <c r="A500">
        <v>111</v>
      </c>
      <c r="B500">
        <v>6</v>
      </c>
    </row>
    <row r="501" spans="1:2" x14ac:dyDescent="0.3">
      <c r="A501">
        <v>271</v>
      </c>
      <c r="B501">
        <v>24</v>
      </c>
    </row>
    <row r="502" spans="1:2" x14ac:dyDescent="0.3">
      <c r="A502">
        <v>101</v>
      </c>
      <c r="B502">
        <v>15</v>
      </c>
    </row>
    <row r="503" spans="1:2" x14ac:dyDescent="0.3">
      <c r="A503">
        <v>57</v>
      </c>
      <c r="B503">
        <v>37</v>
      </c>
    </row>
    <row r="504" spans="1:2" x14ac:dyDescent="0.3">
      <c r="A504">
        <v>62</v>
      </c>
      <c r="B504">
        <v>20</v>
      </c>
    </row>
    <row r="505" spans="1:2" x14ac:dyDescent="0.3">
      <c r="A505">
        <v>32</v>
      </c>
      <c r="B505">
        <v>7</v>
      </c>
    </row>
    <row r="506" spans="1:2" x14ac:dyDescent="0.3">
      <c r="A506">
        <v>141</v>
      </c>
      <c r="B506">
        <v>0</v>
      </c>
    </row>
    <row r="507" spans="1:2" x14ac:dyDescent="0.3">
      <c r="A507">
        <v>75</v>
      </c>
      <c r="B507">
        <v>21</v>
      </c>
    </row>
    <row r="508" spans="1:2" x14ac:dyDescent="0.3">
      <c r="A508">
        <v>46</v>
      </c>
      <c r="B508">
        <v>3</v>
      </c>
    </row>
    <row r="509" spans="1:2" x14ac:dyDescent="0.3">
      <c r="A509">
        <v>103</v>
      </c>
      <c r="B509">
        <v>11</v>
      </c>
    </row>
    <row r="510" spans="1:2" x14ac:dyDescent="0.3">
      <c r="A510">
        <v>6</v>
      </c>
      <c r="B510">
        <v>1</v>
      </c>
    </row>
    <row r="511" spans="1:2" x14ac:dyDescent="0.3">
      <c r="A511">
        <v>83</v>
      </c>
      <c r="B511">
        <v>312</v>
      </c>
    </row>
    <row r="512" spans="1:2" x14ac:dyDescent="0.3">
      <c r="A512">
        <v>108</v>
      </c>
      <c r="B512">
        <v>1</v>
      </c>
    </row>
    <row r="513" spans="1:2" x14ac:dyDescent="0.3">
      <c r="A513">
        <v>25</v>
      </c>
      <c r="B513">
        <v>3</v>
      </c>
    </row>
    <row r="514" spans="1:2" x14ac:dyDescent="0.3">
      <c r="A514">
        <v>549</v>
      </c>
      <c r="B514">
        <v>4</v>
      </c>
    </row>
    <row r="515" spans="1:2" x14ac:dyDescent="0.3">
      <c r="A515">
        <v>222</v>
      </c>
      <c r="B515">
        <v>10</v>
      </c>
    </row>
    <row r="516" spans="1:2" x14ac:dyDescent="0.3">
      <c r="A516">
        <v>183</v>
      </c>
      <c r="B516">
        <v>8</v>
      </c>
    </row>
    <row r="517" spans="1:2" x14ac:dyDescent="0.3">
      <c r="A517">
        <v>89</v>
      </c>
      <c r="B517">
        <v>3</v>
      </c>
    </row>
    <row r="518" spans="1:2" x14ac:dyDescent="0.3">
      <c r="A518">
        <v>253</v>
      </c>
      <c r="B518">
        <v>1</v>
      </c>
    </row>
    <row r="519" spans="1:2" x14ac:dyDescent="0.3">
      <c r="A519">
        <v>140</v>
      </c>
      <c r="B519">
        <v>0</v>
      </c>
    </row>
    <row r="520" spans="1:2" x14ac:dyDescent="0.3">
      <c r="A520">
        <v>103</v>
      </c>
      <c r="B520">
        <v>5</v>
      </c>
    </row>
    <row r="521" spans="1:2" x14ac:dyDescent="0.3">
      <c r="A521">
        <v>138</v>
      </c>
      <c r="B521">
        <v>0</v>
      </c>
    </row>
    <row r="522" spans="1:2" x14ac:dyDescent="0.3">
      <c r="A522">
        <v>191</v>
      </c>
      <c r="B522">
        <v>3</v>
      </c>
    </row>
    <row r="523" spans="1:2" x14ac:dyDescent="0.3">
      <c r="A523">
        <v>45</v>
      </c>
      <c r="B523">
        <v>7</v>
      </c>
    </row>
    <row r="524" spans="1:2" x14ac:dyDescent="0.3">
      <c r="A524">
        <v>17</v>
      </c>
      <c r="B524">
        <v>0</v>
      </c>
    </row>
    <row r="525" spans="1:2" x14ac:dyDescent="0.3">
      <c r="A525">
        <v>31</v>
      </c>
      <c r="B525">
        <v>2</v>
      </c>
    </row>
    <row r="526" spans="1:2" x14ac:dyDescent="0.3">
      <c r="A526">
        <v>50</v>
      </c>
      <c r="B526">
        <v>23</v>
      </c>
    </row>
    <row r="527" spans="1:2" x14ac:dyDescent="0.3">
      <c r="A527">
        <v>59</v>
      </c>
      <c r="B527">
        <v>1</v>
      </c>
    </row>
    <row r="528" spans="1:2" x14ac:dyDescent="0.3">
      <c r="A528">
        <v>81</v>
      </c>
      <c r="B528">
        <v>2</v>
      </c>
    </row>
    <row r="529" spans="1:2" x14ac:dyDescent="0.3">
      <c r="A529">
        <v>508</v>
      </c>
      <c r="B529">
        <v>3</v>
      </c>
    </row>
    <row r="530" spans="1:2" x14ac:dyDescent="0.3">
      <c r="A530">
        <v>74</v>
      </c>
      <c r="B530">
        <v>0</v>
      </c>
    </row>
    <row r="531" spans="1:2" x14ac:dyDescent="0.3">
      <c r="A531">
        <v>141</v>
      </c>
      <c r="B531">
        <v>13</v>
      </c>
    </row>
    <row r="532" spans="1:2" x14ac:dyDescent="0.3">
      <c r="A532">
        <v>711</v>
      </c>
      <c r="B532">
        <v>1</v>
      </c>
    </row>
    <row r="533" spans="1:2" x14ac:dyDescent="0.3">
      <c r="A533">
        <v>141</v>
      </c>
      <c r="B533">
        <v>1</v>
      </c>
    </row>
    <row r="534" spans="1:2" x14ac:dyDescent="0.3">
      <c r="A534">
        <v>109</v>
      </c>
      <c r="B534">
        <v>1</v>
      </c>
    </row>
    <row r="535" spans="1:2" x14ac:dyDescent="0.3">
      <c r="A535">
        <v>361</v>
      </c>
      <c r="B535">
        <v>6</v>
      </c>
    </row>
    <row r="536" spans="1:2" x14ac:dyDescent="0.3">
      <c r="A536">
        <v>176</v>
      </c>
      <c r="B536">
        <v>39</v>
      </c>
    </row>
    <row r="537" spans="1:2" x14ac:dyDescent="0.3">
      <c r="A537">
        <v>670</v>
      </c>
      <c r="B537">
        <v>4</v>
      </c>
    </row>
    <row r="538" spans="1:2" x14ac:dyDescent="0.3">
      <c r="A538">
        <v>96</v>
      </c>
      <c r="B538">
        <v>1</v>
      </c>
    </row>
    <row r="539" spans="1:2" x14ac:dyDescent="0.3">
      <c r="A539">
        <v>74</v>
      </c>
      <c r="B539">
        <v>0</v>
      </c>
    </row>
    <row r="540" spans="1:2" x14ac:dyDescent="0.3">
      <c r="A540">
        <v>52</v>
      </c>
      <c r="B540">
        <v>0</v>
      </c>
    </row>
    <row r="541" spans="1:2" x14ac:dyDescent="0.3">
      <c r="A541">
        <v>105</v>
      </c>
      <c r="B541">
        <v>0</v>
      </c>
    </row>
    <row r="542" spans="1:2" x14ac:dyDescent="0.3">
      <c r="A542">
        <v>41</v>
      </c>
      <c r="B542">
        <v>8</v>
      </c>
    </row>
    <row r="543" spans="1:2" x14ac:dyDescent="0.3">
      <c r="A543">
        <v>34</v>
      </c>
      <c r="B543">
        <v>0</v>
      </c>
    </row>
    <row r="544" spans="1:2" x14ac:dyDescent="0.3">
      <c r="A544">
        <v>66</v>
      </c>
      <c r="B544">
        <v>1</v>
      </c>
    </row>
    <row r="545" spans="1:2" x14ac:dyDescent="0.3">
      <c r="A545">
        <v>50</v>
      </c>
      <c r="B545">
        <v>12</v>
      </c>
    </row>
    <row r="546" spans="1:2" x14ac:dyDescent="0.3">
      <c r="A546">
        <v>159</v>
      </c>
      <c r="B546">
        <v>0</v>
      </c>
    </row>
    <row r="547" spans="1:2" x14ac:dyDescent="0.3">
      <c r="A547">
        <v>182</v>
      </c>
      <c r="B547">
        <v>3</v>
      </c>
    </row>
    <row r="548" spans="1:2" x14ac:dyDescent="0.3">
      <c r="A548">
        <v>206</v>
      </c>
      <c r="B548">
        <v>2</v>
      </c>
    </row>
    <row r="549" spans="1:2" x14ac:dyDescent="0.3">
      <c r="A549">
        <v>169</v>
      </c>
      <c r="B549">
        <v>6</v>
      </c>
    </row>
    <row r="550" spans="1:2" x14ac:dyDescent="0.3">
      <c r="A550">
        <v>31</v>
      </c>
      <c r="B550">
        <v>0</v>
      </c>
    </row>
    <row r="551" spans="1:2" x14ac:dyDescent="0.3">
      <c r="A551">
        <v>28</v>
      </c>
      <c r="B551">
        <v>15</v>
      </c>
    </row>
    <row r="552" spans="1:2" x14ac:dyDescent="0.3">
      <c r="A552">
        <v>54</v>
      </c>
      <c r="B552">
        <v>1</v>
      </c>
    </row>
    <row r="553" spans="1:2" x14ac:dyDescent="0.3">
      <c r="A553">
        <v>467</v>
      </c>
      <c r="B553">
        <v>3</v>
      </c>
    </row>
    <row r="554" spans="1:2" x14ac:dyDescent="0.3">
      <c r="A554">
        <v>389</v>
      </c>
      <c r="B554">
        <v>8</v>
      </c>
    </row>
    <row r="555" spans="1:2" x14ac:dyDescent="0.3">
      <c r="A555">
        <v>68</v>
      </c>
      <c r="B555">
        <v>0</v>
      </c>
    </row>
    <row r="556" spans="1:2" x14ac:dyDescent="0.3">
      <c r="A556">
        <v>413</v>
      </c>
      <c r="B556">
        <v>3</v>
      </c>
    </row>
    <row r="557" spans="1:2" x14ac:dyDescent="0.3">
      <c r="A557">
        <v>190</v>
      </c>
      <c r="B557">
        <v>3</v>
      </c>
    </row>
    <row r="558" spans="1:2" x14ac:dyDescent="0.3">
      <c r="A558">
        <v>189</v>
      </c>
      <c r="B558">
        <v>0</v>
      </c>
    </row>
    <row r="559" spans="1:2" x14ac:dyDescent="0.3">
      <c r="A559">
        <v>130</v>
      </c>
      <c r="B559">
        <v>19</v>
      </c>
    </row>
    <row r="560" spans="1:2" x14ac:dyDescent="0.3">
      <c r="A560">
        <v>74</v>
      </c>
      <c r="B560">
        <v>0</v>
      </c>
    </row>
    <row r="561" spans="1:2" x14ac:dyDescent="0.3">
      <c r="A561">
        <v>274</v>
      </c>
      <c r="B561">
        <v>2</v>
      </c>
    </row>
    <row r="562" spans="1:2" x14ac:dyDescent="0.3">
      <c r="A562">
        <v>22</v>
      </c>
      <c r="B562">
        <v>0</v>
      </c>
    </row>
    <row r="563" spans="1:2" x14ac:dyDescent="0.3">
      <c r="A563">
        <v>31</v>
      </c>
      <c r="B563">
        <v>0</v>
      </c>
    </row>
    <row r="564" spans="1:2" x14ac:dyDescent="0.3">
      <c r="A564">
        <v>63</v>
      </c>
      <c r="B564">
        <v>25</v>
      </c>
    </row>
    <row r="565" spans="1:2" x14ac:dyDescent="0.3">
      <c r="A565">
        <v>20</v>
      </c>
      <c r="B565">
        <v>8</v>
      </c>
    </row>
    <row r="566" spans="1:2" x14ac:dyDescent="0.3">
      <c r="A566">
        <v>25</v>
      </c>
      <c r="B566">
        <v>16</v>
      </c>
    </row>
    <row r="567" spans="1:2" x14ac:dyDescent="0.3">
      <c r="A567">
        <v>61</v>
      </c>
      <c r="B567">
        <v>3</v>
      </c>
    </row>
    <row r="568" spans="1:2" x14ac:dyDescent="0.3">
      <c r="A568">
        <v>52</v>
      </c>
      <c r="B568">
        <v>3</v>
      </c>
    </row>
    <row r="569" spans="1:2" x14ac:dyDescent="0.3">
      <c r="A569">
        <v>86</v>
      </c>
      <c r="B569">
        <v>2</v>
      </c>
    </row>
    <row r="570" spans="1:2" x14ac:dyDescent="0.3">
      <c r="A570">
        <v>42</v>
      </c>
      <c r="B570">
        <v>1</v>
      </c>
    </row>
    <row r="571" spans="1:2" x14ac:dyDescent="0.3">
      <c r="A571">
        <v>52</v>
      </c>
      <c r="B571">
        <v>0</v>
      </c>
    </row>
    <row r="572" spans="1:2" x14ac:dyDescent="0.3">
      <c r="A572">
        <v>120</v>
      </c>
      <c r="B572">
        <v>1</v>
      </c>
    </row>
    <row r="573" spans="1:2" x14ac:dyDescent="0.3">
      <c r="A573">
        <v>22</v>
      </c>
      <c r="B573">
        <v>19</v>
      </c>
    </row>
    <row r="574" spans="1:2" x14ac:dyDescent="0.3">
      <c r="A574">
        <v>64</v>
      </c>
      <c r="B574">
        <v>9</v>
      </c>
    </row>
    <row r="575" spans="1:2" x14ac:dyDescent="0.3">
      <c r="A575">
        <v>23</v>
      </c>
      <c r="B575">
        <v>1</v>
      </c>
    </row>
    <row r="576" spans="1:2" x14ac:dyDescent="0.3">
      <c r="A576">
        <v>238</v>
      </c>
      <c r="B576">
        <v>0</v>
      </c>
    </row>
    <row r="577" spans="1:2" x14ac:dyDescent="0.3">
      <c r="A577">
        <v>33</v>
      </c>
      <c r="B577">
        <v>1</v>
      </c>
    </row>
    <row r="578" spans="1:2" x14ac:dyDescent="0.3">
      <c r="A578">
        <v>32</v>
      </c>
      <c r="B578">
        <v>5</v>
      </c>
    </row>
    <row r="579" spans="1:2" x14ac:dyDescent="0.3">
      <c r="A579">
        <v>24</v>
      </c>
      <c r="B579">
        <v>85</v>
      </c>
    </row>
    <row r="580" spans="1:2" x14ac:dyDescent="0.3">
      <c r="A580">
        <v>29</v>
      </c>
      <c r="B580">
        <v>3</v>
      </c>
    </row>
    <row r="581" spans="1:2" x14ac:dyDescent="0.3">
      <c r="A581">
        <v>50</v>
      </c>
      <c r="B581">
        <v>4</v>
      </c>
    </row>
    <row r="582" spans="1:2" x14ac:dyDescent="0.3">
      <c r="A582">
        <v>108</v>
      </c>
      <c r="B582">
        <v>3</v>
      </c>
    </row>
    <row r="583" spans="1:2" x14ac:dyDescent="0.3">
      <c r="A583">
        <v>139</v>
      </c>
      <c r="B583">
        <v>5</v>
      </c>
    </row>
    <row r="584" spans="1:2" x14ac:dyDescent="0.3">
      <c r="A584">
        <v>7</v>
      </c>
      <c r="B584">
        <v>17</v>
      </c>
    </row>
    <row r="585" spans="1:2" x14ac:dyDescent="0.3">
      <c r="A585">
        <v>149</v>
      </c>
      <c r="B585">
        <v>3</v>
      </c>
    </row>
    <row r="586" spans="1:2" x14ac:dyDescent="0.3">
      <c r="A586">
        <v>31</v>
      </c>
      <c r="B586">
        <v>2</v>
      </c>
    </row>
    <row r="587" spans="1:2" x14ac:dyDescent="0.3">
      <c r="A587">
        <v>26</v>
      </c>
      <c r="B587">
        <v>6</v>
      </c>
    </row>
    <row r="588" spans="1:2" x14ac:dyDescent="0.3">
      <c r="A588">
        <v>172</v>
      </c>
      <c r="B588">
        <v>0</v>
      </c>
    </row>
    <row r="589" spans="1:2" x14ac:dyDescent="0.3">
      <c r="A589">
        <v>78</v>
      </c>
      <c r="B589">
        <v>1</v>
      </c>
    </row>
    <row r="590" spans="1:2" x14ac:dyDescent="0.3">
      <c r="A590">
        <v>120</v>
      </c>
      <c r="B590">
        <v>3</v>
      </c>
    </row>
    <row r="591" spans="1:2" x14ac:dyDescent="0.3">
      <c r="A591">
        <v>227</v>
      </c>
      <c r="B591">
        <v>13</v>
      </c>
    </row>
    <row r="592" spans="1:2" x14ac:dyDescent="0.3">
      <c r="A592">
        <v>42</v>
      </c>
      <c r="B592">
        <v>1</v>
      </c>
    </row>
    <row r="593" spans="1:2" x14ac:dyDescent="0.3">
      <c r="A593">
        <v>64</v>
      </c>
      <c r="B593">
        <v>1</v>
      </c>
    </row>
    <row r="594" spans="1:2" x14ac:dyDescent="0.3">
      <c r="A594">
        <v>121</v>
      </c>
      <c r="B594">
        <v>9</v>
      </c>
    </row>
    <row r="595" spans="1:2" x14ac:dyDescent="0.3">
      <c r="A595">
        <v>87</v>
      </c>
      <c r="B595">
        <v>0</v>
      </c>
    </row>
    <row r="596" spans="1:2" x14ac:dyDescent="0.3">
      <c r="A596">
        <v>65</v>
      </c>
      <c r="B596">
        <v>2</v>
      </c>
    </row>
    <row r="597" spans="1:2" x14ac:dyDescent="0.3">
      <c r="A597">
        <v>49</v>
      </c>
      <c r="B597">
        <v>1</v>
      </c>
    </row>
    <row r="598" spans="1:2" x14ac:dyDescent="0.3">
      <c r="A598">
        <v>19</v>
      </c>
      <c r="B598">
        <v>10</v>
      </c>
    </row>
    <row r="599" spans="1:2" x14ac:dyDescent="0.3">
      <c r="A599">
        <v>81</v>
      </c>
      <c r="B599">
        <v>3</v>
      </c>
    </row>
    <row r="600" spans="1:2" x14ac:dyDescent="0.3">
      <c r="A600">
        <v>264</v>
      </c>
      <c r="B600">
        <v>2</v>
      </c>
    </row>
    <row r="601" spans="1:2" x14ac:dyDescent="0.3">
      <c r="A601">
        <v>25</v>
      </c>
      <c r="B601">
        <v>2</v>
      </c>
    </row>
    <row r="602" spans="1:2" x14ac:dyDescent="0.3">
      <c r="A602">
        <v>5</v>
      </c>
      <c r="B602">
        <v>1</v>
      </c>
    </row>
    <row r="603" spans="1:2" x14ac:dyDescent="0.3">
      <c r="A603">
        <v>144</v>
      </c>
      <c r="B603">
        <v>14</v>
      </c>
    </row>
    <row r="604" spans="1:2" x14ac:dyDescent="0.3">
      <c r="A604">
        <v>92</v>
      </c>
      <c r="B604">
        <v>0</v>
      </c>
    </row>
    <row r="605" spans="1:2" x14ac:dyDescent="0.3">
      <c r="A605">
        <v>147</v>
      </c>
      <c r="B605">
        <v>0</v>
      </c>
    </row>
    <row r="606" spans="1:2" x14ac:dyDescent="0.3">
      <c r="A606">
        <v>90</v>
      </c>
      <c r="B606">
        <v>4</v>
      </c>
    </row>
    <row r="607" spans="1:2" x14ac:dyDescent="0.3">
      <c r="A607">
        <v>87</v>
      </c>
      <c r="B607">
        <v>3</v>
      </c>
    </row>
    <row r="608" spans="1:2" x14ac:dyDescent="0.3">
      <c r="A608">
        <v>406</v>
      </c>
      <c r="B608">
        <v>0</v>
      </c>
    </row>
    <row r="609" spans="1:2" x14ac:dyDescent="0.3">
      <c r="A609">
        <v>20</v>
      </c>
      <c r="B609">
        <v>5</v>
      </c>
    </row>
    <row r="610" spans="1:2" x14ac:dyDescent="0.3">
      <c r="A610">
        <v>70</v>
      </c>
      <c r="B610">
        <v>47</v>
      </c>
    </row>
    <row r="611" spans="1:2" x14ac:dyDescent="0.3">
      <c r="A611">
        <v>16</v>
      </c>
      <c r="B611">
        <v>0</v>
      </c>
    </row>
    <row r="612" spans="1:2" x14ac:dyDescent="0.3">
      <c r="A612">
        <v>52</v>
      </c>
      <c r="B612">
        <v>10</v>
      </c>
    </row>
    <row r="613" spans="1:2" x14ac:dyDescent="0.3">
      <c r="A613">
        <v>66</v>
      </c>
      <c r="B613">
        <v>11</v>
      </c>
    </row>
    <row r="614" spans="1:2" x14ac:dyDescent="0.3">
      <c r="A614">
        <v>109</v>
      </c>
      <c r="B614">
        <v>2</v>
      </c>
    </row>
    <row r="615" spans="1:2" x14ac:dyDescent="0.3">
      <c r="A615">
        <v>168</v>
      </c>
      <c r="B615">
        <v>2</v>
      </c>
    </row>
    <row r="616" spans="1:2" x14ac:dyDescent="0.3">
      <c r="A616">
        <v>31</v>
      </c>
      <c r="B616">
        <v>22</v>
      </c>
    </row>
    <row r="617" spans="1:2" x14ac:dyDescent="0.3">
      <c r="A617">
        <v>133</v>
      </c>
      <c r="B617">
        <v>8</v>
      </c>
    </row>
    <row r="618" spans="1:2" x14ac:dyDescent="0.3">
      <c r="A618">
        <v>151</v>
      </c>
      <c r="B618">
        <v>6</v>
      </c>
    </row>
    <row r="619" spans="1:2" x14ac:dyDescent="0.3">
      <c r="A619">
        <v>5</v>
      </c>
      <c r="B619">
        <v>1</v>
      </c>
    </row>
    <row r="620" spans="1:2" x14ac:dyDescent="0.3">
      <c r="A620">
        <v>73</v>
      </c>
      <c r="B620">
        <v>3</v>
      </c>
    </row>
    <row r="621" spans="1:2" x14ac:dyDescent="0.3">
      <c r="A621">
        <v>148</v>
      </c>
      <c r="B621">
        <v>0</v>
      </c>
    </row>
    <row r="622" spans="1:2" x14ac:dyDescent="0.3">
      <c r="A622">
        <v>93</v>
      </c>
      <c r="B622">
        <v>0</v>
      </c>
    </row>
    <row r="623" spans="1:2" x14ac:dyDescent="0.3">
      <c r="A623">
        <v>63</v>
      </c>
      <c r="B623">
        <v>0</v>
      </c>
    </row>
    <row r="624" spans="1:2" x14ac:dyDescent="0.3">
      <c r="A624">
        <v>134</v>
      </c>
      <c r="B624">
        <v>0</v>
      </c>
    </row>
    <row r="625" spans="1:2" x14ac:dyDescent="0.3">
      <c r="A625">
        <v>14</v>
      </c>
      <c r="B625">
        <v>0</v>
      </c>
    </row>
    <row r="626" spans="1:2" x14ac:dyDescent="0.3">
      <c r="A626">
        <v>78</v>
      </c>
      <c r="B626">
        <v>3</v>
      </c>
    </row>
    <row r="627" spans="1:2" x14ac:dyDescent="0.3">
      <c r="A627">
        <v>112</v>
      </c>
      <c r="B627">
        <v>0</v>
      </c>
    </row>
    <row r="628" spans="1:2" x14ac:dyDescent="0.3">
      <c r="A628">
        <v>34</v>
      </c>
      <c r="B628">
        <v>0</v>
      </c>
    </row>
    <row r="629" spans="1:2" x14ac:dyDescent="0.3">
      <c r="A629">
        <v>19</v>
      </c>
      <c r="B629">
        <v>1</v>
      </c>
    </row>
    <row r="630" spans="1:2" x14ac:dyDescent="0.3">
      <c r="A630">
        <v>13</v>
      </c>
      <c r="B630">
        <v>6</v>
      </c>
    </row>
    <row r="631" spans="1:2" x14ac:dyDescent="0.3">
      <c r="A631">
        <v>104</v>
      </c>
      <c r="B631">
        <v>1</v>
      </c>
    </row>
    <row r="632" spans="1:2" x14ac:dyDescent="0.3">
      <c r="A632">
        <v>52</v>
      </c>
      <c r="B632">
        <v>2</v>
      </c>
    </row>
    <row r="633" spans="1:2" x14ac:dyDescent="0.3">
      <c r="A633">
        <v>17</v>
      </c>
      <c r="B633">
        <v>0</v>
      </c>
    </row>
    <row r="634" spans="1:2" x14ac:dyDescent="0.3">
      <c r="A634">
        <v>82</v>
      </c>
      <c r="B634">
        <v>3</v>
      </c>
    </row>
    <row r="635" spans="1:2" x14ac:dyDescent="0.3">
      <c r="A635">
        <v>73</v>
      </c>
      <c r="B635">
        <v>3</v>
      </c>
    </row>
    <row r="636" spans="1:2" x14ac:dyDescent="0.3">
      <c r="A636">
        <v>158</v>
      </c>
      <c r="B636">
        <v>0</v>
      </c>
    </row>
    <row r="637" spans="1:2" x14ac:dyDescent="0.3">
      <c r="A637">
        <v>65</v>
      </c>
      <c r="B637">
        <v>6</v>
      </c>
    </row>
    <row r="638" spans="1:2" x14ac:dyDescent="0.3">
      <c r="A638">
        <v>184</v>
      </c>
      <c r="B638">
        <v>0</v>
      </c>
    </row>
    <row r="639" spans="1:2" x14ac:dyDescent="0.3">
      <c r="A639">
        <v>34</v>
      </c>
      <c r="B639">
        <v>19</v>
      </c>
    </row>
    <row r="640" spans="1:2" x14ac:dyDescent="0.3">
      <c r="A640">
        <v>240</v>
      </c>
      <c r="B640">
        <v>1</v>
      </c>
    </row>
    <row r="641" spans="1:2" x14ac:dyDescent="0.3">
      <c r="A641">
        <v>113</v>
      </c>
      <c r="B641">
        <v>2</v>
      </c>
    </row>
    <row r="642" spans="1:2" x14ac:dyDescent="0.3">
      <c r="A642">
        <v>66</v>
      </c>
      <c r="B642">
        <v>0</v>
      </c>
    </row>
    <row r="643" spans="1:2" x14ac:dyDescent="0.3">
      <c r="A643">
        <v>340</v>
      </c>
      <c r="B643">
        <v>11</v>
      </c>
    </row>
    <row r="644" spans="1:2" x14ac:dyDescent="0.3">
      <c r="A644">
        <v>150</v>
      </c>
      <c r="B644">
        <v>0</v>
      </c>
    </row>
    <row r="645" spans="1:2" x14ac:dyDescent="0.3">
      <c r="A645">
        <v>25</v>
      </c>
      <c r="B645">
        <v>0</v>
      </c>
    </row>
    <row r="646" spans="1:2" x14ac:dyDescent="0.3">
      <c r="A646">
        <v>234</v>
      </c>
      <c r="B646">
        <v>1</v>
      </c>
    </row>
    <row r="647" spans="1:2" x14ac:dyDescent="0.3">
      <c r="A647">
        <v>2602</v>
      </c>
      <c r="B647">
        <v>3</v>
      </c>
    </row>
    <row r="648" spans="1:2" x14ac:dyDescent="0.3">
      <c r="A648">
        <v>248</v>
      </c>
      <c r="B648">
        <v>1</v>
      </c>
    </row>
    <row r="649" spans="1:2" x14ac:dyDescent="0.3">
      <c r="A649">
        <v>600</v>
      </c>
      <c r="B649">
        <v>15</v>
      </c>
    </row>
    <row r="650" spans="1:2" x14ac:dyDescent="0.3">
      <c r="A650">
        <v>293</v>
      </c>
      <c r="B650">
        <v>2</v>
      </c>
    </row>
    <row r="651" spans="1:2" x14ac:dyDescent="0.3">
      <c r="A651">
        <v>321</v>
      </c>
      <c r="B651">
        <v>1</v>
      </c>
    </row>
    <row r="652" spans="1:2" x14ac:dyDescent="0.3">
      <c r="A652">
        <v>81</v>
      </c>
      <c r="B652">
        <v>1</v>
      </c>
    </row>
    <row r="653" spans="1:2" x14ac:dyDescent="0.3">
      <c r="A653">
        <v>343</v>
      </c>
      <c r="B653">
        <v>0</v>
      </c>
    </row>
    <row r="654" spans="1:2" x14ac:dyDescent="0.3">
      <c r="A654">
        <v>336</v>
      </c>
      <c r="B654">
        <v>1</v>
      </c>
    </row>
    <row r="655" spans="1:2" x14ac:dyDescent="0.3">
      <c r="A655">
        <v>47</v>
      </c>
      <c r="B655">
        <v>11</v>
      </c>
    </row>
    <row r="656" spans="1:2" x14ac:dyDescent="0.3">
      <c r="A656">
        <v>76</v>
      </c>
      <c r="B656">
        <v>0</v>
      </c>
    </row>
    <row r="657" spans="1:2" x14ac:dyDescent="0.3">
      <c r="A657">
        <v>441</v>
      </c>
      <c r="B657">
        <v>1</v>
      </c>
    </row>
    <row r="658" spans="1:2" x14ac:dyDescent="0.3">
      <c r="A658">
        <v>916</v>
      </c>
      <c r="B658">
        <v>6</v>
      </c>
    </row>
    <row r="659" spans="1:2" x14ac:dyDescent="0.3">
      <c r="A659">
        <v>369</v>
      </c>
      <c r="B659">
        <v>7</v>
      </c>
    </row>
    <row r="660" spans="1:2" x14ac:dyDescent="0.3">
      <c r="A660">
        <v>20242</v>
      </c>
      <c r="B660">
        <v>0</v>
      </c>
    </row>
    <row r="661" spans="1:2" x14ac:dyDescent="0.3">
      <c r="A661">
        <v>71</v>
      </c>
      <c r="B661">
        <v>16</v>
      </c>
    </row>
    <row r="662" spans="1:2" x14ac:dyDescent="0.3">
      <c r="A662">
        <v>635</v>
      </c>
      <c r="B662">
        <v>0</v>
      </c>
    </row>
    <row r="663" spans="1:2" x14ac:dyDescent="0.3">
      <c r="A663">
        <v>885</v>
      </c>
      <c r="B663">
        <v>0</v>
      </c>
    </row>
    <row r="664" spans="1:2" x14ac:dyDescent="0.3">
      <c r="A664">
        <v>329</v>
      </c>
      <c r="B664">
        <v>0</v>
      </c>
    </row>
    <row r="665" spans="1:2" x14ac:dyDescent="0.3">
      <c r="A665">
        <v>71</v>
      </c>
      <c r="B665">
        <v>12</v>
      </c>
    </row>
    <row r="666" spans="1:2" x14ac:dyDescent="0.3">
      <c r="A666">
        <v>269</v>
      </c>
      <c r="B666">
        <v>1</v>
      </c>
    </row>
    <row r="667" spans="1:2" x14ac:dyDescent="0.3">
      <c r="A667">
        <v>345</v>
      </c>
      <c r="B667">
        <v>3</v>
      </c>
    </row>
    <row r="668" spans="1:2" x14ac:dyDescent="0.3">
      <c r="A668">
        <v>43</v>
      </c>
      <c r="B668">
        <v>1</v>
      </c>
    </row>
    <row r="669" spans="1:2" x14ac:dyDescent="0.3">
      <c r="A669">
        <v>33</v>
      </c>
      <c r="B669">
        <v>4</v>
      </c>
    </row>
    <row r="670" spans="1:2" x14ac:dyDescent="0.3">
      <c r="A670">
        <v>211</v>
      </c>
      <c r="B670">
        <v>1</v>
      </c>
    </row>
    <row r="671" spans="1:2" x14ac:dyDescent="0.3">
      <c r="A671">
        <v>196</v>
      </c>
      <c r="B671">
        <v>3</v>
      </c>
    </row>
    <row r="672" spans="1:2" x14ac:dyDescent="0.3">
      <c r="A672">
        <v>405</v>
      </c>
      <c r="B672">
        <v>1</v>
      </c>
    </row>
    <row r="673" spans="1:2" x14ac:dyDescent="0.3">
      <c r="A673">
        <v>206</v>
      </c>
      <c r="B673">
        <v>0</v>
      </c>
    </row>
    <row r="674" spans="1:2" x14ac:dyDescent="0.3">
      <c r="A674">
        <v>335</v>
      </c>
      <c r="B674">
        <v>12</v>
      </c>
    </row>
    <row r="675" spans="1:2" x14ac:dyDescent="0.3">
      <c r="A675">
        <v>215</v>
      </c>
      <c r="B675">
        <v>0</v>
      </c>
    </row>
    <row r="676" spans="1:2" x14ac:dyDescent="0.3">
      <c r="A676">
        <v>176</v>
      </c>
      <c r="B676">
        <v>1</v>
      </c>
    </row>
    <row r="677" spans="1:2" x14ac:dyDescent="0.3">
      <c r="A677">
        <v>555</v>
      </c>
      <c r="B677">
        <v>0</v>
      </c>
    </row>
    <row r="678" spans="1:2" x14ac:dyDescent="0.3">
      <c r="A678">
        <v>116</v>
      </c>
      <c r="B678">
        <v>0</v>
      </c>
    </row>
    <row r="679" spans="1:2" x14ac:dyDescent="0.3">
      <c r="A679">
        <v>615</v>
      </c>
      <c r="B679">
        <v>2</v>
      </c>
    </row>
    <row r="680" spans="1:2" x14ac:dyDescent="0.3">
      <c r="A680">
        <v>236</v>
      </c>
      <c r="B680">
        <v>92</v>
      </c>
    </row>
    <row r="681" spans="1:2" x14ac:dyDescent="0.3">
      <c r="A681">
        <v>145</v>
      </c>
      <c r="B681">
        <v>0</v>
      </c>
    </row>
    <row r="682" spans="1:2" x14ac:dyDescent="0.3">
      <c r="A682">
        <v>167</v>
      </c>
      <c r="B682">
        <v>3</v>
      </c>
    </row>
    <row r="683" spans="1:2" x14ac:dyDescent="0.3">
      <c r="A683">
        <v>235</v>
      </c>
      <c r="B683">
        <v>10</v>
      </c>
    </row>
    <row r="684" spans="1:2" x14ac:dyDescent="0.3">
      <c r="A684">
        <v>452</v>
      </c>
      <c r="B684">
        <v>7</v>
      </c>
    </row>
    <row r="685" spans="1:2" x14ac:dyDescent="0.3">
      <c r="A685">
        <v>241</v>
      </c>
      <c r="B685">
        <v>3</v>
      </c>
    </row>
    <row r="686" spans="1:2" x14ac:dyDescent="0.3">
      <c r="A686">
        <v>28</v>
      </c>
      <c r="B686">
        <v>0</v>
      </c>
    </row>
    <row r="687" spans="1:2" x14ac:dyDescent="0.3">
      <c r="A687">
        <v>140</v>
      </c>
      <c r="B687">
        <v>1</v>
      </c>
    </row>
    <row r="688" spans="1:2" x14ac:dyDescent="0.3">
      <c r="A688">
        <v>280</v>
      </c>
      <c r="B688">
        <v>0</v>
      </c>
    </row>
    <row r="689" spans="1:2" x14ac:dyDescent="0.3">
      <c r="A689">
        <v>70</v>
      </c>
      <c r="B689">
        <v>9</v>
      </c>
    </row>
    <row r="690" spans="1:2" x14ac:dyDescent="0.3">
      <c r="A690">
        <v>160</v>
      </c>
      <c r="B690">
        <v>2</v>
      </c>
    </row>
    <row r="691" spans="1:2" x14ac:dyDescent="0.3">
      <c r="A691">
        <v>141</v>
      </c>
      <c r="B691">
        <v>1</v>
      </c>
    </row>
    <row r="692" spans="1:2" x14ac:dyDescent="0.3">
      <c r="A692">
        <v>874</v>
      </c>
      <c r="B692">
        <v>2</v>
      </c>
    </row>
    <row r="693" spans="1:2" x14ac:dyDescent="0.3">
      <c r="A693">
        <v>73</v>
      </c>
      <c r="B693">
        <v>11</v>
      </c>
    </row>
    <row r="694" spans="1:2" x14ac:dyDescent="0.3">
      <c r="A694">
        <v>294</v>
      </c>
      <c r="B694">
        <v>0</v>
      </c>
    </row>
    <row r="695" spans="1:2" x14ac:dyDescent="0.3">
      <c r="A695">
        <v>740</v>
      </c>
      <c r="B695">
        <v>0</v>
      </c>
    </row>
    <row r="696" spans="1:2" x14ac:dyDescent="0.3">
      <c r="A696">
        <v>369</v>
      </c>
      <c r="B696">
        <v>9</v>
      </c>
    </row>
    <row r="697" spans="1:2" x14ac:dyDescent="0.3">
      <c r="A697">
        <v>110</v>
      </c>
      <c r="B697">
        <v>0</v>
      </c>
    </row>
    <row r="698" spans="1:2" x14ac:dyDescent="0.3">
      <c r="A698">
        <v>455</v>
      </c>
      <c r="B698">
        <v>4</v>
      </c>
    </row>
    <row r="699" spans="1:2" x14ac:dyDescent="0.3">
      <c r="A699">
        <v>224</v>
      </c>
      <c r="B699">
        <v>1</v>
      </c>
    </row>
    <row r="700" spans="1:2" x14ac:dyDescent="0.3">
      <c r="A700">
        <v>46</v>
      </c>
      <c r="B700">
        <v>2</v>
      </c>
    </row>
    <row r="701" spans="1:2" x14ac:dyDescent="0.3">
      <c r="A701">
        <v>284</v>
      </c>
      <c r="B701">
        <v>0</v>
      </c>
    </row>
    <row r="702" spans="1:2" x14ac:dyDescent="0.3">
      <c r="A702">
        <v>98</v>
      </c>
      <c r="B702">
        <v>1</v>
      </c>
    </row>
    <row r="703" spans="1:2" x14ac:dyDescent="0.3">
      <c r="A703">
        <v>56</v>
      </c>
      <c r="B703">
        <v>17</v>
      </c>
    </row>
    <row r="704" spans="1:2" x14ac:dyDescent="0.3">
      <c r="A704">
        <v>32</v>
      </c>
      <c r="B704">
        <v>2</v>
      </c>
    </row>
    <row r="705" spans="1:2" x14ac:dyDescent="0.3">
      <c r="A705">
        <v>30</v>
      </c>
      <c r="B705">
        <v>3</v>
      </c>
    </row>
    <row r="706" spans="1:2" x14ac:dyDescent="0.3">
      <c r="A706">
        <v>70</v>
      </c>
      <c r="B706">
        <v>41</v>
      </c>
    </row>
    <row r="707" spans="1:2" x14ac:dyDescent="0.3">
      <c r="A707">
        <v>44</v>
      </c>
      <c r="B707">
        <v>2</v>
      </c>
    </row>
    <row r="708" spans="1:2" x14ac:dyDescent="0.3">
      <c r="A708">
        <v>92</v>
      </c>
      <c r="B708">
        <v>3</v>
      </c>
    </row>
    <row r="709" spans="1:2" x14ac:dyDescent="0.3">
      <c r="A709">
        <v>205</v>
      </c>
      <c r="B709">
        <v>8</v>
      </c>
    </row>
    <row r="710" spans="1:2" x14ac:dyDescent="0.3">
      <c r="A710">
        <v>23</v>
      </c>
      <c r="B710">
        <v>0</v>
      </c>
    </row>
    <row r="711" spans="1:2" x14ac:dyDescent="0.3">
      <c r="A711">
        <v>4</v>
      </c>
      <c r="B711">
        <v>1</v>
      </c>
    </row>
    <row r="712" spans="1:2" x14ac:dyDescent="0.3">
      <c r="A712">
        <v>112</v>
      </c>
      <c r="B712">
        <v>3</v>
      </c>
    </row>
    <row r="713" spans="1:2" x14ac:dyDescent="0.3">
      <c r="A713">
        <v>27</v>
      </c>
      <c r="B713">
        <v>4</v>
      </c>
    </row>
    <row r="714" spans="1:2" x14ac:dyDescent="0.3">
      <c r="A714">
        <v>11</v>
      </c>
      <c r="B714">
        <v>9</v>
      </c>
    </row>
    <row r="715" spans="1:2" x14ac:dyDescent="0.3">
      <c r="A715">
        <v>26</v>
      </c>
      <c r="B715">
        <v>16</v>
      </c>
    </row>
    <row r="716" spans="1:2" x14ac:dyDescent="0.3">
      <c r="A716">
        <v>77</v>
      </c>
      <c r="B716">
        <v>1</v>
      </c>
    </row>
    <row r="717" spans="1:2" x14ac:dyDescent="0.3">
      <c r="A717">
        <v>136</v>
      </c>
      <c r="B717">
        <v>7</v>
      </c>
    </row>
    <row r="718" spans="1:2" x14ac:dyDescent="0.3">
      <c r="A718">
        <v>157</v>
      </c>
      <c r="B718">
        <v>0</v>
      </c>
    </row>
    <row r="719" spans="1:2" x14ac:dyDescent="0.3">
      <c r="A719">
        <v>158</v>
      </c>
      <c r="B719">
        <v>0</v>
      </c>
    </row>
    <row r="720" spans="1:2" x14ac:dyDescent="0.3">
      <c r="A720">
        <v>27</v>
      </c>
      <c r="B720">
        <v>0</v>
      </c>
    </row>
    <row r="721" spans="1:2" x14ac:dyDescent="0.3">
      <c r="A721">
        <v>23</v>
      </c>
      <c r="B721">
        <v>0</v>
      </c>
    </row>
    <row r="722" spans="1:2" x14ac:dyDescent="0.3">
      <c r="A722">
        <v>17</v>
      </c>
      <c r="B722">
        <v>0</v>
      </c>
    </row>
    <row r="723" spans="1:2" x14ac:dyDescent="0.3">
      <c r="A723">
        <v>37</v>
      </c>
      <c r="B723">
        <v>1</v>
      </c>
    </row>
    <row r="724" spans="1:2" x14ac:dyDescent="0.3">
      <c r="A724">
        <v>65</v>
      </c>
      <c r="B724">
        <v>2</v>
      </c>
    </row>
    <row r="725" spans="1:2" x14ac:dyDescent="0.3">
      <c r="A725">
        <v>18</v>
      </c>
      <c r="B725">
        <v>1</v>
      </c>
    </row>
    <row r="726" spans="1:2" x14ac:dyDescent="0.3">
      <c r="A726">
        <v>25</v>
      </c>
      <c r="B726">
        <v>15</v>
      </c>
    </row>
    <row r="727" spans="1:2" x14ac:dyDescent="0.3">
      <c r="A727">
        <v>104</v>
      </c>
      <c r="B727">
        <v>1</v>
      </c>
    </row>
    <row r="728" spans="1:2" x14ac:dyDescent="0.3">
      <c r="A728">
        <v>108</v>
      </c>
      <c r="B728">
        <v>1</v>
      </c>
    </row>
    <row r="729" spans="1:2" x14ac:dyDescent="0.3">
      <c r="A729">
        <v>38</v>
      </c>
      <c r="B729">
        <v>0</v>
      </c>
    </row>
    <row r="730" spans="1:2" x14ac:dyDescent="0.3">
      <c r="A730">
        <v>88</v>
      </c>
      <c r="B730">
        <v>39</v>
      </c>
    </row>
    <row r="731" spans="1:2" x14ac:dyDescent="0.3">
      <c r="A731">
        <v>82</v>
      </c>
      <c r="B731">
        <v>103</v>
      </c>
    </row>
    <row r="732" spans="1:2" x14ac:dyDescent="0.3">
      <c r="A732">
        <v>126</v>
      </c>
      <c r="B732">
        <v>0</v>
      </c>
    </row>
    <row r="733" spans="1:2" x14ac:dyDescent="0.3">
      <c r="A733">
        <v>133</v>
      </c>
      <c r="B733">
        <v>39</v>
      </c>
    </row>
    <row r="734" spans="1:2" x14ac:dyDescent="0.3">
      <c r="A734">
        <v>47</v>
      </c>
      <c r="B734">
        <v>15</v>
      </c>
    </row>
    <row r="735" spans="1:2" x14ac:dyDescent="0.3">
      <c r="A735">
        <v>58</v>
      </c>
      <c r="B735">
        <v>22</v>
      </c>
    </row>
    <row r="736" spans="1:2" x14ac:dyDescent="0.3">
      <c r="A736">
        <v>32</v>
      </c>
      <c r="B736">
        <v>92</v>
      </c>
    </row>
    <row r="737" spans="1:2" x14ac:dyDescent="0.3">
      <c r="A737">
        <v>37</v>
      </c>
      <c r="B737">
        <v>25</v>
      </c>
    </row>
    <row r="738" spans="1:2" x14ac:dyDescent="0.3">
      <c r="A738">
        <v>87</v>
      </c>
      <c r="B738">
        <v>19</v>
      </c>
    </row>
    <row r="739" spans="1:2" x14ac:dyDescent="0.3">
      <c r="A739">
        <v>15</v>
      </c>
      <c r="B739">
        <v>19</v>
      </c>
    </row>
    <row r="740" spans="1:2" x14ac:dyDescent="0.3">
      <c r="A740">
        <v>27</v>
      </c>
      <c r="B740">
        <v>13</v>
      </c>
    </row>
    <row r="741" spans="1:2" x14ac:dyDescent="0.3">
      <c r="A741">
        <v>19</v>
      </c>
      <c r="B741">
        <v>124</v>
      </c>
    </row>
    <row r="742" spans="1:2" x14ac:dyDescent="0.3">
      <c r="A742">
        <v>17</v>
      </c>
      <c r="B742">
        <v>4</v>
      </c>
    </row>
    <row r="743" spans="1:2" x14ac:dyDescent="0.3">
      <c r="A743">
        <v>26</v>
      </c>
      <c r="B743">
        <v>10</v>
      </c>
    </row>
    <row r="744" spans="1:2" x14ac:dyDescent="0.3">
      <c r="A744">
        <v>28</v>
      </c>
      <c r="B744">
        <v>15</v>
      </c>
    </row>
    <row r="745" spans="1:2" x14ac:dyDescent="0.3">
      <c r="A745">
        <v>37</v>
      </c>
      <c r="B745">
        <v>38</v>
      </c>
    </row>
    <row r="746" spans="1:2" x14ac:dyDescent="0.3">
      <c r="A746">
        <v>128</v>
      </c>
      <c r="B746">
        <v>152</v>
      </c>
    </row>
    <row r="747" spans="1:2" x14ac:dyDescent="0.3">
      <c r="A747">
        <v>10</v>
      </c>
      <c r="B747">
        <v>24</v>
      </c>
    </row>
    <row r="748" spans="1:2" x14ac:dyDescent="0.3">
      <c r="A748">
        <v>83</v>
      </c>
      <c r="B748">
        <v>76</v>
      </c>
    </row>
    <row r="749" spans="1:2" x14ac:dyDescent="0.3">
      <c r="A749">
        <v>46</v>
      </c>
      <c r="B749">
        <v>185</v>
      </c>
    </row>
    <row r="750" spans="1:2" x14ac:dyDescent="0.3">
      <c r="A750">
        <v>90</v>
      </c>
      <c r="B750">
        <v>33</v>
      </c>
    </row>
    <row r="751" spans="1:2" x14ac:dyDescent="0.3">
      <c r="A751">
        <v>81</v>
      </c>
      <c r="B751">
        <v>108</v>
      </c>
    </row>
    <row r="752" spans="1:2" x14ac:dyDescent="0.3">
      <c r="A752">
        <v>32</v>
      </c>
      <c r="B752">
        <v>29</v>
      </c>
    </row>
    <row r="753" spans="1:2" x14ac:dyDescent="0.3">
      <c r="A753">
        <v>20</v>
      </c>
      <c r="B753">
        <v>24</v>
      </c>
    </row>
    <row r="754" spans="1:2" x14ac:dyDescent="0.3">
      <c r="A754">
        <v>70</v>
      </c>
      <c r="B754">
        <v>4</v>
      </c>
    </row>
    <row r="755" spans="1:2" x14ac:dyDescent="0.3">
      <c r="A755">
        <v>168</v>
      </c>
      <c r="B755">
        <v>4</v>
      </c>
    </row>
    <row r="756" spans="1:2" x14ac:dyDescent="0.3">
      <c r="A756">
        <v>34</v>
      </c>
      <c r="B756">
        <v>15</v>
      </c>
    </row>
    <row r="757" spans="1:2" x14ac:dyDescent="0.3">
      <c r="A757">
        <v>48</v>
      </c>
      <c r="B757">
        <v>4</v>
      </c>
    </row>
    <row r="758" spans="1:2" x14ac:dyDescent="0.3">
      <c r="A758">
        <v>48</v>
      </c>
      <c r="B758">
        <v>139</v>
      </c>
    </row>
    <row r="759" spans="1:2" x14ac:dyDescent="0.3">
      <c r="A759">
        <v>221</v>
      </c>
      <c r="B759">
        <v>2</v>
      </c>
    </row>
    <row r="760" spans="1:2" x14ac:dyDescent="0.3">
      <c r="A760">
        <v>107</v>
      </c>
      <c r="B760">
        <v>18</v>
      </c>
    </row>
    <row r="761" spans="1:2" x14ac:dyDescent="0.3">
      <c r="A761">
        <v>45</v>
      </c>
      <c r="B761">
        <v>81</v>
      </c>
    </row>
    <row r="762" spans="1:2" x14ac:dyDescent="0.3">
      <c r="A762">
        <v>36</v>
      </c>
      <c r="B762">
        <v>86</v>
      </c>
    </row>
    <row r="763" spans="1:2" x14ac:dyDescent="0.3">
      <c r="A763">
        <v>101</v>
      </c>
      <c r="B763">
        <v>140</v>
      </c>
    </row>
    <row r="764" spans="1:2" x14ac:dyDescent="0.3">
      <c r="A764">
        <v>62</v>
      </c>
      <c r="B764">
        <v>37</v>
      </c>
    </row>
    <row r="765" spans="1:2" x14ac:dyDescent="0.3">
      <c r="A765">
        <v>32</v>
      </c>
      <c r="B765">
        <v>6</v>
      </c>
    </row>
    <row r="766" spans="1:2" x14ac:dyDescent="0.3">
      <c r="A766">
        <v>89</v>
      </c>
      <c r="B766">
        <v>113</v>
      </c>
    </row>
    <row r="767" spans="1:2" x14ac:dyDescent="0.3">
      <c r="A767">
        <v>93</v>
      </c>
      <c r="B767">
        <v>37</v>
      </c>
    </row>
    <row r="768" spans="1:2" x14ac:dyDescent="0.3">
      <c r="A768">
        <v>98</v>
      </c>
      <c r="B768">
        <v>18</v>
      </c>
    </row>
    <row r="769" spans="1:2" x14ac:dyDescent="0.3">
      <c r="A769">
        <v>82</v>
      </c>
      <c r="B769">
        <v>75</v>
      </c>
    </row>
    <row r="770" spans="1:2" x14ac:dyDescent="0.3">
      <c r="A770">
        <v>116</v>
      </c>
      <c r="B770">
        <v>52</v>
      </c>
    </row>
    <row r="771" spans="1:2" x14ac:dyDescent="0.3">
      <c r="A771">
        <v>52</v>
      </c>
      <c r="B771">
        <v>122</v>
      </c>
    </row>
    <row r="772" spans="1:2" x14ac:dyDescent="0.3">
      <c r="A772">
        <v>23</v>
      </c>
      <c r="B772">
        <v>8</v>
      </c>
    </row>
    <row r="773" spans="1:2" x14ac:dyDescent="0.3">
      <c r="A773">
        <v>77</v>
      </c>
      <c r="B773">
        <v>8</v>
      </c>
    </row>
    <row r="774" spans="1:2" x14ac:dyDescent="0.3">
      <c r="A774">
        <v>49</v>
      </c>
      <c r="B774">
        <v>96</v>
      </c>
    </row>
    <row r="775" spans="1:2" x14ac:dyDescent="0.3">
      <c r="A775">
        <v>59</v>
      </c>
      <c r="B775">
        <v>9</v>
      </c>
    </row>
    <row r="776" spans="1:2" x14ac:dyDescent="0.3">
      <c r="A776">
        <v>113</v>
      </c>
      <c r="B776">
        <v>2</v>
      </c>
    </row>
    <row r="777" spans="1:2" x14ac:dyDescent="0.3">
      <c r="A777">
        <v>34</v>
      </c>
      <c r="B777">
        <v>26</v>
      </c>
    </row>
    <row r="778" spans="1:2" x14ac:dyDescent="0.3">
      <c r="A778">
        <v>42</v>
      </c>
      <c r="B778">
        <v>23</v>
      </c>
    </row>
    <row r="779" spans="1:2" x14ac:dyDescent="0.3">
      <c r="A779">
        <v>42</v>
      </c>
      <c r="B779">
        <v>0</v>
      </c>
    </row>
    <row r="780" spans="1:2" x14ac:dyDescent="0.3">
      <c r="A780">
        <v>49</v>
      </c>
      <c r="B780">
        <v>140</v>
      </c>
    </row>
    <row r="781" spans="1:2" x14ac:dyDescent="0.3">
      <c r="A781">
        <v>56</v>
      </c>
      <c r="B781">
        <v>0</v>
      </c>
    </row>
    <row r="782" spans="1:2" x14ac:dyDescent="0.3">
      <c r="A782">
        <v>25</v>
      </c>
      <c r="B782">
        <v>6</v>
      </c>
    </row>
    <row r="783" spans="1:2" x14ac:dyDescent="0.3">
      <c r="A783">
        <v>52</v>
      </c>
      <c r="B783">
        <v>100</v>
      </c>
    </row>
    <row r="784" spans="1:2" x14ac:dyDescent="0.3">
      <c r="A784">
        <v>34</v>
      </c>
      <c r="B784">
        <v>0</v>
      </c>
    </row>
    <row r="785" spans="1:2" x14ac:dyDescent="0.3">
      <c r="A785">
        <v>67</v>
      </c>
      <c r="B785">
        <v>4</v>
      </c>
    </row>
    <row r="786" spans="1:2" x14ac:dyDescent="0.3">
      <c r="A786">
        <v>70</v>
      </c>
      <c r="B786">
        <v>8</v>
      </c>
    </row>
    <row r="787" spans="1:2" x14ac:dyDescent="0.3">
      <c r="A787">
        <v>89</v>
      </c>
      <c r="B787">
        <v>0</v>
      </c>
    </row>
    <row r="788" spans="1:2" x14ac:dyDescent="0.3">
      <c r="A788">
        <v>107</v>
      </c>
      <c r="B788">
        <v>16</v>
      </c>
    </row>
    <row r="789" spans="1:2" x14ac:dyDescent="0.3">
      <c r="A789">
        <v>159</v>
      </c>
      <c r="B789">
        <v>2</v>
      </c>
    </row>
    <row r="790" spans="1:2" x14ac:dyDescent="0.3">
      <c r="A790">
        <v>181</v>
      </c>
      <c r="B790">
        <v>48</v>
      </c>
    </row>
    <row r="791" spans="1:2" x14ac:dyDescent="0.3">
      <c r="A791">
        <v>131</v>
      </c>
      <c r="B791">
        <v>2</v>
      </c>
    </row>
    <row r="792" spans="1:2" x14ac:dyDescent="0.3">
      <c r="A792">
        <v>125</v>
      </c>
      <c r="B792">
        <v>2</v>
      </c>
    </row>
    <row r="793" spans="1:2" x14ac:dyDescent="0.3">
      <c r="A793">
        <v>61</v>
      </c>
      <c r="B793">
        <v>1</v>
      </c>
    </row>
    <row r="794" spans="1:2" x14ac:dyDescent="0.3">
      <c r="A794">
        <v>90</v>
      </c>
      <c r="B794">
        <v>17</v>
      </c>
    </row>
    <row r="795" spans="1:2" x14ac:dyDescent="0.3">
      <c r="A795">
        <v>35</v>
      </c>
      <c r="B795">
        <v>0</v>
      </c>
    </row>
    <row r="796" spans="1:2" x14ac:dyDescent="0.3">
      <c r="A796">
        <v>90</v>
      </c>
      <c r="B796">
        <v>11</v>
      </c>
    </row>
    <row r="797" spans="1:2" x14ac:dyDescent="0.3">
      <c r="A797">
        <v>4</v>
      </c>
      <c r="B797">
        <v>95</v>
      </c>
    </row>
    <row r="798" spans="1:2" x14ac:dyDescent="0.3">
      <c r="A798">
        <v>120</v>
      </c>
      <c r="B798">
        <v>13</v>
      </c>
    </row>
    <row r="799" spans="1:2" x14ac:dyDescent="0.3">
      <c r="A799">
        <v>14</v>
      </c>
      <c r="B799">
        <v>2</v>
      </c>
    </row>
    <row r="800" spans="1:2" x14ac:dyDescent="0.3">
      <c r="A800">
        <v>27</v>
      </c>
      <c r="B800">
        <v>2</v>
      </c>
    </row>
    <row r="801" spans="1:2" x14ac:dyDescent="0.3">
      <c r="A801">
        <v>49</v>
      </c>
      <c r="B801">
        <v>3</v>
      </c>
    </row>
    <row r="802" spans="1:2" x14ac:dyDescent="0.3">
      <c r="A802">
        <v>102</v>
      </c>
      <c r="B802">
        <v>0</v>
      </c>
    </row>
    <row r="803" spans="1:2" x14ac:dyDescent="0.3">
      <c r="A803">
        <v>3</v>
      </c>
      <c r="B803">
        <v>0</v>
      </c>
    </row>
    <row r="804" spans="1:2" x14ac:dyDescent="0.3">
      <c r="A804">
        <v>25</v>
      </c>
      <c r="B804">
        <v>0</v>
      </c>
    </row>
    <row r="805" spans="1:2" x14ac:dyDescent="0.3">
      <c r="A805">
        <v>118</v>
      </c>
      <c r="B805">
        <v>2</v>
      </c>
    </row>
    <row r="806" spans="1:2" x14ac:dyDescent="0.3">
      <c r="A806">
        <v>57</v>
      </c>
      <c r="B806">
        <v>24</v>
      </c>
    </row>
    <row r="807" spans="1:2" x14ac:dyDescent="0.3">
      <c r="A807">
        <v>11</v>
      </c>
      <c r="B807">
        <v>25</v>
      </c>
    </row>
    <row r="808" spans="1:2" x14ac:dyDescent="0.3">
      <c r="A808">
        <v>33</v>
      </c>
      <c r="B808">
        <v>3</v>
      </c>
    </row>
    <row r="809" spans="1:2" x14ac:dyDescent="0.3">
      <c r="A809">
        <v>40</v>
      </c>
      <c r="B809">
        <v>41</v>
      </c>
    </row>
    <row r="810" spans="1:2" x14ac:dyDescent="0.3">
      <c r="A810">
        <v>50</v>
      </c>
      <c r="B810">
        <v>2</v>
      </c>
    </row>
    <row r="811" spans="1:2" x14ac:dyDescent="0.3">
      <c r="A811">
        <v>38</v>
      </c>
      <c r="B811">
        <v>4</v>
      </c>
    </row>
    <row r="812" spans="1:2" x14ac:dyDescent="0.3">
      <c r="A812">
        <v>96</v>
      </c>
      <c r="B812">
        <v>99</v>
      </c>
    </row>
    <row r="813" spans="1:2" x14ac:dyDescent="0.3">
      <c r="A813">
        <v>48</v>
      </c>
      <c r="B813">
        <v>4</v>
      </c>
    </row>
    <row r="814" spans="1:2" x14ac:dyDescent="0.3">
      <c r="A814">
        <v>33</v>
      </c>
      <c r="B814">
        <v>4</v>
      </c>
    </row>
    <row r="815" spans="1:2" x14ac:dyDescent="0.3">
      <c r="A815">
        <v>226</v>
      </c>
      <c r="B815">
        <v>38</v>
      </c>
    </row>
    <row r="816" spans="1:2" x14ac:dyDescent="0.3">
      <c r="A816">
        <v>14</v>
      </c>
      <c r="B816">
        <v>285</v>
      </c>
    </row>
    <row r="817" spans="1:2" x14ac:dyDescent="0.3">
      <c r="A817">
        <v>20</v>
      </c>
      <c r="B817">
        <v>1</v>
      </c>
    </row>
    <row r="818" spans="1:2" x14ac:dyDescent="0.3">
      <c r="A818">
        <v>25</v>
      </c>
      <c r="B818">
        <v>42</v>
      </c>
    </row>
    <row r="819" spans="1:2" x14ac:dyDescent="0.3">
      <c r="A819">
        <v>90</v>
      </c>
      <c r="B819">
        <v>26</v>
      </c>
    </row>
    <row r="820" spans="1:2" x14ac:dyDescent="0.3">
      <c r="A820">
        <v>11</v>
      </c>
      <c r="B820">
        <v>2</v>
      </c>
    </row>
    <row r="821" spans="1:2" x14ac:dyDescent="0.3">
      <c r="A821">
        <v>55</v>
      </c>
      <c r="B821">
        <v>4</v>
      </c>
    </row>
    <row r="822" spans="1:2" x14ac:dyDescent="0.3">
      <c r="A822">
        <v>30</v>
      </c>
      <c r="B822">
        <v>6</v>
      </c>
    </row>
    <row r="823" spans="1:2" x14ac:dyDescent="0.3">
      <c r="A823">
        <v>28</v>
      </c>
      <c r="B823">
        <v>70</v>
      </c>
    </row>
    <row r="824" spans="1:2" x14ac:dyDescent="0.3">
      <c r="A824">
        <v>45</v>
      </c>
      <c r="B824">
        <v>9</v>
      </c>
    </row>
    <row r="825" spans="1:2" x14ac:dyDescent="0.3">
      <c r="A825">
        <v>13</v>
      </c>
      <c r="B825">
        <v>8</v>
      </c>
    </row>
    <row r="826" spans="1:2" x14ac:dyDescent="0.3">
      <c r="A826">
        <v>40</v>
      </c>
      <c r="B826">
        <v>105</v>
      </c>
    </row>
    <row r="827" spans="1:2" x14ac:dyDescent="0.3">
      <c r="A827">
        <v>21</v>
      </c>
      <c r="B827">
        <v>12</v>
      </c>
    </row>
    <row r="828" spans="1:2" x14ac:dyDescent="0.3">
      <c r="A828">
        <v>134</v>
      </c>
      <c r="B828">
        <v>0</v>
      </c>
    </row>
    <row r="829" spans="1:2" x14ac:dyDescent="0.3">
      <c r="A829">
        <v>20</v>
      </c>
      <c r="B829">
        <v>16</v>
      </c>
    </row>
    <row r="830" spans="1:2" x14ac:dyDescent="0.3">
      <c r="A830">
        <v>19</v>
      </c>
      <c r="B830">
        <v>7</v>
      </c>
    </row>
    <row r="831" spans="1:2" x14ac:dyDescent="0.3">
      <c r="A831">
        <v>209</v>
      </c>
      <c r="B831">
        <v>4</v>
      </c>
    </row>
    <row r="832" spans="1:2" x14ac:dyDescent="0.3">
      <c r="A832">
        <v>38</v>
      </c>
      <c r="B832">
        <v>1</v>
      </c>
    </row>
    <row r="833" spans="1:2" x14ac:dyDescent="0.3">
      <c r="A833">
        <v>24</v>
      </c>
      <c r="B833">
        <v>28</v>
      </c>
    </row>
    <row r="834" spans="1:2" x14ac:dyDescent="0.3">
      <c r="A834">
        <v>8</v>
      </c>
      <c r="B834">
        <v>1</v>
      </c>
    </row>
    <row r="835" spans="1:2" x14ac:dyDescent="0.3">
      <c r="A835">
        <v>179</v>
      </c>
      <c r="B835">
        <v>1</v>
      </c>
    </row>
    <row r="836" spans="1:2" x14ac:dyDescent="0.3">
      <c r="A836">
        <v>26</v>
      </c>
      <c r="B836">
        <v>5</v>
      </c>
    </row>
    <row r="837" spans="1:2" x14ac:dyDescent="0.3">
      <c r="A837">
        <v>131</v>
      </c>
      <c r="B837">
        <v>3</v>
      </c>
    </row>
    <row r="838" spans="1:2" x14ac:dyDescent="0.3">
      <c r="A838">
        <v>14</v>
      </c>
      <c r="B838">
        <v>2</v>
      </c>
    </row>
    <row r="839" spans="1:2" x14ac:dyDescent="0.3">
      <c r="A839">
        <v>174</v>
      </c>
      <c r="B839">
        <v>0</v>
      </c>
    </row>
    <row r="840" spans="1:2" x14ac:dyDescent="0.3">
      <c r="A840">
        <v>191</v>
      </c>
      <c r="B840">
        <v>0</v>
      </c>
    </row>
    <row r="841" spans="1:2" x14ac:dyDescent="0.3">
      <c r="A841">
        <v>38</v>
      </c>
      <c r="B841">
        <v>3</v>
      </c>
    </row>
    <row r="842" spans="1:2" x14ac:dyDescent="0.3">
      <c r="A842">
        <v>22</v>
      </c>
      <c r="B842">
        <v>0</v>
      </c>
    </row>
    <row r="843" spans="1:2" x14ac:dyDescent="0.3">
      <c r="A843">
        <v>149</v>
      </c>
      <c r="B843">
        <v>0</v>
      </c>
    </row>
    <row r="844" spans="1:2" x14ac:dyDescent="0.3">
      <c r="A844">
        <v>56</v>
      </c>
      <c r="B844">
        <v>3</v>
      </c>
    </row>
    <row r="845" spans="1:2" x14ac:dyDescent="0.3">
      <c r="A845">
        <v>19</v>
      </c>
      <c r="B845">
        <v>7</v>
      </c>
    </row>
    <row r="846" spans="1:2" x14ac:dyDescent="0.3">
      <c r="A846">
        <v>70</v>
      </c>
      <c r="B846">
        <v>25</v>
      </c>
    </row>
    <row r="847" spans="1:2" x14ac:dyDescent="0.3">
      <c r="A847">
        <v>81</v>
      </c>
      <c r="B847">
        <v>10</v>
      </c>
    </row>
    <row r="848" spans="1:2" x14ac:dyDescent="0.3">
      <c r="A848">
        <v>32</v>
      </c>
      <c r="B848">
        <v>3</v>
      </c>
    </row>
    <row r="849" spans="1:2" x14ac:dyDescent="0.3">
      <c r="A849">
        <v>26</v>
      </c>
      <c r="B849">
        <v>5</v>
      </c>
    </row>
    <row r="850" spans="1:2" x14ac:dyDescent="0.3">
      <c r="A850">
        <v>105</v>
      </c>
      <c r="B850">
        <v>5</v>
      </c>
    </row>
    <row r="851" spans="1:2" x14ac:dyDescent="0.3">
      <c r="A851">
        <v>29</v>
      </c>
      <c r="B851">
        <v>27</v>
      </c>
    </row>
    <row r="852" spans="1:2" x14ac:dyDescent="0.3">
      <c r="A852">
        <v>8</v>
      </c>
      <c r="B852">
        <v>2</v>
      </c>
    </row>
    <row r="853" spans="1:2" x14ac:dyDescent="0.3">
      <c r="A853">
        <v>89</v>
      </c>
      <c r="B853">
        <v>236</v>
      </c>
    </row>
    <row r="854" spans="1:2" x14ac:dyDescent="0.3">
      <c r="A854">
        <v>44</v>
      </c>
      <c r="B854">
        <v>1</v>
      </c>
    </row>
    <row r="855" spans="1:2" x14ac:dyDescent="0.3">
      <c r="A855">
        <v>246</v>
      </c>
      <c r="B855">
        <v>12</v>
      </c>
    </row>
    <row r="856" spans="1:2" x14ac:dyDescent="0.3">
      <c r="A856">
        <v>120</v>
      </c>
      <c r="B856">
        <v>4</v>
      </c>
    </row>
    <row r="857" spans="1:2" x14ac:dyDescent="0.3">
      <c r="A857">
        <v>26</v>
      </c>
      <c r="B857">
        <v>3</v>
      </c>
    </row>
    <row r="858" spans="1:2" x14ac:dyDescent="0.3">
      <c r="A858">
        <v>45</v>
      </c>
      <c r="B858">
        <v>99</v>
      </c>
    </row>
    <row r="859" spans="1:2" x14ac:dyDescent="0.3">
      <c r="A859">
        <v>20</v>
      </c>
      <c r="B859">
        <v>3</v>
      </c>
    </row>
    <row r="860" spans="1:2" x14ac:dyDescent="0.3">
      <c r="A860">
        <v>47</v>
      </c>
      <c r="B860">
        <v>3</v>
      </c>
    </row>
    <row r="861" spans="1:2" x14ac:dyDescent="0.3">
      <c r="A861">
        <v>13</v>
      </c>
      <c r="B861">
        <v>22</v>
      </c>
    </row>
    <row r="862" spans="1:2" x14ac:dyDescent="0.3">
      <c r="A862">
        <v>183</v>
      </c>
      <c r="B862">
        <v>4</v>
      </c>
    </row>
    <row r="863" spans="1:2" x14ac:dyDescent="0.3">
      <c r="A863">
        <v>21</v>
      </c>
      <c r="B863">
        <v>534</v>
      </c>
    </row>
    <row r="864" spans="1:2" x14ac:dyDescent="0.3">
      <c r="A864">
        <v>42</v>
      </c>
      <c r="B864">
        <v>12</v>
      </c>
    </row>
    <row r="865" spans="1:2" x14ac:dyDescent="0.3">
      <c r="A865">
        <v>54</v>
      </c>
      <c r="B865">
        <v>56</v>
      </c>
    </row>
    <row r="866" spans="1:2" x14ac:dyDescent="0.3">
      <c r="A866">
        <v>38</v>
      </c>
      <c r="B866">
        <v>11</v>
      </c>
    </row>
    <row r="867" spans="1:2" x14ac:dyDescent="0.3">
      <c r="A867">
        <v>64</v>
      </c>
      <c r="B867">
        <v>0</v>
      </c>
    </row>
    <row r="868" spans="1:2" x14ac:dyDescent="0.3">
      <c r="A868">
        <v>13</v>
      </c>
      <c r="B868">
        <v>12</v>
      </c>
    </row>
    <row r="869" spans="1:2" x14ac:dyDescent="0.3">
      <c r="A869">
        <v>33</v>
      </c>
      <c r="B869">
        <v>5</v>
      </c>
    </row>
    <row r="870" spans="1:2" x14ac:dyDescent="0.3">
      <c r="A870">
        <v>52</v>
      </c>
      <c r="B870">
        <v>24</v>
      </c>
    </row>
    <row r="871" spans="1:2" x14ac:dyDescent="0.3">
      <c r="A871">
        <v>107</v>
      </c>
      <c r="B871">
        <v>89</v>
      </c>
    </row>
    <row r="872" spans="1:2" x14ac:dyDescent="0.3">
      <c r="A872">
        <v>11</v>
      </c>
      <c r="B872">
        <v>1</v>
      </c>
    </row>
    <row r="873" spans="1:2" x14ac:dyDescent="0.3">
      <c r="A873">
        <v>34</v>
      </c>
      <c r="B873">
        <v>55</v>
      </c>
    </row>
    <row r="874" spans="1:2" x14ac:dyDescent="0.3">
      <c r="A874">
        <v>75</v>
      </c>
      <c r="B874">
        <v>2</v>
      </c>
    </row>
    <row r="875" spans="1:2" x14ac:dyDescent="0.3">
      <c r="A875">
        <v>26</v>
      </c>
      <c r="B875">
        <v>0</v>
      </c>
    </row>
    <row r="876" spans="1:2" x14ac:dyDescent="0.3">
      <c r="A876">
        <v>50</v>
      </c>
      <c r="B876">
        <v>4</v>
      </c>
    </row>
    <row r="877" spans="1:2" x14ac:dyDescent="0.3">
      <c r="A877">
        <v>80</v>
      </c>
      <c r="B877">
        <v>6</v>
      </c>
    </row>
    <row r="878" spans="1:2" x14ac:dyDescent="0.3">
      <c r="A878">
        <v>110</v>
      </c>
      <c r="B878">
        <v>4</v>
      </c>
    </row>
    <row r="879" spans="1:2" x14ac:dyDescent="0.3">
      <c r="A879">
        <v>77</v>
      </c>
      <c r="B879">
        <v>4</v>
      </c>
    </row>
    <row r="880" spans="1:2" x14ac:dyDescent="0.3">
      <c r="A880">
        <v>50</v>
      </c>
      <c r="B880">
        <v>2</v>
      </c>
    </row>
    <row r="881" spans="1:2" x14ac:dyDescent="0.3">
      <c r="A881">
        <v>145</v>
      </c>
      <c r="B881">
        <v>5</v>
      </c>
    </row>
    <row r="882" spans="1:2" x14ac:dyDescent="0.3">
      <c r="A882">
        <v>29</v>
      </c>
      <c r="B882">
        <v>83</v>
      </c>
    </row>
    <row r="883" spans="1:2" x14ac:dyDescent="0.3">
      <c r="A883">
        <v>114</v>
      </c>
      <c r="B883">
        <v>57</v>
      </c>
    </row>
    <row r="884" spans="1:2" x14ac:dyDescent="0.3">
      <c r="A884">
        <v>96</v>
      </c>
      <c r="B884">
        <v>311</v>
      </c>
    </row>
    <row r="885" spans="1:2" x14ac:dyDescent="0.3">
      <c r="A885">
        <v>31</v>
      </c>
      <c r="B885">
        <v>2</v>
      </c>
    </row>
    <row r="886" spans="1:2" x14ac:dyDescent="0.3">
      <c r="A886">
        <v>4883</v>
      </c>
      <c r="B886">
        <v>16</v>
      </c>
    </row>
    <row r="887" spans="1:2" x14ac:dyDescent="0.3">
      <c r="A887">
        <v>95</v>
      </c>
      <c r="B887">
        <v>9</v>
      </c>
    </row>
    <row r="888" spans="1:2" x14ac:dyDescent="0.3">
      <c r="A888">
        <v>2478</v>
      </c>
      <c r="B888">
        <v>1</v>
      </c>
    </row>
    <row r="889" spans="1:2" x14ac:dyDescent="0.3">
      <c r="A889">
        <v>1789</v>
      </c>
      <c r="B889">
        <v>12</v>
      </c>
    </row>
    <row r="890" spans="1:2" x14ac:dyDescent="0.3">
      <c r="A890">
        <v>680</v>
      </c>
      <c r="B890">
        <v>0</v>
      </c>
    </row>
    <row r="891" spans="1:2" x14ac:dyDescent="0.3">
      <c r="A891">
        <v>70</v>
      </c>
      <c r="B891">
        <v>20</v>
      </c>
    </row>
    <row r="892" spans="1:2" x14ac:dyDescent="0.3">
      <c r="A892">
        <v>23</v>
      </c>
      <c r="B892">
        <v>16</v>
      </c>
    </row>
    <row r="893" spans="1:2" x14ac:dyDescent="0.3">
      <c r="A893">
        <v>4245</v>
      </c>
      <c r="B893">
        <v>33</v>
      </c>
    </row>
    <row r="894" spans="1:2" x14ac:dyDescent="0.3">
      <c r="A894">
        <v>943</v>
      </c>
      <c r="B894">
        <v>2</v>
      </c>
    </row>
    <row r="895" spans="1:2" x14ac:dyDescent="0.3">
      <c r="A895">
        <v>1876</v>
      </c>
      <c r="B895">
        <v>6</v>
      </c>
    </row>
    <row r="896" spans="1:2" x14ac:dyDescent="0.3">
      <c r="A896">
        <v>834</v>
      </c>
      <c r="B896">
        <v>0</v>
      </c>
    </row>
    <row r="897" spans="1:2" x14ac:dyDescent="0.3">
      <c r="A897">
        <v>682</v>
      </c>
      <c r="B897">
        <v>3</v>
      </c>
    </row>
    <row r="898" spans="1:2" x14ac:dyDescent="0.3">
      <c r="A898">
        <v>147</v>
      </c>
      <c r="B898">
        <v>0</v>
      </c>
    </row>
    <row r="899" spans="1:2" x14ac:dyDescent="0.3">
      <c r="A899">
        <v>415</v>
      </c>
      <c r="B899">
        <v>3</v>
      </c>
    </row>
    <row r="900" spans="1:2" x14ac:dyDescent="0.3">
      <c r="A900">
        <v>290</v>
      </c>
      <c r="B900">
        <v>13</v>
      </c>
    </row>
    <row r="901" spans="1:2" x14ac:dyDescent="0.3">
      <c r="A901">
        <v>365</v>
      </c>
      <c r="B901">
        <v>6</v>
      </c>
    </row>
    <row r="902" spans="1:2" x14ac:dyDescent="0.3">
      <c r="A902">
        <v>660</v>
      </c>
      <c r="B902">
        <v>1</v>
      </c>
    </row>
    <row r="903" spans="1:2" x14ac:dyDescent="0.3">
      <c r="A903">
        <v>1356</v>
      </c>
      <c r="B903">
        <v>0</v>
      </c>
    </row>
    <row r="904" spans="1:2" x14ac:dyDescent="0.3">
      <c r="A904">
        <v>424</v>
      </c>
      <c r="B904">
        <v>5</v>
      </c>
    </row>
    <row r="905" spans="1:2" x14ac:dyDescent="0.3">
      <c r="A905">
        <v>33</v>
      </c>
      <c r="B905">
        <v>0</v>
      </c>
    </row>
    <row r="906" spans="1:2" x14ac:dyDescent="0.3">
      <c r="A906">
        <v>1633</v>
      </c>
      <c r="B906">
        <v>36</v>
      </c>
    </row>
    <row r="907" spans="1:2" x14ac:dyDescent="0.3">
      <c r="A907">
        <v>306</v>
      </c>
      <c r="B907">
        <v>1</v>
      </c>
    </row>
    <row r="908" spans="1:2" x14ac:dyDescent="0.3">
      <c r="A908">
        <v>205</v>
      </c>
      <c r="B908">
        <v>1</v>
      </c>
    </row>
    <row r="909" spans="1:2" x14ac:dyDescent="0.3">
      <c r="A909">
        <v>1281</v>
      </c>
      <c r="B909">
        <v>1</v>
      </c>
    </row>
    <row r="910" spans="1:2" x14ac:dyDescent="0.3">
      <c r="A910">
        <v>103</v>
      </c>
      <c r="B910">
        <v>9</v>
      </c>
    </row>
    <row r="911" spans="1:2" x14ac:dyDescent="0.3">
      <c r="A911">
        <v>1513</v>
      </c>
      <c r="B911">
        <v>1</v>
      </c>
    </row>
    <row r="912" spans="1:2" x14ac:dyDescent="0.3">
      <c r="A912">
        <v>405</v>
      </c>
      <c r="B912">
        <v>0</v>
      </c>
    </row>
    <row r="913" spans="1:2" x14ac:dyDescent="0.3">
      <c r="A913">
        <v>510</v>
      </c>
      <c r="B913">
        <v>1</v>
      </c>
    </row>
    <row r="914" spans="1:2" x14ac:dyDescent="0.3">
      <c r="A914">
        <v>1887</v>
      </c>
      <c r="B914">
        <v>1</v>
      </c>
    </row>
    <row r="915" spans="1:2" x14ac:dyDescent="0.3">
      <c r="A915">
        <v>701</v>
      </c>
      <c r="B915">
        <v>4</v>
      </c>
    </row>
    <row r="916" spans="1:2" x14ac:dyDescent="0.3">
      <c r="A916">
        <v>3863</v>
      </c>
      <c r="B916">
        <v>2</v>
      </c>
    </row>
    <row r="917" spans="1:2" x14ac:dyDescent="0.3">
      <c r="A917">
        <v>238</v>
      </c>
      <c r="B917">
        <v>2</v>
      </c>
    </row>
    <row r="918" spans="1:2" x14ac:dyDescent="0.3">
      <c r="A918">
        <v>2051</v>
      </c>
      <c r="B918">
        <v>2</v>
      </c>
    </row>
    <row r="919" spans="1:2" x14ac:dyDescent="0.3">
      <c r="A919">
        <v>402</v>
      </c>
      <c r="B919">
        <v>0</v>
      </c>
    </row>
    <row r="920" spans="1:2" x14ac:dyDescent="0.3">
      <c r="A920">
        <v>253</v>
      </c>
      <c r="B920">
        <v>2</v>
      </c>
    </row>
    <row r="921" spans="1:2" x14ac:dyDescent="0.3">
      <c r="A921">
        <v>473</v>
      </c>
      <c r="B921">
        <v>4</v>
      </c>
    </row>
    <row r="922" spans="1:2" x14ac:dyDescent="0.3">
      <c r="A922">
        <v>821</v>
      </c>
      <c r="B922">
        <v>2</v>
      </c>
    </row>
    <row r="923" spans="1:2" x14ac:dyDescent="0.3">
      <c r="A923">
        <v>388</v>
      </c>
      <c r="B923">
        <v>0</v>
      </c>
    </row>
    <row r="924" spans="1:2" x14ac:dyDescent="0.3">
      <c r="A924">
        <v>813</v>
      </c>
      <c r="B924">
        <v>1</v>
      </c>
    </row>
    <row r="925" spans="1:2" x14ac:dyDescent="0.3">
      <c r="A925">
        <v>1945</v>
      </c>
      <c r="B925">
        <v>0</v>
      </c>
    </row>
    <row r="926" spans="1:2" x14ac:dyDescent="0.3">
      <c r="A926">
        <v>1637</v>
      </c>
      <c r="B926">
        <v>2</v>
      </c>
    </row>
    <row r="927" spans="1:2" x14ac:dyDescent="0.3">
      <c r="A927">
        <v>1375</v>
      </c>
      <c r="B927">
        <v>7</v>
      </c>
    </row>
    <row r="928" spans="1:2" x14ac:dyDescent="0.3">
      <c r="A928">
        <v>17</v>
      </c>
      <c r="B928">
        <v>5</v>
      </c>
    </row>
    <row r="929" spans="1:2" x14ac:dyDescent="0.3">
      <c r="A929">
        <v>354</v>
      </c>
      <c r="B929">
        <v>0</v>
      </c>
    </row>
    <row r="930" spans="1:2" x14ac:dyDescent="0.3">
      <c r="A930">
        <v>191</v>
      </c>
      <c r="B930">
        <v>0</v>
      </c>
    </row>
    <row r="931" spans="1:2" x14ac:dyDescent="0.3">
      <c r="A931">
        <v>303</v>
      </c>
      <c r="B931">
        <v>0</v>
      </c>
    </row>
    <row r="932" spans="1:2" x14ac:dyDescent="0.3">
      <c r="A932">
        <v>137</v>
      </c>
      <c r="B932">
        <v>2</v>
      </c>
    </row>
    <row r="933" spans="1:2" x14ac:dyDescent="0.3">
      <c r="A933">
        <v>41</v>
      </c>
      <c r="B933">
        <v>0</v>
      </c>
    </row>
    <row r="934" spans="1:2" x14ac:dyDescent="0.3">
      <c r="A934">
        <v>398</v>
      </c>
      <c r="B934">
        <v>0</v>
      </c>
    </row>
    <row r="935" spans="1:2" x14ac:dyDescent="0.3">
      <c r="A935">
        <v>1737</v>
      </c>
      <c r="B935">
        <v>28</v>
      </c>
    </row>
    <row r="936" spans="1:2" x14ac:dyDescent="0.3">
      <c r="A936">
        <v>971</v>
      </c>
      <c r="B936">
        <v>2</v>
      </c>
    </row>
    <row r="937" spans="1:2" x14ac:dyDescent="0.3">
      <c r="A937">
        <v>183</v>
      </c>
      <c r="B937">
        <v>0</v>
      </c>
    </row>
    <row r="938" spans="1:2" x14ac:dyDescent="0.3">
      <c r="A938">
        <v>4562</v>
      </c>
      <c r="B938">
        <v>0</v>
      </c>
    </row>
    <row r="939" spans="1:2" x14ac:dyDescent="0.3">
      <c r="A939">
        <v>26457</v>
      </c>
      <c r="B939">
        <v>0</v>
      </c>
    </row>
    <row r="940" spans="1:2" x14ac:dyDescent="0.3">
      <c r="A940">
        <v>162</v>
      </c>
      <c r="B940">
        <v>4</v>
      </c>
    </row>
    <row r="941" spans="1:2" x14ac:dyDescent="0.3">
      <c r="A941">
        <v>479</v>
      </c>
      <c r="B941">
        <v>12</v>
      </c>
    </row>
    <row r="942" spans="1:2" x14ac:dyDescent="0.3">
      <c r="A942">
        <v>426</v>
      </c>
      <c r="B942">
        <v>0</v>
      </c>
    </row>
    <row r="943" spans="1:2" x14ac:dyDescent="0.3">
      <c r="A943">
        <v>450</v>
      </c>
      <c r="B943">
        <v>33</v>
      </c>
    </row>
    <row r="944" spans="1:2" x14ac:dyDescent="0.3">
      <c r="A944">
        <v>1780</v>
      </c>
      <c r="B944">
        <v>0</v>
      </c>
    </row>
    <row r="945" spans="1:2" x14ac:dyDescent="0.3">
      <c r="A945">
        <v>122</v>
      </c>
      <c r="B945">
        <v>4</v>
      </c>
    </row>
    <row r="946" spans="1:2" x14ac:dyDescent="0.3">
      <c r="A946">
        <v>95</v>
      </c>
      <c r="B946">
        <v>0</v>
      </c>
    </row>
    <row r="947" spans="1:2" x14ac:dyDescent="0.3">
      <c r="A947">
        <v>325</v>
      </c>
      <c r="B947">
        <v>11</v>
      </c>
    </row>
    <row r="948" spans="1:2" x14ac:dyDescent="0.3">
      <c r="A948">
        <v>353</v>
      </c>
      <c r="B948">
        <v>1</v>
      </c>
    </row>
    <row r="949" spans="1:2" x14ac:dyDescent="0.3">
      <c r="A949">
        <v>105</v>
      </c>
      <c r="B949">
        <v>5</v>
      </c>
    </row>
    <row r="950" spans="1:2" x14ac:dyDescent="0.3">
      <c r="A950">
        <v>729</v>
      </c>
      <c r="B950">
        <v>0</v>
      </c>
    </row>
    <row r="951" spans="1:2" x14ac:dyDescent="0.3">
      <c r="A951">
        <v>454</v>
      </c>
      <c r="B951">
        <v>1</v>
      </c>
    </row>
    <row r="952" spans="1:2" x14ac:dyDescent="0.3">
      <c r="A952">
        <v>539</v>
      </c>
      <c r="B952">
        <v>1</v>
      </c>
    </row>
    <row r="953" spans="1:2" x14ac:dyDescent="0.3">
      <c r="A953">
        <v>79</v>
      </c>
      <c r="B953">
        <v>6</v>
      </c>
    </row>
    <row r="954" spans="1:2" x14ac:dyDescent="0.3">
      <c r="A954">
        <v>94</v>
      </c>
      <c r="B954">
        <v>8</v>
      </c>
    </row>
    <row r="955" spans="1:2" x14ac:dyDescent="0.3">
      <c r="A955">
        <v>625</v>
      </c>
      <c r="B955">
        <v>1</v>
      </c>
    </row>
    <row r="956" spans="1:2" x14ac:dyDescent="0.3">
      <c r="A956">
        <v>508</v>
      </c>
      <c r="B956">
        <v>0</v>
      </c>
    </row>
    <row r="957" spans="1:2" x14ac:dyDescent="0.3">
      <c r="A957">
        <v>531</v>
      </c>
      <c r="B957">
        <v>2</v>
      </c>
    </row>
    <row r="958" spans="1:2" x14ac:dyDescent="0.3">
      <c r="A958">
        <v>158</v>
      </c>
      <c r="B958">
        <v>1</v>
      </c>
    </row>
    <row r="959" spans="1:2" x14ac:dyDescent="0.3">
      <c r="A959">
        <v>508</v>
      </c>
      <c r="B959">
        <v>0</v>
      </c>
    </row>
    <row r="960" spans="1:2" x14ac:dyDescent="0.3">
      <c r="A960">
        <v>644</v>
      </c>
      <c r="B960">
        <v>1</v>
      </c>
    </row>
    <row r="961" spans="1:2" x14ac:dyDescent="0.3">
      <c r="A961">
        <v>848</v>
      </c>
      <c r="B961">
        <v>19</v>
      </c>
    </row>
    <row r="962" spans="1:2" x14ac:dyDescent="0.3">
      <c r="A962">
        <v>429</v>
      </c>
      <c r="B962">
        <v>27</v>
      </c>
    </row>
    <row r="963" spans="1:2" x14ac:dyDescent="0.3">
      <c r="A963">
        <v>204</v>
      </c>
      <c r="B963">
        <v>7</v>
      </c>
    </row>
    <row r="964" spans="1:2" x14ac:dyDescent="0.3">
      <c r="A964">
        <v>379</v>
      </c>
      <c r="B964">
        <v>14</v>
      </c>
    </row>
    <row r="965" spans="1:2" x14ac:dyDescent="0.3">
      <c r="A965">
        <v>271</v>
      </c>
      <c r="B965">
        <v>5</v>
      </c>
    </row>
    <row r="966" spans="1:2" x14ac:dyDescent="0.3">
      <c r="A966">
        <v>120</v>
      </c>
      <c r="B966">
        <v>30</v>
      </c>
    </row>
    <row r="967" spans="1:2" x14ac:dyDescent="0.3">
      <c r="A967">
        <v>140</v>
      </c>
      <c r="B967">
        <v>1</v>
      </c>
    </row>
    <row r="968" spans="1:2" x14ac:dyDescent="0.3">
      <c r="A968">
        <v>193</v>
      </c>
      <c r="B968">
        <v>0</v>
      </c>
    </row>
    <row r="969" spans="1:2" x14ac:dyDescent="0.3">
      <c r="A969">
        <v>180</v>
      </c>
      <c r="B969">
        <v>60</v>
      </c>
    </row>
    <row r="970" spans="1:2" x14ac:dyDescent="0.3">
      <c r="A970">
        <v>263</v>
      </c>
      <c r="B970">
        <v>84</v>
      </c>
    </row>
    <row r="971" spans="1:2" x14ac:dyDescent="0.3">
      <c r="A971">
        <v>217</v>
      </c>
      <c r="B971">
        <v>47</v>
      </c>
    </row>
    <row r="972" spans="1:2" x14ac:dyDescent="0.3">
      <c r="A972">
        <v>443</v>
      </c>
      <c r="B972">
        <v>66</v>
      </c>
    </row>
    <row r="973" spans="1:2" x14ac:dyDescent="0.3">
      <c r="A973">
        <v>1373</v>
      </c>
      <c r="B973">
        <v>171</v>
      </c>
    </row>
    <row r="974" spans="1:2" x14ac:dyDescent="0.3">
      <c r="A974">
        <v>742</v>
      </c>
      <c r="B974">
        <v>29</v>
      </c>
    </row>
    <row r="975" spans="1:2" x14ac:dyDescent="0.3">
      <c r="A975">
        <v>170</v>
      </c>
      <c r="B975">
        <v>9</v>
      </c>
    </row>
    <row r="976" spans="1:2" x14ac:dyDescent="0.3">
      <c r="A976">
        <v>242</v>
      </c>
      <c r="B976">
        <v>27</v>
      </c>
    </row>
    <row r="977" spans="1:2" x14ac:dyDescent="0.3">
      <c r="A977">
        <v>541</v>
      </c>
      <c r="B977">
        <v>2</v>
      </c>
    </row>
    <row r="978" spans="1:2" x14ac:dyDescent="0.3">
      <c r="A978">
        <v>121</v>
      </c>
      <c r="B978">
        <v>3</v>
      </c>
    </row>
    <row r="979" spans="1:2" x14ac:dyDescent="0.3">
      <c r="A979">
        <v>621</v>
      </c>
      <c r="B979">
        <v>4</v>
      </c>
    </row>
    <row r="980" spans="1:2" x14ac:dyDescent="0.3">
      <c r="A980">
        <v>101</v>
      </c>
      <c r="B980">
        <v>2</v>
      </c>
    </row>
    <row r="981" spans="1:2" x14ac:dyDescent="0.3">
      <c r="A981">
        <v>554</v>
      </c>
      <c r="B981">
        <v>20</v>
      </c>
    </row>
    <row r="982" spans="1:2" x14ac:dyDescent="0.3">
      <c r="A982">
        <v>666</v>
      </c>
      <c r="B982">
        <v>3</v>
      </c>
    </row>
    <row r="983" spans="1:2" x14ac:dyDescent="0.3">
      <c r="A983">
        <v>410</v>
      </c>
      <c r="B983">
        <v>4</v>
      </c>
    </row>
    <row r="984" spans="1:2" x14ac:dyDescent="0.3">
      <c r="A984">
        <v>375</v>
      </c>
      <c r="B984">
        <v>1</v>
      </c>
    </row>
    <row r="985" spans="1:2" x14ac:dyDescent="0.3">
      <c r="A985">
        <v>1364</v>
      </c>
      <c r="B985">
        <v>0</v>
      </c>
    </row>
    <row r="986" spans="1:2" x14ac:dyDescent="0.3">
      <c r="A986">
        <v>35</v>
      </c>
      <c r="B986">
        <v>0</v>
      </c>
    </row>
    <row r="987" spans="1:2" x14ac:dyDescent="0.3">
      <c r="A987">
        <v>203</v>
      </c>
      <c r="B987">
        <v>14</v>
      </c>
    </row>
    <row r="988" spans="1:2" x14ac:dyDescent="0.3">
      <c r="A988">
        <v>49</v>
      </c>
      <c r="B988">
        <v>1</v>
      </c>
    </row>
    <row r="989" spans="1:2" x14ac:dyDescent="0.3">
      <c r="A989">
        <v>5812</v>
      </c>
      <c r="B989">
        <v>118</v>
      </c>
    </row>
    <row r="990" spans="1:2" x14ac:dyDescent="0.3">
      <c r="A990">
        <v>1556</v>
      </c>
      <c r="B990">
        <v>2</v>
      </c>
    </row>
    <row r="991" spans="1:2" x14ac:dyDescent="0.3">
      <c r="A991">
        <v>65</v>
      </c>
      <c r="B991">
        <v>1</v>
      </c>
    </row>
    <row r="992" spans="1:2" x14ac:dyDescent="0.3">
      <c r="A992">
        <v>10</v>
      </c>
      <c r="B992">
        <v>3</v>
      </c>
    </row>
    <row r="993" spans="1:2" x14ac:dyDescent="0.3">
      <c r="A993">
        <v>76</v>
      </c>
      <c r="B993">
        <v>1</v>
      </c>
    </row>
    <row r="994" spans="1:2" x14ac:dyDescent="0.3">
      <c r="A994">
        <v>263</v>
      </c>
      <c r="B994">
        <v>3</v>
      </c>
    </row>
    <row r="995" spans="1:2" x14ac:dyDescent="0.3">
      <c r="A995">
        <v>1530</v>
      </c>
      <c r="B995">
        <v>38</v>
      </c>
    </row>
    <row r="996" spans="1:2" x14ac:dyDescent="0.3">
      <c r="A996">
        <v>278</v>
      </c>
      <c r="B996">
        <v>52</v>
      </c>
    </row>
    <row r="997" spans="1:2" x14ac:dyDescent="0.3">
      <c r="A997">
        <v>350</v>
      </c>
      <c r="B997">
        <v>2</v>
      </c>
    </row>
    <row r="998" spans="1:2" x14ac:dyDescent="0.3">
      <c r="A998">
        <v>470</v>
      </c>
      <c r="B998">
        <v>0</v>
      </c>
    </row>
    <row r="999" spans="1:2" x14ac:dyDescent="0.3">
      <c r="A999">
        <v>3</v>
      </c>
      <c r="B999">
        <v>4</v>
      </c>
    </row>
    <row r="1000" spans="1:2" x14ac:dyDescent="0.3">
      <c r="A1000">
        <v>8200</v>
      </c>
      <c r="B1000">
        <v>4</v>
      </c>
    </row>
    <row r="1001" spans="1:2" x14ac:dyDescent="0.3">
      <c r="A1001">
        <v>8359</v>
      </c>
      <c r="B1001">
        <v>18</v>
      </c>
    </row>
    <row r="1002" spans="1:2" x14ac:dyDescent="0.3">
      <c r="A1002">
        <v>188</v>
      </c>
      <c r="B1002">
        <v>0</v>
      </c>
    </row>
    <row r="1003" spans="1:2" x14ac:dyDescent="0.3">
      <c r="A1003">
        <v>48</v>
      </c>
      <c r="B1003">
        <v>22</v>
      </c>
    </row>
    <row r="1004" spans="1:2" x14ac:dyDescent="0.3">
      <c r="A1004">
        <v>607</v>
      </c>
      <c r="B1004">
        <v>49</v>
      </c>
    </row>
    <row r="1005" spans="1:2" x14ac:dyDescent="0.3">
      <c r="A1005">
        <v>50</v>
      </c>
      <c r="B1005">
        <v>19</v>
      </c>
    </row>
    <row r="1006" spans="1:2" x14ac:dyDescent="0.3">
      <c r="A1006">
        <v>55</v>
      </c>
      <c r="B1006">
        <v>4</v>
      </c>
    </row>
    <row r="1007" spans="1:2" x14ac:dyDescent="0.3">
      <c r="A1007">
        <v>38</v>
      </c>
      <c r="B1007">
        <v>4</v>
      </c>
    </row>
    <row r="1008" spans="1:2" x14ac:dyDescent="0.3">
      <c r="A1008">
        <v>25</v>
      </c>
      <c r="B1008">
        <v>2</v>
      </c>
    </row>
    <row r="1009" spans="1:2" x14ac:dyDescent="0.3">
      <c r="A1009">
        <v>46</v>
      </c>
      <c r="B1009">
        <v>0</v>
      </c>
    </row>
    <row r="1010" spans="1:2" x14ac:dyDescent="0.3">
      <c r="A1010">
        <v>83</v>
      </c>
      <c r="B1010">
        <v>0</v>
      </c>
    </row>
    <row r="1011" spans="1:2" x14ac:dyDescent="0.3">
      <c r="A1011">
        <v>35</v>
      </c>
      <c r="B1011">
        <v>14</v>
      </c>
    </row>
    <row r="1012" spans="1:2" x14ac:dyDescent="0.3">
      <c r="A1012">
        <v>25</v>
      </c>
      <c r="B1012">
        <v>8</v>
      </c>
    </row>
    <row r="1013" spans="1:2" x14ac:dyDescent="0.3">
      <c r="A1013">
        <v>75</v>
      </c>
      <c r="B1013">
        <v>0</v>
      </c>
    </row>
    <row r="1014" spans="1:2" x14ac:dyDescent="0.3">
      <c r="A1014">
        <v>62</v>
      </c>
      <c r="B1014">
        <v>15</v>
      </c>
    </row>
    <row r="1015" spans="1:2" x14ac:dyDescent="0.3">
      <c r="A1015">
        <v>160</v>
      </c>
      <c r="B1015">
        <v>33</v>
      </c>
    </row>
    <row r="1016" spans="1:2" x14ac:dyDescent="0.3">
      <c r="A1016">
        <v>246</v>
      </c>
      <c r="B1016">
        <v>2</v>
      </c>
    </row>
    <row r="1017" spans="1:2" x14ac:dyDescent="0.3">
      <c r="A1017">
        <v>55</v>
      </c>
      <c r="B1017">
        <v>6</v>
      </c>
    </row>
    <row r="1018" spans="1:2" x14ac:dyDescent="0.3">
      <c r="A1018">
        <v>23</v>
      </c>
      <c r="B1018">
        <v>2</v>
      </c>
    </row>
    <row r="1019" spans="1:2" x14ac:dyDescent="0.3">
      <c r="A1019">
        <v>72</v>
      </c>
      <c r="B1019">
        <v>0</v>
      </c>
    </row>
    <row r="1020" spans="1:2" x14ac:dyDescent="0.3">
      <c r="A1020">
        <v>22</v>
      </c>
      <c r="B1020">
        <v>4</v>
      </c>
    </row>
    <row r="1021" spans="1:2" x14ac:dyDescent="0.3">
      <c r="A1021">
        <v>14</v>
      </c>
      <c r="B1021">
        <v>1</v>
      </c>
    </row>
    <row r="1022" spans="1:2" x14ac:dyDescent="0.3">
      <c r="A1022">
        <v>38</v>
      </c>
      <c r="B1022">
        <v>3</v>
      </c>
    </row>
    <row r="1023" spans="1:2" x14ac:dyDescent="0.3">
      <c r="A1023">
        <v>32</v>
      </c>
      <c r="B1023">
        <v>4</v>
      </c>
    </row>
    <row r="1024" spans="1:2" x14ac:dyDescent="0.3">
      <c r="A1024">
        <v>63</v>
      </c>
      <c r="B1024">
        <v>0</v>
      </c>
    </row>
    <row r="1025" spans="1:2" x14ac:dyDescent="0.3">
      <c r="A1025">
        <v>27</v>
      </c>
      <c r="B1025">
        <v>4</v>
      </c>
    </row>
    <row r="1026" spans="1:2" x14ac:dyDescent="0.3">
      <c r="A1026">
        <v>44</v>
      </c>
      <c r="B1026">
        <v>3</v>
      </c>
    </row>
    <row r="1027" spans="1:2" x14ac:dyDescent="0.3">
      <c r="A1027">
        <v>38</v>
      </c>
      <c r="B1027">
        <v>34</v>
      </c>
    </row>
    <row r="1028" spans="1:2" x14ac:dyDescent="0.3">
      <c r="A1028">
        <v>115</v>
      </c>
      <c r="B1028">
        <v>2</v>
      </c>
    </row>
    <row r="1029" spans="1:2" x14ac:dyDescent="0.3">
      <c r="A1029">
        <v>37</v>
      </c>
      <c r="B1029">
        <v>33</v>
      </c>
    </row>
    <row r="1030" spans="1:2" x14ac:dyDescent="0.3">
      <c r="A1030">
        <v>99</v>
      </c>
      <c r="B1030">
        <v>0</v>
      </c>
    </row>
    <row r="1031" spans="1:2" x14ac:dyDescent="0.3">
      <c r="A1031">
        <v>44</v>
      </c>
      <c r="B1031">
        <v>0</v>
      </c>
    </row>
    <row r="1032" spans="1:2" x14ac:dyDescent="0.3">
      <c r="A1032">
        <v>58</v>
      </c>
      <c r="B1032">
        <v>1</v>
      </c>
    </row>
    <row r="1033" spans="1:2" x14ac:dyDescent="0.3">
      <c r="A1033">
        <v>191</v>
      </c>
      <c r="B1033">
        <v>13</v>
      </c>
    </row>
    <row r="1034" spans="1:2" x14ac:dyDescent="0.3">
      <c r="A1034">
        <v>40</v>
      </c>
      <c r="B1034">
        <v>2</v>
      </c>
    </row>
    <row r="1035" spans="1:2" x14ac:dyDescent="0.3">
      <c r="A1035">
        <v>38</v>
      </c>
      <c r="B1035">
        <v>36</v>
      </c>
    </row>
    <row r="1036" spans="1:2" x14ac:dyDescent="0.3">
      <c r="A1036">
        <v>39</v>
      </c>
      <c r="B1036">
        <v>1</v>
      </c>
    </row>
    <row r="1037" spans="1:2" x14ac:dyDescent="0.3">
      <c r="A1037">
        <v>11</v>
      </c>
      <c r="B1037">
        <v>15</v>
      </c>
    </row>
    <row r="1038" spans="1:2" x14ac:dyDescent="0.3">
      <c r="A1038">
        <v>107</v>
      </c>
      <c r="B1038">
        <v>1</v>
      </c>
    </row>
    <row r="1039" spans="1:2" x14ac:dyDescent="0.3">
      <c r="A1039">
        <v>147</v>
      </c>
      <c r="B1039">
        <v>0</v>
      </c>
    </row>
    <row r="1040" spans="1:2" x14ac:dyDescent="0.3">
      <c r="A1040">
        <v>36</v>
      </c>
      <c r="B1040">
        <v>1</v>
      </c>
    </row>
    <row r="1041" spans="1:2" x14ac:dyDescent="0.3">
      <c r="A1041">
        <v>92</v>
      </c>
      <c r="B1041">
        <v>0</v>
      </c>
    </row>
    <row r="1042" spans="1:2" x14ac:dyDescent="0.3">
      <c r="A1042">
        <v>35</v>
      </c>
      <c r="B1042">
        <v>0</v>
      </c>
    </row>
    <row r="1043" spans="1:2" x14ac:dyDescent="0.3">
      <c r="A1043">
        <v>17</v>
      </c>
      <c r="B1043">
        <v>1</v>
      </c>
    </row>
    <row r="1044" spans="1:2" x14ac:dyDescent="0.3">
      <c r="A1044">
        <v>22</v>
      </c>
      <c r="B1044">
        <v>39</v>
      </c>
    </row>
    <row r="1045" spans="1:2" x14ac:dyDescent="0.3">
      <c r="A1045">
        <v>69</v>
      </c>
      <c r="B1045">
        <v>0</v>
      </c>
    </row>
    <row r="1046" spans="1:2" x14ac:dyDescent="0.3">
      <c r="A1046">
        <v>13</v>
      </c>
      <c r="B1046">
        <v>0</v>
      </c>
    </row>
    <row r="1047" spans="1:2" x14ac:dyDescent="0.3">
      <c r="A1047">
        <v>58</v>
      </c>
      <c r="B1047">
        <v>3</v>
      </c>
    </row>
    <row r="1048" spans="1:2" x14ac:dyDescent="0.3">
      <c r="A1048">
        <v>44</v>
      </c>
      <c r="B1048">
        <v>1</v>
      </c>
    </row>
    <row r="1049" spans="1:2" x14ac:dyDescent="0.3">
      <c r="A1049">
        <v>83</v>
      </c>
      <c r="B1049">
        <v>13</v>
      </c>
    </row>
    <row r="1050" spans="1:2" x14ac:dyDescent="0.3">
      <c r="A1050">
        <v>117</v>
      </c>
      <c r="B1050">
        <v>0</v>
      </c>
    </row>
    <row r="1051" spans="1:2" x14ac:dyDescent="0.3">
      <c r="A1051">
        <v>32</v>
      </c>
      <c r="B1051">
        <v>6</v>
      </c>
    </row>
    <row r="1052" spans="1:2" x14ac:dyDescent="0.3">
      <c r="A1052">
        <v>8</v>
      </c>
      <c r="B1052">
        <v>0</v>
      </c>
    </row>
    <row r="1053" spans="1:2" x14ac:dyDescent="0.3">
      <c r="A1053">
        <v>340</v>
      </c>
      <c r="B1053">
        <v>14</v>
      </c>
    </row>
    <row r="1054" spans="1:2" x14ac:dyDescent="0.3">
      <c r="A1054">
        <v>7</v>
      </c>
      <c r="B1054">
        <v>5</v>
      </c>
    </row>
    <row r="1055" spans="1:2" x14ac:dyDescent="0.3">
      <c r="A1055">
        <v>19</v>
      </c>
      <c r="B1055">
        <v>6</v>
      </c>
    </row>
    <row r="1056" spans="1:2" x14ac:dyDescent="0.3">
      <c r="A1056">
        <v>47</v>
      </c>
      <c r="B1056">
        <v>15</v>
      </c>
    </row>
    <row r="1057" spans="1:2" x14ac:dyDescent="0.3">
      <c r="A1057">
        <v>13</v>
      </c>
      <c r="B1057">
        <v>0</v>
      </c>
    </row>
    <row r="1058" spans="1:2" x14ac:dyDescent="0.3">
      <c r="A1058">
        <v>90</v>
      </c>
      <c r="B1058">
        <v>1</v>
      </c>
    </row>
    <row r="1059" spans="1:2" x14ac:dyDescent="0.3">
      <c r="A1059">
        <v>63</v>
      </c>
      <c r="B1059">
        <v>9</v>
      </c>
    </row>
    <row r="1060" spans="1:2" x14ac:dyDescent="0.3">
      <c r="A1060">
        <v>26</v>
      </c>
      <c r="B1060">
        <v>3</v>
      </c>
    </row>
    <row r="1061" spans="1:2" x14ac:dyDescent="0.3">
      <c r="A1061">
        <v>71</v>
      </c>
      <c r="B1061">
        <v>3</v>
      </c>
    </row>
    <row r="1062" spans="1:2" x14ac:dyDescent="0.3">
      <c r="A1062">
        <v>38</v>
      </c>
      <c r="B1062">
        <v>1</v>
      </c>
    </row>
    <row r="1063" spans="1:2" x14ac:dyDescent="0.3">
      <c r="A1063">
        <v>859</v>
      </c>
      <c r="B1063">
        <v>3</v>
      </c>
    </row>
    <row r="1064" spans="1:2" x14ac:dyDescent="0.3">
      <c r="A1064">
        <v>21</v>
      </c>
      <c r="B1064">
        <v>0</v>
      </c>
    </row>
    <row r="1065" spans="1:2" x14ac:dyDescent="0.3">
      <c r="A1065">
        <v>78</v>
      </c>
      <c r="B1065">
        <v>2</v>
      </c>
    </row>
    <row r="1066" spans="1:2" x14ac:dyDescent="0.3">
      <c r="A1066">
        <v>53</v>
      </c>
      <c r="B1066">
        <v>10</v>
      </c>
    </row>
    <row r="1067" spans="1:2" x14ac:dyDescent="0.3">
      <c r="A1067">
        <v>356</v>
      </c>
      <c r="B1067">
        <v>60</v>
      </c>
    </row>
    <row r="1068" spans="1:2" x14ac:dyDescent="0.3">
      <c r="A1068">
        <v>279</v>
      </c>
      <c r="B1068">
        <v>5</v>
      </c>
    </row>
    <row r="1069" spans="1:2" x14ac:dyDescent="0.3">
      <c r="A1069">
        <v>266</v>
      </c>
      <c r="B1069">
        <v>9</v>
      </c>
    </row>
    <row r="1070" spans="1:2" x14ac:dyDescent="0.3">
      <c r="A1070">
        <v>623</v>
      </c>
      <c r="B1070">
        <v>13</v>
      </c>
    </row>
    <row r="1071" spans="1:2" x14ac:dyDescent="0.3">
      <c r="A1071">
        <v>392</v>
      </c>
      <c r="B1071">
        <v>0</v>
      </c>
    </row>
    <row r="1072" spans="1:2" x14ac:dyDescent="0.3">
      <c r="A1072">
        <v>3562</v>
      </c>
      <c r="B1072">
        <v>8</v>
      </c>
    </row>
    <row r="1073" spans="1:2" x14ac:dyDescent="0.3">
      <c r="A1073">
        <v>514</v>
      </c>
      <c r="B1073">
        <v>3</v>
      </c>
    </row>
    <row r="1074" spans="1:2" x14ac:dyDescent="0.3">
      <c r="A1074">
        <v>88</v>
      </c>
      <c r="B1074">
        <v>3</v>
      </c>
    </row>
    <row r="1075" spans="1:2" x14ac:dyDescent="0.3">
      <c r="A1075">
        <v>537</v>
      </c>
      <c r="B1075">
        <v>0</v>
      </c>
    </row>
    <row r="1076" spans="1:2" x14ac:dyDescent="0.3">
      <c r="A1076">
        <v>25</v>
      </c>
      <c r="B1076">
        <v>6</v>
      </c>
    </row>
    <row r="1077" spans="1:2" x14ac:dyDescent="0.3">
      <c r="A1077">
        <v>3238</v>
      </c>
      <c r="B1077">
        <v>4</v>
      </c>
    </row>
    <row r="1078" spans="1:2" x14ac:dyDescent="0.3">
      <c r="A1078">
        <v>897</v>
      </c>
      <c r="B1078">
        <v>1</v>
      </c>
    </row>
    <row r="1079" spans="1:2" x14ac:dyDescent="0.3">
      <c r="A1079">
        <v>878</v>
      </c>
      <c r="B1079">
        <v>29</v>
      </c>
    </row>
    <row r="1080" spans="1:2" x14ac:dyDescent="0.3">
      <c r="A1080">
        <v>115</v>
      </c>
      <c r="B1080">
        <v>0</v>
      </c>
    </row>
    <row r="1081" spans="1:2" x14ac:dyDescent="0.3">
      <c r="A1081">
        <v>234</v>
      </c>
      <c r="B1081">
        <v>4</v>
      </c>
    </row>
    <row r="1082" spans="1:2" x14ac:dyDescent="0.3">
      <c r="A1082">
        <v>4330</v>
      </c>
      <c r="B1082">
        <v>5</v>
      </c>
    </row>
    <row r="1083" spans="1:2" x14ac:dyDescent="0.3">
      <c r="A1083">
        <v>651</v>
      </c>
      <c r="B1083">
        <v>4</v>
      </c>
    </row>
    <row r="1084" spans="1:2" x14ac:dyDescent="0.3">
      <c r="A1084">
        <v>251</v>
      </c>
      <c r="B1084">
        <v>5</v>
      </c>
    </row>
    <row r="1085" spans="1:2" x14ac:dyDescent="0.3">
      <c r="A1085">
        <v>263</v>
      </c>
      <c r="B1085">
        <v>1</v>
      </c>
    </row>
    <row r="1086" spans="1:2" x14ac:dyDescent="0.3">
      <c r="A1086">
        <v>28</v>
      </c>
      <c r="B1086">
        <v>1</v>
      </c>
    </row>
    <row r="1087" spans="1:2" x14ac:dyDescent="0.3">
      <c r="A1087">
        <v>721</v>
      </c>
      <c r="B1087">
        <v>0</v>
      </c>
    </row>
    <row r="1088" spans="1:2" x14ac:dyDescent="0.3">
      <c r="A1088">
        <v>50</v>
      </c>
      <c r="B1088">
        <v>14</v>
      </c>
    </row>
    <row r="1089" spans="1:2" x14ac:dyDescent="0.3">
      <c r="A1089">
        <v>73</v>
      </c>
      <c r="B1089">
        <v>3</v>
      </c>
    </row>
    <row r="1090" spans="1:2" x14ac:dyDescent="0.3">
      <c r="A1090">
        <v>27</v>
      </c>
      <c r="B1090">
        <v>10</v>
      </c>
    </row>
    <row r="1091" spans="1:2" x14ac:dyDescent="0.3">
      <c r="A1091">
        <v>34</v>
      </c>
      <c r="B1091">
        <v>17</v>
      </c>
    </row>
    <row r="1092" spans="1:2" x14ac:dyDescent="0.3">
      <c r="A1092">
        <v>7</v>
      </c>
      <c r="B1092">
        <v>2</v>
      </c>
    </row>
    <row r="1093" spans="1:2" x14ac:dyDescent="0.3">
      <c r="A1093">
        <v>24</v>
      </c>
      <c r="B1093">
        <v>0</v>
      </c>
    </row>
    <row r="1094" spans="1:2" x14ac:dyDescent="0.3">
      <c r="A1094">
        <v>15</v>
      </c>
      <c r="B1094">
        <v>4</v>
      </c>
    </row>
    <row r="1095" spans="1:2" x14ac:dyDescent="0.3">
      <c r="A1095">
        <v>72</v>
      </c>
      <c r="B1095">
        <v>12</v>
      </c>
    </row>
    <row r="1096" spans="1:2" x14ac:dyDescent="0.3">
      <c r="A1096">
        <v>120</v>
      </c>
      <c r="B1096">
        <v>3</v>
      </c>
    </row>
    <row r="1097" spans="1:2" x14ac:dyDescent="0.3">
      <c r="A1097">
        <v>123</v>
      </c>
      <c r="B1097">
        <v>12</v>
      </c>
    </row>
    <row r="1098" spans="1:2" x14ac:dyDescent="0.3">
      <c r="A1098">
        <v>1</v>
      </c>
      <c r="B1098">
        <v>0</v>
      </c>
    </row>
    <row r="1099" spans="1:2" x14ac:dyDescent="0.3">
      <c r="A1099">
        <v>24</v>
      </c>
      <c r="B1099">
        <v>7</v>
      </c>
    </row>
    <row r="1100" spans="1:2" x14ac:dyDescent="0.3">
      <c r="A1100">
        <v>33</v>
      </c>
      <c r="B1100">
        <v>2</v>
      </c>
    </row>
    <row r="1101" spans="1:2" x14ac:dyDescent="0.3">
      <c r="A1101">
        <v>14</v>
      </c>
      <c r="B1101">
        <v>1</v>
      </c>
    </row>
    <row r="1102" spans="1:2" x14ac:dyDescent="0.3">
      <c r="A1102">
        <v>9</v>
      </c>
      <c r="B1102">
        <v>4</v>
      </c>
    </row>
    <row r="1103" spans="1:2" x14ac:dyDescent="0.3">
      <c r="A1103">
        <v>76</v>
      </c>
      <c r="B1103">
        <v>4</v>
      </c>
    </row>
    <row r="1104" spans="1:2" x14ac:dyDescent="0.3">
      <c r="A1104">
        <v>19</v>
      </c>
      <c r="B1104">
        <v>17</v>
      </c>
    </row>
    <row r="1105" spans="1:2" x14ac:dyDescent="0.3">
      <c r="A1105">
        <v>69</v>
      </c>
      <c r="B1105">
        <v>7</v>
      </c>
    </row>
    <row r="1106" spans="1:2" x14ac:dyDescent="0.3">
      <c r="A1106">
        <v>218</v>
      </c>
      <c r="B1106">
        <v>2</v>
      </c>
    </row>
    <row r="1107" spans="1:2" x14ac:dyDescent="0.3">
      <c r="A1107">
        <v>30</v>
      </c>
      <c r="B1107">
        <v>5</v>
      </c>
    </row>
    <row r="1108" spans="1:2" x14ac:dyDescent="0.3">
      <c r="A1108">
        <v>100</v>
      </c>
      <c r="B1108">
        <v>1</v>
      </c>
    </row>
    <row r="1109" spans="1:2" x14ac:dyDescent="0.3">
      <c r="A1109">
        <v>296</v>
      </c>
      <c r="B1109">
        <v>1</v>
      </c>
    </row>
    <row r="1110" spans="1:2" x14ac:dyDescent="0.3">
      <c r="A1110">
        <v>1204</v>
      </c>
      <c r="B1110">
        <v>14</v>
      </c>
    </row>
    <row r="1111" spans="1:2" x14ac:dyDescent="0.3">
      <c r="A1111">
        <v>321</v>
      </c>
      <c r="B1111">
        <v>26</v>
      </c>
    </row>
    <row r="1112" spans="1:2" x14ac:dyDescent="0.3">
      <c r="A1112">
        <v>301</v>
      </c>
      <c r="B1112">
        <v>2</v>
      </c>
    </row>
    <row r="1113" spans="1:2" x14ac:dyDescent="0.3">
      <c r="A1113">
        <v>144</v>
      </c>
      <c r="B1113">
        <v>1</v>
      </c>
    </row>
    <row r="1114" spans="1:2" x14ac:dyDescent="0.3">
      <c r="A1114">
        <v>539</v>
      </c>
      <c r="B1114">
        <v>3</v>
      </c>
    </row>
    <row r="1115" spans="1:2" x14ac:dyDescent="0.3">
      <c r="A1115">
        <v>498</v>
      </c>
      <c r="B1115">
        <v>7</v>
      </c>
    </row>
    <row r="1116" spans="1:2" x14ac:dyDescent="0.3">
      <c r="A1116">
        <v>1113</v>
      </c>
      <c r="B1116">
        <v>9</v>
      </c>
    </row>
    <row r="1117" spans="1:2" x14ac:dyDescent="0.3">
      <c r="A1117">
        <v>988</v>
      </c>
      <c r="B1117">
        <v>20</v>
      </c>
    </row>
    <row r="1118" spans="1:2" x14ac:dyDescent="0.3">
      <c r="A1118">
        <v>391</v>
      </c>
      <c r="B1118">
        <v>6</v>
      </c>
    </row>
    <row r="1119" spans="1:2" x14ac:dyDescent="0.3">
      <c r="A1119">
        <v>28</v>
      </c>
      <c r="B1119">
        <v>13</v>
      </c>
    </row>
    <row r="1120" spans="1:2" x14ac:dyDescent="0.3">
      <c r="A1120">
        <v>147</v>
      </c>
      <c r="B1120">
        <v>1</v>
      </c>
    </row>
    <row r="1121" spans="1:2" x14ac:dyDescent="0.3">
      <c r="A1121">
        <v>680</v>
      </c>
      <c r="B1121">
        <v>202</v>
      </c>
    </row>
    <row r="1122" spans="1:2" x14ac:dyDescent="0.3">
      <c r="A1122">
        <v>983</v>
      </c>
      <c r="B1122">
        <v>0</v>
      </c>
    </row>
    <row r="1123" spans="1:2" x14ac:dyDescent="0.3">
      <c r="A1123">
        <v>79</v>
      </c>
      <c r="B1123">
        <v>1</v>
      </c>
    </row>
    <row r="1124" spans="1:2" x14ac:dyDescent="0.3">
      <c r="A1124">
        <v>426</v>
      </c>
      <c r="B1124">
        <v>0</v>
      </c>
    </row>
    <row r="1125" spans="1:2" x14ac:dyDescent="0.3">
      <c r="A1125">
        <v>96</v>
      </c>
      <c r="B1125">
        <v>2</v>
      </c>
    </row>
    <row r="1126" spans="1:2" x14ac:dyDescent="0.3">
      <c r="A1126">
        <v>163</v>
      </c>
      <c r="B1126">
        <v>13</v>
      </c>
    </row>
    <row r="1127" spans="1:2" x14ac:dyDescent="0.3">
      <c r="A1127">
        <v>2525</v>
      </c>
      <c r="B1127">
        <v>9</v>
      </c>
    </row>
    <row r="1128" spans="1:2" x14ac:dyDescent="0.3">
      <c r="A1128">
        <v>2035</v>
      </c>
      <c r="B1128">
        <v>2</v>
      </c>
    </row>
    <row r="1129" spans="1:2" x14ac:dyDescent="0.3">
      <c r="A1129">
        <v>290</v>
      </c>
      <c r="B1129">
        <v>0</v>
      </c>
    </row>
    <row r="1130" spans="1:2" x14ac:dyDescent="0.3">
      <c r="A1130">
        <v>1980</v>
      </c>
      <c r="B1130">
        <v>35</v>
      </c>
    </row>
    <row r="1131" spans="1:2" x14ac:dyDescent="0.3">
      <c r="A1131">
        <v>57</v>
      </c>
      <c r="B1131">
        <v>2</v>
      </c>
    </row>
    <row r="1132" spans="1:2" x14ac:dyDescent="0.3">
      <c r="A1132">
        <v>380</v>
      </c>
      <c r="B1132">
        <v>3</v>
      </c>
    </row>
    <row r="1133" spans="1:2" x14ac:dyDescent="0.3">
      <c r="A1133">
        <v>128</v>
      </c>
      <c r="B1133">
        <v>0</v>
      </c>
    </row>
    <row r="1134" spans="1:2" x14ac:dyDescent="0.3">
      <c r="A1134">
        <v>180</v>
      </c>
      <c r="B1134">
        <v>1</v>
      </c>
    </row>
    <row r="1135" spans="1:2" x14ac:dyDescent="0.3">
      <c r="A1135">
        <v>571</v>
      </c>
      <c r="B1135">
        <v>0</v>
      </c>
    </row>
    <row r="1136" spans="1:2" x14ac:dyDescent="0.3">
      <c r="A1136">
        <v>480</v>
      </c>
      <c r="B1136">
        <v>0</v>
      </c>
    </row>
    <row r="1137" spans="1:2" x14ac:dyDescent="0.3">
      <c r="A1137">
        <v>249</v>
      </c>
      <c r="B1137">
        <v>3</v>
      </c>
    </row>
    <row r="1138" spans="1:2" x14ac:dyDescent="0.3">
      <c r="A1138">
        <v>84</v>
      </c>
      <c r="B1138">
        <v>11</v>
      </c>
    </row>
    <row r="1139" spans="1:2" x14ac:dyDescent="0.3">
      <c r="A1139">
        <v>197</v>
      </c>
      <c r="B1139">
        <v>6</v>
      </c>
    </row>
    <row r="1140" spans="1:2" x14ac:dyDescent="0.3">
      <c r="A1140">
        <v>271</v>
      </c>
      <c r="B1140">
        <v>0</v>
      </c>
    </row>
    <row r="1141" spans="1:2" x14ac:dyDescent="0.3">
      <c r="A1141">
        <v>50</v>
      </c>
      <c r="B1141">
        <v>67</v>
      </c>
    </row>
    <row r="1142" spans="1:2" x14ac:dyDescent="0.3">
      <c r="A1142">
        <v>169</v>
      </c>
      <c r="B1142">
        <v>23</v>
      </c>
    </row>
    <row r="1143" spans="1:2" x14ac:dyDescent="0.3">
      <c r="A1143">
        <v>205</v>
      </c>
      <c r="B1143">
        <v>72</v>
      </c>
    </row>
    <row r="1144" spans="1:2" x14ac:dyDescent="0.3">
      <c r="A1144">
        <v>206</v>
      </c>
      <c r="B1144">
        <v>2</v>
      </c>
    </row>
    <row r="1145" spans="1:2" x14ac:dyDescent="0.3">
      <c r="A1145">
        <v>84</v>
      </c>
      <c r="B1145">
        <v>15</v>
      </c>
    </row>
    <row r="1146" spans="1:2" x14ac:dyDescent="0.3">
      <c r="A1146">
        <v>210</v>
      </c>
      <c r="B1146">
        <v>1</v>
      </c>
    </row>
    <row r="1147" spans="1:2" x14ac:dyDescent="0.3">
      <c r="A1147">
        <v>181</v>
      </c>
      <c r="B1147">
        <v>2</v>
      </c>
    </row>
    <row r="1148" spans="1:2" x14ac:dyDescent="0.3">
      <c r="A1148">
        <v>60</v>
      </c>
      <c r="B1148">
        <v>7</v>
      </c>
    </row>
    <row r="1149" spans="1:2" x14ac:dyDescent="0.3">
      <c r="A1149">
        <v>445</v>
      </c>
      <c r="B1149">
        <v>16</v>
      </c>
    </row>
    <row r="1150" spans="1:2" x14ac:dyDescent="0.3">
      <c r="A1150">
        <v>17</v>
      </c>
      <c r="B1150">
        <v>117</v>
      </c>
    </row>
    <row r="1151" spans="1:2" x14ac:dyDescent="0.3">
      <c r="A1151">
        <v>194</v>
      </c>
      <c r="B1151">
        <v>2</v>
      </c>
    </row>
    <row r="1152" spans="1:2" x14ac:dyDescent="0.3">
      <c r="A1152">
        <v>404</v>
      </c>
      <c r="B1152">
        <v>7</v>
      </c>
    </row>
    <row r="1153" spans="1:2" x14ac:dyDescent="0.3">
      <c r="A1153">
        <v>194</v>
      </c>
      <c r="B1153">
        <v>3</v>
      </c>
    </row>
    <row r="1154" spans="1:2" x14ac:dyDescent="0.3">
      <c r="A1154">
        <v>902</v>
      </c>
      <c r="B1154">
        <v>20</v>
      </c>
    </row>
    <row r="1155" spans="1:2" x14ac:dyDescent="0.3">
      <c r="A1155">
        <v>1670</v>
      </c>
      <c r="B1155">
        <v>50</v>
      </c>
    </row>
    <row r="1156" spans="1:2" x14ac:dyDescent="0.3">
      <c r="A1156">
        <v>1328</v>
      </c>
      <c r="B1156">
        <v>2</v>
      </c>
    </row>
    <row r="1157" spans="1:2" x14ac:dyDescent="0.3">
      <c r="A1157">
        <v>944</v>
      </c>
      <c r="B1157">
        <v>3</v>
      </c>
    </row>
    <row r="1158" spans="1:2" x14ac:dyDescent="0.3">
      <c r="A1158">
        <v>147</v>
      </c>
      <c r="B1158">
        <v>27</v>
      </c>
    </row>
    <row r="1159" spans="1:2" x14ac:dyDescent="0.3">
      <c r="A1159">
        <v>99</v>
      </c>
      <c r="B1159">
        <v>7</v>
      </c>
    </row>
    <row r="1160" spans="1:2" x14ac:dyDescent="0.3">
      <c r="A1160">
        <v>79</v>
      </c>
      <c r="B1160">
        <v>5</v>
      </c>
    </row>
    <row r="1161" spans="1:2" x14ac:dyDescent="0.3">
      <c r="A1161">
        <v>75</v>
      </c>
      <c r="B1161">
        <v>0</v>
      </c>
    </row>
    <row r="1162" spans="1:2" x14ac:dyDescent="0.3">
      <c r="A1162">
        <v>207</v>
      </c>
      <c r="B1162">
        <v>3</v>
      </c>
    </row>
    <row r="1163" spans="1:2" x14ac:dyDescent="0.3">
      <c r="A1163">
        <v>102</v>
      </c>
      <c r="B1163">
        <v>6</v>
      </c>
    </row>
    <row r="1164" spans="1:2" x14ac:dyDescent="0.3">
      <c r="A1164">
        <v>32</v>
      </c>
      <c r="B1164">
        <v>9</v>
      </c>
    </row>
    <row r="1165" spans="1:2" x14ac:dyDescent="0.3">
      <c r="A1165">
        <v>480</v>
      </c>
      <c r="B1165">
        <v>3</v>
      </c>
    </row>
    <row r="1166" spans="1:2" x14ac:dyDescent="0.3">
      <c r="A1166">
        <v>11</v>
      </c>
      <c r="B1166">
        <v>2</v>
      </c>
    </row>
    <row r="1167" spans="1:2" x14ac:dyDescent="0.3">
      <c r="A1167">
        <v>12</v>
      </c>
      <c r="B1167">
        <v>3</v>
      </c>
    </row>
    <row r="1168" spans="1:2" x14ac:dyDescent="0.3">
      <c r="A1168">
        <v>48</v>
      </c>
      <c r="B1168">
        <v>45</v>
      </c>
    </row>
    <row r="1169" spans="1:2" x14ac:dyDescent="0.3">
      <c r="A1169">
        <v>59</v>
      </c>
      <c r="B1169">
        <v>9</v>
      </c>
    </row>
    <row r="1170" spans="1:2" x14ac:dyDescent="0.3">
      <c r="A1170">
        <v>79</v>
      </c>
      <c r="B1170">
        <v>9</v>
      </c>
    </row>
    <row r="1171" spans="1:2" x14ac:dyDescent="0.3">
      <c r="A1171">
        <v>14</v>
      </c>
      <c r="B1171">
        <v>21</v>
      </c>
    </row>
    <row r="1172" spans="1:2" x14ac:dyDescent="0.3">
      <c r="A1172">
        <v>106</v>
      </c>
      <c r="B1172">
        <v>17</v>
      </c>
    </row>
    <row r="1173" spans="1:2" x14ac:dyDescent="0.3">
      <c r="A1173">
        <v>25</v>
      </c>
      <c r="B1173">
        <v>1</v>
      </c>
    </row>
    <row r="1174" spans="1:2" x14ac:dyDescent="0.3">
      <c r="A1174">
        <v>25</v>
      </c>
      <c r="B1174">
        <v>1</v>
      </c>
    </row>
    <row r="1175" spans="1:2" x14ac:dyDescent="0.3">
      <c r="A1175">
        <v>29</v>
      </c>
      <c r="B1175">
        <v>14</v>
      </c>
    </row>
    <row r="1176" spans="1:2" x14ac:dyDescent="0.3">
      <c r="A1176">
        <v>43</v>
      </c>
      <c r="B1176">
        <v>42</v>
      </c>
    </row>
    <row r="1177" spans="1:2" x14ac:dyDescent="0.3">
      <c r="A1177">
        <v>46</v>
      </c>
      <c r="B1177">
        <v>27</v>
      </c>
    </row>
    <row r="1178" spans="1:2" x14ac:dyDescent="0.3">
      <c r="A1178">
        <v>27</v>
      </c>
      <c r="B1178">
        <v>5</v>
      </c>
    </row>
    <row r="1179" spans="1:2" x14ac:dyDescent="0.3">
      <c r="A1179">
        <v>112</v>
      </c>
      <c r="B1179">
        <v>13</v>
      </c>
    </row>
    <row r="1180" spans="1:2" x14ac:dyDescent="0.3">
      <c r="A1180">
        <v>34</v>
      </c>
      <c r="B1180">
        <v>12</v>
      </c>
    </row>
    <row r="1181" spans="1:2" x14ac:dyDescent="0.3">
      <c r="A1181">
        <v>145</v>
      </c>
      <c r="B1181">
        <v>90</v>
      </c>
    </row>
    <row r="1182" spans="1:2" x14ac:dyDescent="0.3">
      <c r="A1182">
        <v>19</v>
      </c>
      <c r="B1182">
        <v>2</v>
      </c>
    </row>
    <row r="1183" spans="1:2" x14ac:dyDescent="0.3">
      <c r="A1183">
        <v>288</v>
      </c>
      <c r="B1183">
        <v>5</v>
      </c>
    </row>
    <row r="1184" spans="1:2" x14ac:dyDescent="0.3">
      <c r="A1184">
        <v>14</v>
      </c>
      <c r="B1184">
        <v>31</v>
      </c>
    </row>
    <row r="1185" spans="1:2" x14ac:dyDescent="0.3">
      <c r="A1185">
        <v>7</v>
      </c>
      <c r="B1185">
        <v>4</v>
      </c>
    </row>
    <row r="1186" spans="1:2" x14ac:dyDescent="0.3">
      <c r="A1186">
        <v>211</v>
      </c>
      <c r="B1186">
        <v>29</v>
      </c>
    </row>
    <row r="1187" spans="1:2" x14ac:dyDescent="0.3">
      <c r="A1187">
        <v>85</v>
      </c>
      <c r="B1187">
        <v>2</v>
      </c>
    </row>
    <row r="1188" spans="1:2" x14ac:dyDescent="0.3">
      <c r="A1188">
        <v>103</v>
      </c>
      <c r="B1188">
        <v>114</v>
      </c>
    </row>
    <row r="1189" spans="1:2" x14ac:dyDescent="0.3">
      <c r="A1189">
        <v>113</v>
      </c>
      <c r="B1189">
        <v>1</v>
      </c>
    </row>
    <row r="1190" spans="1:2" x14ac:dyDescent="0.3">
      <c r="A1190">
        <v>167</v>
      </c>
      <c r="B1190">
        <v>76</v>
      </c>
    </row>
    <row r="1191" spans="1:2" x14ac:dyDescent="0.3">
      <c r="A1191">
        <v>73</v>
      </c>
      <c r="B1191">
        <v>9</v>
      </c>
    </row>
    <row r="1192" spans="1:2" x14ac:dyDescent="0.3">
      <c r="A1192">
        <v>75</v>
      </c>
      <c r="B1192">
        <v>37</v>
      </c>
    </row>
    <row r="1193" spans="1:2" x14ac:dyDescent="0.3">
      <c r="A1193">
        <v>614</v>
      </c>
      <c r="B1193">
        <v>0</v>
      </c>
    </row>
    <row r="1194" spans="1:2" x14ac:dyDescent="0.3">
      <c r="A1194">
        <v>107</v>
      </c>
      <c r="B1194">
        <v>1</v>
      </c>
    </row>
    <row r="1195" spans="1:2" x14ac:dyDescent="0.3">
      <c r="A1195">
        <v>1224</v>
      </c>
      <c r="B1195">
        <v>10</v>
      </c>
    </row>
    <row r="1196" spans="1:2" x14ac:dyDescent="0.3">
      <c r="A1196">
        <v>104</v>
      </c>
      <c r="B1196">
        <v>1</v>
      </c>
    </row>
    <row r="1197" spans="1:2" x14ac:dyDescent="0.3">
      <c r="A1197">
        <v>79</v>
      </c>
      <c r="B1197">
        <v>2</v>
      </c>
    </row>
    <row r="1198" spans="1:2" x14ac:dyDescent="0.3">
      <c r="A1198">
        <v>157</v>
      </c>
      <c r="B1198">
        <v>1</v>
      </c>
    </row>
    <row r="1199" spans="1:2" x14ac:dyDescent="0.3">
      <c r="A1199">
        <v>50</v>
      </c>
      <c r="B1199">
        <v>10</v>
      </c>
    </row>
    <row r="1200" spans="1:2" x14ac:dyDescent="0.3">
      <c r="A1200">
        <v>64</v>
      </c>
      <c r="B1200">
        <v>9</v>
      </c>
    </row>
    <row r="1201" spans="1:2" x14ac:dyDescent="0.3">
      <c r="A1201">
        <v>200</v>
      </c>
      <c r="B1201">
        <v>19</v>
      </c>
    </row>
    <row r="1202" spans="1:2" x14ac:dyDescent="0.3">
      <c r="A1202">
        <v>22</v>
      </c>
      <c r="B1202">
        <v>0</v>
      </c>
    </row>
    <row r="1203" spans="1:2" x14ac:dyDescent="0.3">
      <c r="A1203">
        <v>163</v>
      </c>
      <c r="B1203">
        <v>4</v>
      </c>
    </row>
    <row r="1204" spans="1:2" x14ac:dyDescent="0.3">
      <c r="A1204">
        <v>77</v>
      </c>
      <c r="B1204">
        <v>8</v>
      </c>
    </row>
    <row r="1205" spans="1:2" x14ac:dyDescent="0.3">
      <c r="A1205">
        <v>89</v>
      </c>
      <c r="B1205">
        <v>24</v>
      </c>
    </row>
    <row r="1206" spans="1:2" x14ac:dyDescent="0.3">
      <c r="A1206">
        <v>3355</v>
      </c>
      <c r="B1206">
        <v>0</v>
      </c>
    </row>
    <row r="1207" spans="1:2" x14ac:dyDescent="0.3">
      <c r="A1207">
        <v>537</v>
      </c>
      <c r="B1207">
        <v>39</v>
      </c>
    </row>
    <row r="1208" spans="1:2" x14ac:dyDescent="0.3">
      <c r="A1208">
        <v>125</v>
      </c>
      <c r="B1208">
        <v>6</v>
      </c>
    </row>
    <row r="1209" spans="1:2" x14ac:dyDescent="0.3">
      <c r="A1209">
        <v>163</v>
      </c>
      <c r="B1209">
        <v>4</v>
      </c>
    </row>
    <row r="1210" spans="1:2" x14ac:dyDescent="0.3">
      <c r="A1210">
        <v>283</v>
      </c>
      <c r="B1210">
        <v>3</v>
      </c>
    </row>
    <row r="1211" spans="1:2" x14ac:dyDescent="0.3">
      <c r="A1211">
        <v>352</v>
      </c>
      <c r="B1211">
        <v>53</v>
      </c>
    </row>
    <row r="1212" spans="1:2" x14ac:dyDescent="0.3">
      <c r="A1212">
        <v>94</v>
      </c>
      <c r="B1212">
        <v>1</v>
      </c>
    </row>
    <row r="1213" spans="1:2" x14ac:dyDescent="0.3">
      <c r="A1213">
        <v>67</v>
      </c>
      <c r="B1213">
        <v>2</v>
      </c>
    </row>
    <row r="1214" spans="1:2" x14ac:dyDescent="0.3">
      <c r="A1214">
        <v>221</v>
      </c>
      <c r="B1214">
        <v>25</v>
      </c>
    </row>
    <row r="1215" spans="1:2" x14ac:dyDescent="0.3">
      <c r="A1215">
        <v>2165</v>
      </c>
      <c r="B1215">
        <v>6</v>
      </c>
    </row>
    <row r="1216" spans="1:2" x14ac:dyDescent="0.3">
      <c r="A1216">
        <v>179</v>
      </c>
      <c r="B1216">
        <v>0</v>
      </c>
    </row>
    <row r="1217" spans="1:2" x14ac:dyDescent="0.3">
      <c r="A1217">
        <v>123</v>
      </c>
      <c r="B1217">
        <v>12</v>
      </c>
    </row>
    <row r="1218" spans="1:2" x14ac:dyDescent="0.3">
      <c r="A1218">
        <v>1104</v>
      </c>
      <c r="B1218">
        <v>0</v>
      </c>
    </row>
    <row r="1219" spans="1:2" x14ac:dyDescent="0.3">
      <c r="A1219">
        <v>403</v>
      </c>
      <c r="B1219">
        <v>36</v>
      </c>
    </row>
    <row r="1220" spans="1:2" x14ac:dyDescent="0.3">
      <c r="A1220">
        <v>109</v>
      </c>
      <c r="B1220">
        <v>0</v>
      </c>
    </row>
    <row r="1221" spans="1:2" x14ac:dyDescent="0.3">
      <c r="A1221">
        <v>372</v>
      </c>
      <c r="B1221">
        <v>2</v>
      </c>
    </row>
    <row r="1222" spans="1:2" x14ac:dyDescent="0.3">
      <c r="A1222">
        <v>311</v>
      </c>
      <c r="B1222">
        <v>1</v>
      </c>
    </row>
    <row r="1223" spans="1:2" x14ac:dyDescent="0.3">
      <c r="A1223">
        <v>61</v>
      </c>
      <c r="B1223">
        <v>59</v>
      </c>
    </row>
    <row r="1224" spans="1:2" x14ac:dyDescent="0.3">
      <c r="A1224">
        <v>115</v>
      </c>
      <c r="B1224">
        <v>1</v>
      </c>
    </row>
    <row r="1225" spans="1:2" x14ac:dyDescent="0.3">
      <c r="A1225">
        <v>111</v>
      </c>
      <c r="B1225">
        <v>31</v>
      </c>
    </row>
    <row r="1226" spans="1:2" x14ac:dyDescent="0.3">
      <c r="A1226">
        <v>337</v>
      </c>
      <c r="B1226">
        <v>18</v>
      </c>
    </row>
    <row r="1227" spans="1:2" x14ac:dyDescent="0.3">
      <c r="A1227">
        <v>9</v>
      </c>
      <c r="B1227">
        <v>10</v>
      </c>
    </row>
    <row r="1228" spans="1:2" x14ac:dyDescent="0.3">
      <c r="A1228">
        <v>120</v>
      </c>
      <c r="B1228">
        <v>0</v>
      </c>
    </row>
    <row r="1229" spans="1:2" x14ac:dyDescent="0.3">
      <c r="A1229">
        <v>102</v>
      </c>
      <c r="B1229">
        <v>14</v>
      </c>
    </row>
    <row r="1230" spans="1:2" x14ac:dyDescent="0.3">
      <c r="A1230">
        <v>186</v>
      </c>
      <c r="B1230">
        <v>2</v>
      </c>
    </row>
    <row r="1231" spans="1:2" x14ac:dyDescent="0.3">
      <c r="A1231">
        <v>15</v>
      </c>
      <c r="B1231">
        <v>1</v>
      </c>
    </row>
    <row r="1232" spans="1:2" x14ac:dyDescent="0.3">
      <c r="A1232">
        <v>67</v>
      </c>
      <c r="B1232">
        <v>3</v>
      </c>
    </row>
    <row r="1233" spans="1:2" x14ac:dyDescent="0.3">
      <c r="A1233">
        <v>130</v>
      </c>
      <c r="B1233">
        <v>0</v>
      </c>
    </row>
    <row r="1234" spans="1:2" x14ac:dyDescent="0.3">
      <c r="A1234">
        <v>16</v>
      </c>
      <c r="B1234">
        <v>2</v>
      </c>
    </row>
    <row r="1235" spans="1:2" x14ac:dyDescent="0.3">
      <c r="A1235">
        <v>67</v>
      </c>
      <c r="B1235">
        <v>0</v>
      </c>
    </row>
    <row r="1236" spans="1:2" x14ac:dyDescent="0.3">
      <c r="A1236">
        <v>124</v>
      </c>
      <c r="B1236">
        <v>12</v>
      </c>
    </row>
    <row r="1237" spans="1:2" x14ac:dyDescent="0.3">
      <c r="A1237">
        <v>80</v>
      </c>
      <c r="B1237">
        <v>1</v>
      </c>
    </row>
    <row r="1238" spans="1:2" x14ac:dyDescent="0.3">
      <c r="A1238">
        <v>282</v>
      </c>
      <c r="B1238">
        <v>8</v>
      </c>
    </row>
    <row r="1239" spans="1:2" x14ac:dyDescent="0.3">
      <c r="A1239">
        <v>68</v>
      </c>
      <c r="B1239">
        <v>2</v>
      </c>
    </row>
    <row r="1240" spans="1:2" x14ac:dyDescent="0.3">
      <c r="A1240">
        <v>86</v>
      </c>
      <c r="B1240">
        <v>31</v>
      </c>
    </row>
    <row r="1241" spans="1:2" x14ac:dyDescent="0.3">
      <c r="A1241">
        <v>115</v>
      </c>
      <c r="B1241">
        <v>5</v>
      </c>
    </row>
    <row r="1242" spans="1:2" x14ac:dyDescent="0.3">
      <c r="A1242">
        <v>75</v>
      </c>
      <c r="B1242">
        <v>1</v>
      </c>
    </row>
    <row r="1243" spans="1:2" x14ac:dyDescent="0.3">
      <c r="A1243">
        <v>43</v>
      </c>
      <c r="B1243">
        <v>12</v>
      </c>
    </row>
    <row r="1244" spans="1:2" x14ac:dyDescent="0.3">
      <c r="A1244">
        <v>48</v>
      </c>
      <c r="B1244">
        <v>4</v>
      </c>
    </row>
    <row r="1245" spans="1:2" x14ac:dyDescent="0.3">
      <c r="A1245">
        <v>52</v>
      </c>
      <c r="B1245">
        <v>0</v>
      </c>
    </row>
    <row r="1246" spans="1:2" x14ac:dyDescent="0.3">
      <c r="A1246">
        <v>43</v>
      </c>
      <c r="B1246">
        <v>7</v>
      </c>
    </row>
    <row r="1247" spans="1:2" x14ac:dyDescent="0.3">
      <c r="A1247">
        <v>58</v>
      </c>
      <c r="B1247">
        <v>2</v>
      </c>
    </row>
    <row r="1248" spans="1:2" x14ac:dyDescent="0.3">
      <c r="A1248">
        <v>47</v>
      </c>
      <c r="B1248">
        <v>1</v>
      </c>
    </row>
    <row r="1249" spans="1:2" x14ac:dyDescent="0.3">
      <c r="A1249">
        <v>36</v>
      </c>
      <c r="B1249">
        <v>4</v>
      </c>
    </row>
    <row r="1250" spans="1:2" x14ac:dyDescent="0.3">
      <c r="A1250">
        <v>17</v>
      </c>
      <c r="B1250">
        <v>6</v>
      </c>
    </row>
    <row r="1251" spans="1:2" x14ac:dyDescent="0.3">
      <c r="A1251">
        <v>104</v>
      </c>
      <c r="B1251">
        <v>8</v>
      </c>
    </row>
    <row r="1252" spans="1:2" x14ac:dyDescent="0.3">
      <c r="A1252">
        <v>47</v>
      </c>
      <c r="B1252">
        <v>14</v>
      </c>
    </row>
    <row r="1253" spans="1:2" x14ac:dyDescent="0.3">
      <c r="A1253">
        <v>38</v>
      </c>
      <c r="B1253">
        <v>0</v>
      </c>
    </row>
    <row r="1254" spans="1:2" x14ac:dyDescent="0.3">
      <c r="A1254">
        <v>81</v>
      </c>
      <c r="B1254">
        <v>4</v>
      </c>
    </row>
    <row r="1255" spans="1:2" x14ac:dyDescent="0.3">
      <c r="A1255">
        <v>55</v>
      </c>
      <c r="B1255">
        <v>0</v>
      </c>
    </row>
    <row r="1256" spans="1:2" x14ac:dyDescent="0.3">
      <c r="A1256">
        <v>41</v>
      </c>
      <c r="B1256">
        <v>0</v>
      </c>
    </row>
    <row r="1257" spans="1:2" x14ac:dyDescent="0.3">
      <c r="A1257">
        <v>79</v>
      </c>
      <c r="B1257">
        <v>1</v>
      </c>
    </row>
    <row r="1258" spans="1:2" x14ac:dyDescent="0.3">
      <c r="A1258">
        <v>16</v>
      </c>
      <c r="B1258">
        <v>1</v>
      </c>
    </row>
    <row r="1259" spans="1:2" x14ac:dyDescent="0.3">
      <c r="A1259">
        <v>8</v>
      </c>
      <c r="B1259">
        <v>1</v>
      </c>
    </row>
    <row r="1260" spans="1:2" x14ac:dyDescent="0.3">
      <c r="A1260">
        <v>95</v>
      </c>
      <c r="B1260">
        <v>1</v>
      </c>
    </row>
    <row r="1261" spans="1:2" x14ac:dyDescent="0.3">
      <c r="A1261">
        <v>25</v>
      </c>
      <c r="B1261">
        <v>4</v>
      </c>
    </row>
    <row r="1262" spans="1:2" x14ac:dyDescent="0.3">
      <c r="A1262">
        <v>19</v>
      </c>
      <c r="B1262">
        <v>0</v>
      </c>
    </row>
    <row r="1263" spans="1:2" x14ac:dyDescent="0.3">
      <c r="A1263">
        <v>90</v>
      </c>
      <c r="B1263">
        <v>0</v>
      </c>
    </row>
    <row r="1264" spans="1:2" x14ac:dyDescent="0.3">
      <c r="A1264">
        <v>41</v>
      </c>
      <c r="B1264">
        <v>2</v>
      </c>
    </row>
    <row r="1265" spans="1:2" x14ac:dyDescent="0.3">
      <c r="A1265">
        <v>30</v>
      </c>
      <c r="B1265">
        <v>24</v>
      </c>
    </row>
    <row r="1266" spans="1:2" x14ac:dyDescent="0.3">
      <c r="A1266">
        <v>38</v>
      </c>
      <c r="B1266">
        <v>1</v>
      </c>
    </row>
    <row r="1267" spans="1:2" x14ac:dyDescent="0.3">
      <c r="A1267">
        <v>65</v>
      </c>
      <c r="B1267">
        <v>2</v>
      </c>
    </row>
    <row r="1268" spans="1:2" x14ac:dyDescent="0.3">
      <c r="A1268">
        <v>75</v>
      </c>
      <c r="B1268">
        <v>1</v>
      </c>
    </row>
    <row r="1269" spans="1:2" x14ac:dyDescent="0.3">
      <c r="A1269">
        <v>16</v>
      </c>
      <c r="B1269">
        <v>37</v>
      </c>
    </row>
    <row r="1270" spans="1:2" x14ac:dyDescent="0.3">
      <c r="A1270">
        <v>10</v>
      </c>
      <c r="B1270">
        <v>5</v>
      </c>
    </row>
    <row r="1271" spans="1:2" x14ac:dyDescent="0.3">
      <c r="A1271">
        <v>27</v>
      </c>
      <c r="B1271">
        <v>4</v>
      </c>
    </row>
    <row r="1272" spans="1:2" x14ac:dyDescent="0.3">
      <c r="A1272">
        <v>259</v>
      </c>
      <c r="B1272">
        <v>16</v>
      </c>
    </row>
    <row r="1273" spans="1:2" x14ac:dyDescent="0.3">
      <c r="A1273">
        <v>39</v>
      </c>
      <c r="B1273">
        <v>9</v>
      </c>
    </row>
    <row r="1274" spans="1:2" x14ac:dyDescent="0.3">
      <c r="A1274">
        <v>42</v>
      </c>
      <c r="B1274">
        <v>0</v>
      </c>
    </row>
    <row r="1275" spans="1:2" x14ac:dyDescent="0.3">
      <c r="A1275">
        <v>10</v>
      </c>
      <c r="B1275">
        <v>40</v>
      </c>
    </row>
    <row r="1276" spans="1:2" x14ac:dyDescent="0.3">
      <c r="A1276">
        <v>56</v>
      </c>
      <c r="B1276">
        <v>0</v>
      </c>
    </row>
    <row r="1277" spans="1:2" x14ac:dyDescent="0.3">
      <c r="A1277">
        <v>20</v>
      </c>
      <c r="B1277">
        <v>2</v>
      </c>
    </row>
    <row r="1278" spans="1:2" x14ac:dyDescent="0.3">
      <c r="A1278">
        <v>170</v>
      </c>
      <c r="B1278">
        <v>1</v>
      </c>
    </row>
    <row r="1279" spans="1:2" x14ac:dyDescent="0.3">
      <c r="A1279">
        <v>29</v>
      </c>
      <c r="B1279">
        <v>9</v>
      </c>
    </row>
    <row r="1280" spans="1:2" x14ac:dyDescent="0.3">
      <c r="A1280">
        <v>132</v>
      </c>
      <c r="B1280">
        <v>34</v>
      </c>
    </row>
    <row r="1281" spans="1:2" x14ac:dyDescent="0.3">
      <c r="A1281">
        <v>27</v>
      </c>
      <c r="B1281">
        <v>23</v>
      </c>
    </row>
    <row r="1282" spans="1:2" x14ac:dyDescent="0.3">
      <c r="A1282">
        <v>26</v>
      </c>
      <c r="B1282">
        <v>19</v>
      </c>
    </row>
    <row r="1283" spans="1:2" x14ac:dyDescent="0.3">
      <c r="A1283">
        <v>43</v>
      </c>
      <c r="B1283">
        <v>50</v>
      </c>
    </row>
    <row r="1284" spans="1:2" x14ac:dyDescent="0.3">
      <c r="A1284">
        <v>80</v>
      </c>
      <c r="B1284">
        <v>12</v>
      </c>
    </row>
    <row r="1285" spans="1:2" x14ac:dyDescent="0.3">
      <c r="A1285">
        <v>33</v>
      </c>
      <c r="B1285">
        <v>8</v>
      </c>
    </row>
    <row r="1286" spans="1:2" x14ac:dyDescent="0.3">
      <c r="A1286">
        <v>71</v>
      </c>
      <c r="B1286">
        <v>9</v>
      </c>
    </row>
    <row r="1287" spans="1:2" x14ac:dyDescent="0.3">
      <c r="A1287">
        <v>81</v>
      </c>
      <c r="B1287">
        <v>43</v>
      </c>
    </row>
    <row r="1288" spans="1:2" x14ac:dyDescent="0.3">
      <c r="A1288">
        <v>76</v>
      </c>
      <c r="B1288">
        <v>28</v>
      </c>
    </row>
    <row r="1289" spans="1:2" x14ac:dyDescent="0.3">
      <c r="A1289">
        <v>48</v>
      </c>
      <c r="B1289">
        <v>4</v>
      </c>
    </row>
    <row r="1290" spans="1:2" x14ac:dyDescent="0.3">
      <c r="A1290">
        <v>61</v>
      </c>
      <c r="B1290">
        <v>24</v>
      </c>
    </row>
    <row r="1291" spans="1:2" x14ac:dyDescent="0.3">
      <c r="A1291">
        <v>60</v>
      </c>
      <c r="B1291">
        <v>2</v>
      </c>
    </row>
    <row r="1292" spans="1:2" x14ac:dyDescent="0.3">
      <c r="A1292">
        <v>136</v>
      </c>
      <c r="B1292">
        <v>2</v>
      </c>
    </row>
    <row r="1293" spans="1:2" x14ac:dyDescent="0.3">
      <c r="A1293">
        <v>14</v>
      </c>
      <c r="B1293">
        <v>20</v>
      </c>
    </row>
    <row r="1294" spans="1:2" x14ac:dyDescent="0.3">
      <c r="A1294">
        <v>78</v>
      </c>
      <c r="B1294">
        <v>1</v>
      </c>
    </row>
    <row r="1295" spans="1:2" x14ac:dyDescent="0.3">
      <c r="A1295">
        <v>4</v>
      </c>
      <c r="B1295">
        <v>1</v>
      </c>
    </row>
    <row r="1296" spans="1:2" x14ac:dyDescent="0.3">
      <c r="A1296">
        <v>11</v>
      </c>
      <c r="B1296">
        <v>4</v>
      </c>
    </row>
    <row r="1297" spans="1:2" x14ac:dyDescent="0.3">
      <c r="A1297">
        <v>185</v>
      </c>
      <c r="B1297">
        <v>1</v>
      </c>
    </row>
    <row r="1298" spans="1:2" x14ac:dyDescent="0.3">
      <c r="A1298">
        <v>59</v>
      </c>
      <c r="B1298">
        <v>1</v>
      </c>
    </row>
    <row r="1299" spans="1:2" x14ac:dyDescent="0.3">
      <c r="A1299">
        <v>27</v>
      </c>
      <c r="B1299">
        <v>13</v>
      </c>
    </row>
    <row r="1300" spans="1:2" x14ac:dyDescent="0.3">
      <c r="A1300">
        <v>63</v>
      </c>
      <c r="B1300">
        <v>1</v>
      </c>
    </row>
    <row r="1301" spans="1:2" x14ac:dyDescent="0.3">
      <c r="A1301">
        <v>13</v>
      </c>
      <c r="B1301">
        <v>1</v>
      </c>
    </row>
    <row r="1302" spans="1:2" x14ac:dyDescent="0.3">
      <c r="A1302">
        <v>13</v>
      </c>
      <c r="B1302">
        <v>0</v>
      </c>
    </row>
    <row r="1303" spans="1:2" x14ac:dyDescent="0.3">
      <c r="A1303">
        <v>57</v>
      </c>
      <c r="B1303">
        <v>3</v>
      </c>
    </row>
    <row r="1304" spans="1:2" x14ac:dyDescent="0.3">
      <c r="A1304">
        <v>61</v>
      </c>
      <c r="B1304">
        <v>14</v>
      </c>
    </row>
    <row r="1305" spans="1:2" x14ac:dyDescent="0.3">
      <c r="A1305">
        <v>65</v>
      </c>
      <c r="B1305">
        <v>2</v>
      </c>
    </row>
    <row r="1306" spans="1:2" x14ac:dyDescent="0.3">
      <c r="A1306">
        <v>134</v>
      </c>
      <c r="B1306">
        <v>5</v>
      </c>
    </row>
    <row r="1307" spans="1:2" x14ac:dyDescent="0.3">
      <c r="A1307">
        <v>37</v>
      </c>
      <c r="B1307">
        <v>14</v>
      </c>
    </row>
    <row r="1308" spans="1:2" x14ac:dyDescent="0.3">
      <c r="A1308">
        <v>37</v>
      </c>
      <c r="B1308">
        <v>9</v>
      </c>
    </row>
    <row r="1309" spans="1:2" x14ac:dyDescent="0.3">
      <c r="A1309">
        <v>150</v>
      </c>
      <c r="B1309">
        <v>8</v>
      </c>
    </row>
    <row r="1310" spans="1:2" x14ac:dyDescent="0.3">
      <c r="A1310">
        <v>56</v>
      </c>
      <c r="B1310">
        <v>7</v>
      </c>
    </row>
    <row r="1311" spans="1:2" x14ac:dyDescent="0.3">
      <c r="A1311">
        <v>18</v>
      </c>
      <c r="B1311">
        <v>0</v>
      </c>
    </row>
    <row r="1312" spans="1:2" x14ac:dyDescent="0.3">
      <c r="A1312">
        <v>60</v>
      </c>
      <c r="B1312">
        <v>84</v>
      </c>
    </row>
    <row r="1313" spans="1:2" x14ac:dyDescent="0.3">
      <c r="A1313">
        <v>67</v>
      </c>
      <c r="B1313">
        <v>11</v>
      </c>
    </row>
    <row r="1314" spans="1:2" x14ac:dyDescent="0.3">
      <c r="A1314">
        <v>35</v>
      </c>
      <c r="B1314">
        <v>1</v>
      </c>
    </row>
    <row r="1315" spans="1:2" x14ac:dyDescent="0.3">
      <c r="A1315">
        <v>34</v>
      </c>
      <c r="B1315">
        <v>4</v>
      </c>
    </row>
    <row r="1316" spans="1:2" x14ac:dyDescent="0.3">
      <c r="A1316">
        <v>36</v>
      </c>
      <c r="B1316">
        <v>10</v>
      </c>
    </row>
    <row r="1317" spans="1:2" x14ac:dyDescent="0.3">
      <c r="A1317">
        <v>18</v>
      </c>
      <c r="B1317">
        <v>16</v>
      </c>
    </row>
    <row r="1318" spans="1:2" x14ac:dyDescent="0.3">
      <c r="A1318">
        <v>25</v>
      </c>
      <c r="B1318">
        <v>2</v>
      </c>
    </row>
    <row r="1319" spans="1:2" x14ac:dyDescent="0.3">
      <c r="A1319">
        <v>21</v>
      </c>
      <c r="B1319">
        <v>5</v>
      </c>
    </row>
    <row r="1320" spans="1:2" x14ac:dyDescent="0.3">
      <c r="A1320">
        <v>151</v>
      </c>
      <c r="B1320">
        <v>1</v>
      </c>
    </row>
    <row r="1321" spans="1:2" x14ac:dyDescent="0.3">
      <c r="A1321">
        <v>489</v>
      </c>
      <c r="B1321">
        <v>31</v>
      </c>
    </row>
    <row r="1322" spans="1:2" x14ac:dyDescent="0.3">
      <c r="A1322">
        <v>50</v>
      </c>
      <c r="B1322">
        <v>0</v>
      </c>
    </row>
    <row r="1323" spans="1:2" x14ac:dyDescent="0.3">
      <c r="A1323">
        <v>321</v>
      </c>
      <c r="B1323">
        <v>2</v>
      </c>
    </row>
    <row r="1324" spans="1:2" x14ac:dyDescent="0.3">
      <c r="A1324">
        <v>1762</v>
      </c>
      <c r="B1324">
        <v>7</v>
      </c>
    </row>
    <row r="1325" spans="1:2" x14ac:dyDescent="0.3">
      <c r="A1325">
        <v>385</v>
      </c>
      <c r="B1325">
        <v>16</v>
      </c>
    </row>
    <row r="1326" spans="1:2" x14ac:dyDescent="0.3">
      <c r="A1326">
        <v>398</v>
      </c>
      <c r="B1326">
        <v>4</v>
      </c>
    </row>
    <row r="1327" spans="1:2" x14ac:dyDescent="0.3">
      <c r="A1327">
        <v>304</v>
      </c>
      <c r="B1327">
        <v>4</v>
      </c>
    </row>
    <row r="1328" spans="1:2" x14ac:dyDescent="0.3">
      <c r="A1328">
        <v>676</v>
      </c>
      <c r="B1328">
        <v>4</v>
      </c>
    </row>
    <row r="1329" spans="1:2" x14ac:dyDescent="0.3">
      <c r="A1329">
        <v>577</v>
      </c>
      <c r="B1329">
        <v>3</v>
      </c>
    </row>
    <row r="1330" spans="1:2" x14ac:dyDescent="0.3">
      <c r="A1330">
        <v>3663</v>
      </c>
      <c r="B1330">
        <v>36</v>
      </c>
    </row>
    <row r="1331" spans="1:2" x14ac:dyDescent="0.3">
      <c r="A1331">
        <v>294</v>
      </c>
      <c r="B1331">
        <v>1</v>
      </c>
    </row>
    <row r="1332" spans="1:2" x14ac:dyDescent="0.3">
      <c r="A1332">
        <v>28</v>
      </c>
      <c r="B1332">
        <v>7</v>
      </c>
    </row>
    <row r="1333" spans="1:2" x14ac:dyDescent="0.3">
      <c r="A1333">
        <v>100</v>
      </c>
      <c r="B1333">
        <v>27</v>
      </c>
    </row>
    <row r="1334" spans="1:2" x14ac:dyDescent="0.3">
      <c r="A1334">
        <v>72</v>
      </c>
      <c r="B1334">
        <v>1</v>
      </c>
    </row>
    <row r="1335" spans="1:2" x14ac:dyDescent="0.3">
      <c r="A1335">
        <v>238</v>
      </c>
      <c r="B1335">
        <v>0</v>
      </c>
    </row>
    <row r="1336" spans="1:2" x14ac:dyDescent="0.3">
      <c r="A1336">
        <v>159</v>
      </c>
      <c r="B1336">
        <v>1</v>
      </c>
    </row>
    <row r="1337" spans="1:2" x14ac:dyDescent="0.3">
      <c r="A1337">
        <v>77</v>
      </c>
      <c r="B1337">
        <v>3</v>
      </c>
    </row>
    <row r="1338" spans="1:2" x14ac:dyDescent="0.3">
      <c r="A1338">
        <v>53</v>
      </c>
      <c r="B1338">
        <v>3</v>
      </c>
    </row>
    <row r="1339" spans="1:2" x14ac:dyDescent="0.3">
      <c r="A1339">
        <v>1251</v>
      </c>
      <c r="B1339">
        <v>3</v>
      </c>
    </row>
    <row r="1340" spans="1:2" x14ac:dyDescent="0.3">
      <c r="A1340">
        <v>465</v>
      </c>
      <c r="B1340">
        <v>0</v>
      </c>
    </row>
    <row r="1341" spans="1:2" x14ac:dyDescent="0.3">
      <c r="A1341">
        <v>74</v>
      </c>
      <c r="B1341">
        <v>6</v>
      </c>
    </row>
    <row r="1342" spans="1:2" x14ac:dyDescent="0.3">
      <c r="A1342">
        <v>62</v>
      </c>
      <c r="B1342">
        <v>17</v>
      </c>
    </row>
    <row r="1343" spans="1:2" x14ac:dyDescent="0.3">
      <c r="A1343">
        <v>3468</v>
      </c>
      <c r="B1343">
        <v>40</v>
      </c>
    </row>
    <row r="1344" spans="1:2" x14ac:dyDescent="0.3">
      <c r="A1344">
        <v>52</v>
      </c>
      <c r="B1344">
        <v>3</v>
      </c>
    </row>
    <row r="1345" spans="1:2" x14ac:dyDescent="0.3">
      <c r="A1345">
        <v>50</v>
      </c>
      <c r="B1345">
        <v>1</v>
      </c>
    </row>
    <row r="1346" spans="1:2" x14ac:dyDescent="0.3">
      <c r="A1346">
        <v>45</v>
      </c>
      <c r="B1346">
        <v>2</v>
      </c>
    </row>
    <row r="1347" spans="1:2" x14ac:dyDescent="0.3">
      <c r="A1347">
        <v>21</v>
      </c>
      <c r="B1347">
        <v>7</v>
      </c>
    </row>
    <row r="1348" spans="1:2" x14ac:dyDescent="0.3">
      <c r="A1348">
        <v>100</v>
      </c>
      <c r="B1348">
        <v>14</v>
      </c>
    </row>
    <row r="1349" spans="1:2" x14ac:dyDescent="0.3">
      <c r="A1349">
        <v>81</v>
      </c>
      <c r="B1349">
        <v>0</v>
      </c>
    </row>
    <row r="1350" spans="1:2" x14ac:dyDescent="0.3">
      <c r="A1350">
        <v>286</v>
      </c>
      <c r="B1350">
        <v>0</v>
      </c>
    </row>
    <row r="1351" spans="1:2" x14ac:dyDescent="0.3">
      <c r="A1351">
        <v>42</v>
      </c>
      <c r="B1351">
        <v>1</v>
      </c>
    </row>
    <row r="1352" spans="1:2" x14ac:dyDescent="0.3">
      <c r="A1352">
        <v>199</v>
      </c>
      <c r="B1352">
        <v>12</v>
      </c>
    </row>
    <row r="1353" spans="1:2" x14ac:dyDescent="0.3">
      <c r="A1353">
        <v>25</v>
      </c>
      <c r="B1353">
        <v>12</v>
      </c>
    </row>
    <row r="1354" spans="1:2" x14ac:dyDescent="0.3">
      <c r="A1354">
        <v>84</v>
      </c>
      <c r="B1354">
        <v>23</v>
      </c>
    </row>
    <row r="1355" spans="1:2" x14ac:dyDescent="0.3">
      <c r="A1355">
        <v>50</v>
      </c>
      <c r="B1355">
        <v>0</v>
      </c>
    </row>
    <row r="1356" spans="1:2" x14ac:dyDescent="0.3">
      <c r="A1356">
        <v>26</v>
      </c>
      <c r="B1356">
        <v>10</v>
      </c>
    </row>
    <row r="1357" spans="1:2" x14ac:dyDescent="0.3">
      <c r="A1357">
        <v>14</v>
      </c>
      <c r="B1357">
        <v>5</v>
      </c>
    </row>
    <row r="1358" spans="1:2" x14ac:dyDescent="0.3">
      <c r="A1358">
        <v>49</v>
      </c>
      <c r="B1358">
        <v>1</v>
      </c>
    </row>
    <row r="1359" spans="1:2" x14ac:dyDescent="0.3">
      <c r="A1359">
        <v>69</v>
      </c>
      <c r="B1359">
        <v>2</v>
      </c>
    </row>
    <row r="1360" spans="1:2" x14ac:dyDescent="0.3">
      <c r="A1360">
        <v>60</v>
      </c>
      <c r="B1360">
        <v>2</v>
      </c>
    </row>
    <row r="1361" spans="1:2" x14ac:dyDescent="0.3">
      <c r="A1361">
        <v>80</v>
      </c>
      <c r="B1361">
        <v>0</v>
      </c>
    </row>
    <row r="1362" spans="1:2" x14ac:dyDescent="0.3">
      <c r="A1362">
        <v>56</v>
      </c>
      <c r="B1362">
        <v>13</v>
      </c>
    </row>
    <row r="1363" spans="1:2" x14ac:dyDescent="0.3">
      <c r="A1363">
        <v>104</v>
      </c>
      <c r="B1363">
        <v>0</v>
      </c>
    </row>
    <row r="1364" spans="1:2" x14ac:dyDescent="0.3">
      <c r="A1364">
        <v>46</v>
      </c>
      <c r="B1364">
        <v>1</v>
      </c>
    </row>
    <row r="1365" spans="1:2" x14ac:dyDescent="0.3">
      <c r="A1365">
        <v>206</v>
      </c>
      <c r="B1365">
        <v>5</v>
      </c>
    </row>
    <row r="1366" spans="1:2" x14ac:dyDescent="0.3">
      <c r="A1366">
        <v>18</v>
      </c>
      <c r="B1366">
        <v>2</v>
      </c>
    </row>
    <row r="1367" spans="1:2" x14ac:dyDescent="0.3">
      <c r="A1367">
        <v>28</v>
      </c>
      <c r="B1367">
        <v>0</v>
      </c>
    </row>
    <row r="1368" spans="1:2" x14ac:dyDescent="0.3">
      <c r="A1368">
        <v>11</v>
      </c>
      <c r="B1368">
        <v>32</v>
      </c>
    </row>
    <row r="1369" spans="1:2" x14ac:dyDescent="0.3">
      <c r="A1369">
        <v>263</v>
      </c>
      <c r="B1369">
        <v>1</v>
      </c>
    </row>
    <row r="1370" spans="1:2" x14ac:dyDescent="0.3">
      <c r="A1370">
        <v>394</v>
      </c>
      <c r="B1370">
        <v>1</v>
      </c>
    </row>
    <row r="1371" spans="1:2" x14ac:dyDescent="0.3">
      <c r="A1371">
        <v>1049</v>
      </c>
      <c r="B1371">
        <v>1</v>
      </c>
    </row>
    <row r="1372" spans="1:2" x14ac:dyDescent="0.3">
      <c r="A1372">
        <v>308</v>
      </c>
      <c r="B1372">
        <v>0</v>
      </c>
    </row>
    <row r="1373" spans="1:2" x14ac:dyDescent="0.3">
      <c r="A1373">
        <v>1088</v>
      </c>
      <c r="B1373">
        <v>0</v>
      </c>
    </row>
    <row r="1374" spans="1:2" x14ac:dyDescent="0.3">
      <c r="A1374">
        <v>73</v>
      </c>
      <c r="B1374">
        <v>8</v>
      </c>
    </row>
    <row r="1375" spans="1:2" x14ac:dyDescent="0.3">
      <c r="A1375">
        <v>143</v>
      </c>
      <c r="B1375">
        <v>0</v>
      </c>
    </row>
    <row r="1376" spans="1:2" x14ac:dyDescent="0.3">
      <c r="A1376">
        <v>1420</v>
      </c>
      <c r="B1376">
        <v>1</v>
      </c>
    </row>
    <row r="1377" spans="1:2" x14ac:dyDescent="0.3">
      <c r="A1377">
        <v>305</v>
      </c>
      <c r="B1377">
        <v>16</v>
      </c>
    </row>
    <row r="1378" spans="1:2" x14ac:dyDescent="0.3">
      <c r="A1378">
        <v>551</v>
      </c>
      <c r="B1378">
        <v>12</v>
      </c>
    </row>
    <row r="1379" spans="1:2" x14ac:dyDescent="0.3">
      <c r="A1379">
        <v>187</v>
      </c>
      <c r="B1379">
        <v>4</v>
      </c>
    </row>
    <row r="1380" spans="1:2" x14ac:dyDescent="0.3">
      <c r="A1380">
        <v>325</v>
      </c>
      <c r="B1380">
        <v>2</v>
      </c>
    </row>
    <row r="1381" spans="1:2" x14ac:dyDescent="0.3">
      <c r="A1381">
        <v>148</v>
      </c>
      <c r="B1381">
        <v>3</v>
      </c>
    </row>
    <row r="1382" spans="1:2" x14ac:dyDescent="0.3">
      <c r="A1382">
        <v>69</v>
      </c>
      <c r="B1382">
        <v>0</v>
      </c>
    </row>
    <row r="1383" spans="1:2" x14ac:dyDescent="0.3">
      <c r="A1383">
        <v>173</v>
      </c>
      <c r="B1383">
        <v>3</v>
      </c>
    </row>
    <row r="1384" spans="1:2" x14ac:dyDescent="0.3">
      <c r="A1384">
        <v>269</v>
      </c>
      <c r="B1384">
        <v>4</v>
      </c>
    </row>
    <row r="1385" spans="1:2" x14ac:dyDescent="0.3">
      <c r="A1385">
        <v>185</v>
      </c>
      <c r="B1385">
        <v>2</v>
      </c>
    </row>
    <row r="1386" spans="1:2" x14ac:dyDescent="0.3">
      <c r="A1386">
        <v>176</v>
      </c>
      <c r="B1386">
        <v>10</v>
      </c>
    </row>
    <row r="1387" spans="1:2" x14ac:dyDescent="0.3">
      <c r="A1387">
        <v>1019</v>
      </c>
      <c r="B1387">
        <v>11</v>
      </c>
    </row>
    <row r="1388" spans="1:2" x14ac:dyDescent="0.3">
      <c r="A1388">
        <v>113</v>
      </c>
      <c r="B1388">
        <v>6</v>
      </c>
    </row>
    <row r="1389" spans="1:2" x14ac:dyDescent="0.3">
      <c r="A1389">
        <v>404</v>
      </c>
      <c r="B1389">
        <v>2</v>
      </c>
    </row>
    <row r="1390" spans="1:2" x14ac:dyDescent="0.3">
      <c r="A1390">
        <v>707</v>
      </c>
      <c r="B1390">
        <v>6</v>
      </c>
    </row>
    <row r="1391" spans="1:2" x14ac:dyDescent="0.3">
      <c r="A1391">
        <v>392</v>
      </c>
      <c r="B1391">
        <v>8</v>
      </c>
    </row>
    <row r="1392" spans="1:2" x14ac:dyDescent="0.3">
      <c r="A1392">
        <v>23</v>
      </c>
      <c r="B1392">
        <v>37</v>
      </c>
    </row>
    <row r="1393" spans="1:2" x14ac:dyDescent="0.3">
      <c r="A1393">
        <v>682</v>
      </c>
      <c r="B1393">
        <v>11</v>
      </c>
    </row>
    <row r="1394" spans="1:2" x14ac:dyDescent="0.3">
      <c r="A1394">
        <v>37</v>
      </c>
      <c r="B1394">
        <v>0</v>
      </c>
    </row>
    <row r="1395" spans="1:2" x14ac:dyDescent="0.3">
      <c r="A1395">
        <v>146</v>
      </c>
      <c r="B1395">
        <v>10</v>
      </c>
    </row>
    <row r="1396" spans="1:2" x14ac:dyDescent="0.3">
      <c r="A1396">
        <v>119</v>
      </c>
      <c r="B1396">
        <v>6</v>
      </c>
    </row>
    <row r="1397" spans="1:2" x14ac:dyDescent="0.3">
      <c r="A1397">
        <v>163</v>
      </c>
      <c r="B1397">
        <v>8</v>
      </c>
    </row>
    <row r="1398" spans="1:2" x14ac:dyDescent="0.3">
      <c r="A1398">
        <v>339</v>
      </c>
      <c r="B1398">
        <v>6</v>
      </c>
    </row>
    <row r="1399" spans="1:2" x14ac:dyDescent="0.3">
      <c r="A1399">
        <v>58</v>
      </c>
      <c r="B1399">
        <v>7</v>
      </c>
    </row>
    <row r="1400" spans="1:2" x14ac:dyDescent="0.3">
      <c r="A1400">
        <v>456</v>
      </c>
      <c r="B1400">
        <v>7</v>
      </c>
    </row>
    <row r="1401" spans="1:2" x14ac:dyDescent="0.3">
      <c r="A1401">
        <v>15</v>
      </c>
      <c r="B1401">
        <v>5</v>
      </c>
    </row>
    <row r="1402" spans="1:2" x14ac:dyDescent="0.3">
      <c r="A1402">
        <v>191</v>
      </c>
      <c r="B1402">
        <v>46</v>
      </c>
    </row>
    <row r="1403" spans="1:2" x14ac:dyDescent="0.3">
      <c r="A1403">
        <v>17</v>
      </c>
      <c r="B1403">
        <v>10</v>
      </c>
    </row>
    <row r="1404" spans="1:2" x14ac:dyDescent="0.3">
      <c r="A1404">
        <v>28</v>
      </c>
      <c r="B1404">
        <v>19</v>
      </c>
    </row>
    <row r="1405" spans="1:2" x14ac:dyDescent="0.3">
      <c r="A1405">
        <v>18</v>
      </c>
      <c r="B1405">
        <v>13</v>
      </c>
    </row>
    <row r="1406" spans="1:2" x14ac:dyDescent="0.3">
      <c r="A1406">
        <v>61</v>
      </c>
      <c r="B1406">
        <v>13</v>
      </c>
    </row>
    <row r="1407" spans="1:2" x14ac:dyDescent="0.3">
      <c r="A1407">
        <v>108</v>
      </c>
      <c r="B1407">
        <v>4</v>
      </c>
    </row>
    <row r="1408" spans="1:2" x14ac:dyDescent="0.3">
      <c r="A1408">
        <v>142</v>
      </c>
      <c r="B1408">
        <v>0</v>
      </c>
    </row>
    <row r="1409" spans="1:2" x14ac:dyDescent="0.3">
      <c r="A1409">
        <v>74</v>
      </c>
      <c r="B1409">
        <v>3</v>
      </c>
    </row>
    <row r="1410" spans="1:2" x14ac:dyDescent="0.3">
      <c r="A1410">
        <v>38</v>
      </c>
      <c r="B1410">
        <v>1</v>
      </c>
    </row>
    <row r="1411" spans="1:2" x14ac:dyDescent="0.3">
      <c r="A1411">
        <v>20</v>
      </c>
      <c r="B1411">
        <v>9</v>
      </c>
    </row>
    <row r="1412" spans="1:2" x14ac:dyDescent="0.3">
      <c r="A1412">
        <v>24</v>
      </c>
      <c r="B1412">
        <v>1</v>
      </c>
    </row>
    <row r="1413" spans="1:2" x14ac:dyDescent="0.3">
      <c r="A1413">
        <v>66</v>
      </c>
      <c r="B1413">
        <v>1</v>
      </c>
    </row>
    <row r="1414" spans="1:2" x14ac:dyDescent="0.3">
      <c r="A1414">
        <v>28</v>
      </c>
      <c r="B1414">
        <v>4</v>
      </c>
    </row>
    <row r="1415" spans="1:2" x14ac:dyDescent="0.3">
      <c r="A1415">
        <v>24</v>
      </c>
      <c r="B1415">
        <v>17</v>
      </c>
    </row>
    <row r="1416" spans="1:2" x14ac:dyDescent="0.3">
      <c r="A1416">
        <v>73</v>
      </c>
      <c r="B1416">
        <v>0</v>
      </c>
    </row>
    <row r="1417" spans="1:2" x14ac:dyDescent="0.3">
      <c r="A1417">
        <v>3</v>
      </c>
      <c r="B1417">
        <v>12</v>
      </c>
    </row>
    <row r="1418" spans="1:2" x14ac:dyDescent="0.3">
      <c r="A1418">
        <v>20</v>
      </c>
      <c r="B1418">
        <v>14</v>
      </c>
    </row>
    <row r="1419" spans="1:2" x14ac:dyDescent="0.3">
      <c r="A1419">
        <v>21</v>
      </c>
      <c r="B1419">
        <v>1</v>
      </c>
    </row>
    <row r="1420" spans="1:2" x14ac:dyDescent="0.3">
      <c r="A1420">
        <v>94</v>
      </c>
      <c r="B1420">
        <v>14</v>
      </c>
    </row>
    <row r="1421" spans="1:2" x14ac:dyDescent="0.3">
      <c r="A1421">
        <v>139</v>
      </c>
      <c r="B1421">
        <v>4</v>
      </c>
    </row>
    <row r="1422" spans="1:2" x14ac:dyDescent="0.3">
      <c r="A1422">
        <v>130</v>
      </c>
      <c r="B1422">
        <v>2</v>
      </c>
    </row>
    <row r="1423" spans="1:2" x14ac:dyDescent="0.3">
      <c r="A1423">
        <v>31</v>
      </c>
      <c r="B1423">
        <v>1</v>
      </c>
    </row>
    <row r="1424" spans="1:2" x14ac:dyDescent="0.3">
      <c r="A1424">
        <v>13</v>
      </c>
      <c r="B1424">
        <v>2</v>
      </c>
    </row>
    <row r="1425" spans="1:2" x14ac:dyDescent="0.3">
      <c r="A1425">
        <v>90</v>
      </c>
      <c r="B1425">
        <v>1</v>
      </c>
    </row>
    <row r="1426" spans="1:2" x14ac:dyDescent="0.3">
      <c r="A1426">
        <v>141</v>
      </c>
      <c r="B1426">
        <v>1</v>
      </c>
    </row>
    <row r="1427" spans="1:2" x14ac:dyDescent="0.3">
      <c r="A1427">
        <v>23</v>
      </c>
      <c r="B1427">
        <v>4</v>
      </c>
    </row>
    <row r="1428" spans="1:2" x14ac:dyDescent="0.3">
      <c r="A1428">
        <v>18</v>
      </c>
      <c r="B1428">
        <v>3</v>
      </c>
    </row>
    <row r="1429" spans="1:2" x14ac:dyDescent="0.3">
      <c r="A1429">
        <v>76</v>
      </c>
      <c r="B1429">
        <v>38</v>
      </c>
    </row>
    <row r="1430" spans="1:2" x14ac:dyDescent="0.3">
      <c r="A1430">
        <v>93</v>
      </c>
      <c r="B1430">
        <v>4</v>
      </c>
    </row>
    <row r="1431" spans="1:2" x14ac:dyDescent="0.3">
      <c r="A1431">
        <v>69</v>
      </c>
      <c r="B1431">
        <v>0</v>
      </c>
    </row>
    <row r="1432" spans="1:2" x14ac:dyDescent="0.3">
      <c r="A1432">
        <v>21</v>
      </c>
      <c r="B1432">
        <v>2</v>
      </c>
    </row>
    <row r="1433" spans="1:2" x14ac:dyDescent="0.3">
      <c r="A1433">
        <v>57</v>
      </c>
      <c r="B1433">
        <v>0</v>
      </c>
    </row>
    <row r="1434" spans="1:2" x14ac:dyDescent="0.3">
      <c r="A1434">
        <v>108</v>
      </c>
      <c r="B1434">
        <v>1</v>
      </c>
    </row>
    <row r="1435" spans="1:2" x14ac:dyDescent="0.3">
      <c r="A1435">
        <v>83</v>
      </c>
      <c r="B1435">
        <v>7</v>
      </c>
    </row>
    <row r="1436" spans="1:2" x14ac:dyDescent="0.3">
      <c r="A1436">
        <v>96</v>
      </c>
      <c r="B1436">
        <v>2</v>
      </c>
    </row>
    <row r="1437" spans="1:2" x14ac:dyDescent="0.3">
      <c r="A1437">
        <v>64</v>
      </c>
      <c r="B1437">
        <v>4</v>
      </c>
    </row>
    <row r="1438" spans="1:2" x14ac:dyDescent="0.3">
      <c r="A1438">
        <v>14</v>
      </c>
      <c r="B1438">
        <v>4</v>
      </c>
    </row>
    <row r="1439" spans="1:2" x14ac:dyDescent="0.3">
      <c r="A1439">
        <v>169</v>
      </c>
      <c r="B1439">
        <v>3</v>
      </c>
    </row>
    <row r="1440" spans="1:2" x14ac:dyDescent="0.3">
      <c r="A1440">
        <v>33</v>
      </c>
      <c r="B1440">
        <v>2</v>
      </c>
    </row>
    <row r="1441" spans="1:2" x14ac:dyDescent="0.3">
      <c r="A1441">
        <v>102</v>
      </c>
      <c r="B1441">
        <v>197</v>
      </c>
    </row>
    <row r="1442" spans="1:2" x14ac:dyDescent="0.3">
      <c r="A1442">
        <v>104</v>
      </c>
      <c r="B1442">
        <v>0</v>
      </c>
    </row>
    <row r="1443" spans="1:2" x14ac:dyDescent="0.3">
      <c r="A1443">
        <v>20</v>
      </c>
      <c r="B1443">
        <v>1</v>
      </c>
    </row>
    <row r="1444" spans="1:2" x14ac:dyDescent="0.3">
      <c r="A1444">
        <v>35</v>
      </c>
      <c r="B1444">
        <v>4</v>
      </c>
    </row>
    <row r="1445" spans="1:2" x14ac:dyDescent="0.3">
      <c r="A1445">
        <v>94</v>
      </c>
      <c r="B1445">
        <v>0</v>
      </c>
    </row>
    <row r="1446" spans="1:2" x14ac:dyDescent="0.3">
      <c r="A1446">
        <v>14</v>
      </c>
      <c r="B1446">
        <v>7</v>
      </c>
    </row>
    <row r="1447" spans="1:2" x14ac:dyDescent="0.3">
      <c r="A1447">
        <v>15</v>
      </c>
      <c r="B1447">
        <v>11</v>
      </c>
    </row>
    <row r="1448" spans="1:2" x14ac:dyDescent="0.3">
      <c r="A1448">
        <v>51</v>
      </c>
      <c r="B1448">
        <v>0</v>
      </c>
    </row>
    <row r="1449" spans="1:2" x14ac:dyDescent="0.3">
      <c r="A1449">
        <v>19</v>
      </c>
      <c r="B1449">
        <v>6</v>
      </c>
    </row>
    <row r="1450" spans="1:2" x14ac:dyDescent="0.3">
      <c r="A1450">
        <v>23</v>
      </c>
      <c r="B1450">
        <v>0</v>
      </c>
    </row>
    <row r="1451" spans="1:2" x14ac:dyDescent="0.3">
      <c r="A1451">
        <v>97</v>
      </c>
      <c r="B1451">
        <v>7</v>
      </c>
    </row>
    <row r="1452" spans="1:2" x14ac:dyDescent="0.3">
      <c r="A1452">
        <v>76</v>
      </c>
      <c r="B1452">
        <v>94</v>
      </c>
    </row>
    <row r="1453" spans="1:2" x14ac:dyDescent="0.3">
      <c r="A1453">
        <v>11</v>
      </c>
      <c r="B1453">
        <v>2</v>
      </c>
    </row>
    <row r="1454" spans="1:2" x14ac:dyDescent="0.3">
      <c r="A1454">
        <v>52</v>
      </c>
      <c r="B1454">
        <v>25</v>
      </c>
    </row>
    <row r="1455" spans="1:2" x14ac:dyDescent="0.3">
      <c r="A1455">
        <v>95</v>
      </c>
      <c r="B1455">
        <v>17</v>
      </c>
    </row>
    <row r="1456" spans="1:2" x14ac:dyDescent="0.3">
      <c r="A1456">
        <v>35</v>
      </c>
      <c r="B1456">
        <v>2</v>
      </c>
    </row>
    <row r="1457" spans="1:2" x14ac:dyDescent="0.3">
      <c r="A1457">
        <v>21</v>
      </c>
      <c r="B1457">
        <v>4</v>
      </c>
    </row>
    <row r="1458" spans="1:2" x14ac:dyDescent="0.3">
      <c r="A1458">
        <v>93</v>
      </c>
      <c r="B1458">
        <v>5</v>
      </c>
    </row>
    <row r="1459" spans="1:2" x14ac:dyDescent="0.3">
      <c r="A1459">
        <v>11</v>
      </c>
      <c r="B1459">
        <v>2</v>
      </c>
    </row>
    <row r="1460" spans="1:2" x14ac:dyDescent="0.3">
      <c r="A1460">
        <v>21</v>
      </c>
      <c r="B1460">
        <v>2</v>
      </c>
    </row>
    <row r="1461" spans="1:2" x14ac:dyDescent="0.3">
      <c r="A1461">
        <v>54</v>
      </c>
      <c r="B1461">
        <v>3</v>
      </c>
    </row>
    <row r="1462" spans="1:2" x14ac:dyDescent="0.3">
      <c r="A1462">
        <v>31</v>
      </c>
      <c r="B1462">
        <v>0</v>
      </c>
    </row>
    <row r="1463" spans="1:2" x14ac:dyDescent="0.3">
      <c r="A1463">
        <v>132</v>
      </c>
      <c r="B1463">
        <v>4</v>
      </c>
    </row>
    <row r="1464" spans="1:2" x14ac:dyDescent="0.3">
      <c r="A1464">
        <v>3</v>
      </c>
      <c r="B1464">
        <v>1</v>
      </c>
    </row>
    <row r="1465" spans="1:2" x14ac:dyDescent="0.3">
      <c r="A1465">
        <v>6</v>
      </c>
      <c r="B1465">
        <v>12</v>
      </c>
    </row>
    <row r="1466" spans="1:2" x14ac:dyDescent="0.3">
      <c r="A1466">
        <v>10</v>
      </c>
      <c r="B1466">
        <v>4</v>
      </c>
    </row>
    <row r="1467" spans="1:2" x14ac:dyDescent="0.3">
      <c r="A1467">
        <v>147</v>
      </c>
      <c r="B1467">
        <v>91</v>
      </c>
    </row>
    <row r="1468" spans="1:2" x14ac:dyDescent="0.3">
      <c r="A1468">
        <v>199</v>
      </c>
      <c r="B1468">
        <v>1</v>
      </c>
    </row>
    <row r="1469" spans="1:2" x14ac:dyDescent="0.3">
      <c r="A1469">
        <v>50</v>
      </c>
      <c r="B1469">
        <v>1</v>
      </c>
    </row>
    <row r="1470" spans="1:2" x14ac:dyDescent="0.3">
      <c r="A1470">
        <v>21</v>
      </c>
      <c r="B1470">
        <v>0</v>
      </c>
    </row>
    <row r="1471" spans="1:2" x14ac:dyDescent="0.3">
      <c r="A1471">
        <v>24</v>
      </c>
      <c r="B1471">
        <v>13</v>
      </c>
    </row>
    <row r="1472" spans="1:2" x14ac:dyDescent="0.3">
      <c r="A1472">
        <v>32</v>
      </c>
      <c r="B1472">
        <v>2</v>
      </c>
    </row>
    <row r="1473" spans="1:2" x14ac:dyDescent="0.3">
      <c r="A1473">
        <v>62</v>
      </c>
      <c r="B1473">
        <v>0</v>
      </c>
    </row>
    <row r="1474" spans="1:2" x14ac:dyDescent="0.3">
      <c r="A1474">
        <v>9</v>
      </c>
      <c r="B1474">
        <v>21</v>
      </c>
    </row>
    <row r="1475" spans="1:2" x14ac:dyDescent="0.3">
      <c r="A1475">
        <v>38</v>
      </c>
      <c r="B1475">
        <v>9</v>
      </c>
    </row>
    <row r="1476" spans="1:2" x14ac:dyDescent="0.3">
      <c r="A1476">
        <v>54</v>
      </c>
      <c r="B1476">
        <v>6</v>
      </c>
    </row>
    <row r="1477" spans="1:2" x14ac:dyDescent="0.3">
      <c r="A1477">
        <v>37</v>
      </c>
      <c r="B1477">
        <v>4</v>
      </c>
    </row>
    <row r="1478" spans="1:2" x14ac:dyDescent="0.3">
      <c r="A1478">
        <v>39</v>
      </c>
      <c r="B1478">
        <v>7</v>
      </c>
    </row>
    <row r="1479" spans="1:2" x14ac:dyDescent="0.3">
      <c r="A1479">
        <v>34</v>
      </c>
      <c r="B1479">
        <v>5</v>
      </c>
    </row>
    <row r="1480" spans="1:2" x14ac:dyDescent="0.3">
      <c r="A1480">
        <v>55</v>
      </c>
      <c r="B1480">
        <v>0</v>
      </c>
    </row>
    <row r="1481" spans="1:2" x14ac:dyDescent="0.3">
      <c r="A1481">
        <v>32</v>
      </c>
      <c r="B1481">
        <v>3</v>
      </c>
    </row>
    <row r="1482" spans="1:2" x14ac:dyDescent="0.3">
      <c r="A1482">
        <v>25</v>
      </c>
      <c r="B1482">
        <v>9</v>
      </c>
    </row>
    <row r="1483" spans="1:2" x14ac:dyDescent="0.3">
      <c r="A1483">
        <v>33</v>
      </c>
      <c r="B1483">
        <v>6</v>
      </c>
    </row>
    <row r="1484" spans="1:2" x14ac:dyDescent="0.3">
      <c r="A1484">
        <v>108</v>
      </c>
      <c r="B1484">
        <v>4</v>
      </c>
    </row>
    <row r="1485" spans="1:2" x14ac:dyDescent="0.3">
      <c r="A1485">
        <v>20</v>
      </c>
      <c r="B1485">
        <v>1</v>
      </c>
    </row>
    <row r="1486" spans="1:2" x14ac:dyDescent="0.3">
      <c r="A1486">
        <v>98</v>
      </c>
      <c r="B1486">
        <v>17</v>
      </c>
    </row>
    <row r="1487" spans="1:2" x14ac:dyDescent="0.3">
      <c r="A1487">
        <v>196</v>
      </c>
      <c r="B1487">
        <v>1</v>
      </c>
    </row>
    <row r="1488" spans="1:2" x14ac:dyDescent="0.3">
      <c r="A1488">
        <v>39</v>
      </c>
      <c r="B1488">
        <v>13</v>
      </c>
    </row>
    <row r="1489" spans="1:2" x14ac:dyDescent="0.3">
      <c r="A1489">
        <v>128</v>
      </c>
      <c r="B1489">
        <v>6</v>
      </c>
    </row>
    <row r="1490" spans="1:2" x14ac:dyDescent="0.3">
      <c r="A1490">
        <v>71</v>
      </c>
      <c r="B1490">
        <v>0</v>
      </c>
    </row>
    <row r="1491" spans="1:2" x14ac:dyDescent="0.3">
      <c r="A1491">
        <v>47</v>
      </c>
      <c r="B1491">
        <v>2</v>
      </c>
    </row>
    <row r="1492" spans="1:2" x14ac:dyDescent="0.3">
      <c r="A1492">
        <v>17</v>
      </c>
      <c r="B1492">
        <v>2</v>
      </c>
    </row>
    <row r="1493" spans="1:2" x14ac:dyDescent="0.3">
      <c r="A1493">
        <v>91</v>
      </c>
      <c r="B1493">
        <v>21</v>
      </c>
    </row>
    <row r="1494" spans="1:2" x14ac:dyDescent="0.3">
      <c r="A1494">
        <v>43</v>
      </c>
      <c r="B1494">
        <v>13</v>
      </c>
    </row>
    <row r="1495" spans="1:2" x14ac:dyDescent="0.3">
      <c r="A1495">
        <v>17</v>
      </c>
      <c r="B1495">
        <v>0</v>
      </c>
    </row>
    <row r="1496" spans="1:2" x14ac:dyDescent="0.3">
      <c r="A1496">
        <v>33</v>
      </c>
      <c r="B1496">
        <v>6</v>
      </c>
    </row>
    <row r="1497" spans="1:2" x14ac:dyDescent="0.3">
      <c r="A1497">
        <v>87</v>
      </c>
      <c r="B1497">
        <v>0</v>
      </c>
    </row>
    <row r="1498" spans="1:2" x14ac:dyDescent="0.3">
      <c r="A1498">
        <v>113</v>
      </c>
      <c r="B1498">
        <v>1</v>
      </c>
    </row>
    <row r="1499" spans="1:2" x14ac:dyDescent="0.3">
      <c r="A1499">
        <v>14</v>
      </c>
      <c r="B1499">
        <v>0</v>
      </c>
    </row>
    <row r="1500" spans="1:2" x14ac:dyDescent="0.3">
      <c r="A1500">
        <v>30</v>
      </c>
      <c r="B1500">
        <v>12</v>
      </c>
    </row>
    <row r="1501" spans="1:2" x14ac:dyDescent="0.3">
      <c r="A1501">
        <v>16</v>
      </c>
      <c r="B1501">
        <v>2</v>
      </c>
    </row>
    <row r="1502" spans="1:2" x14ac:dyDescent="0.3">
      <c r="A1502">
        <v>46</v>
      </c>
      <c r="B1502">
        <v>6</v>
      </c>
    </row>
    <row r="1503" spans="1:2" x14ac:dyDescent="0.3">
      <c r="A1503">
        <v>24</v>
      </c>
      <c r="B1503">
        <v>1</v>
      </c>
    </row>
    <row r="1504" spans="1:2" x14ac:dyDescent="0.3">
      <c r="A1504">
        <v>97</v>
      </c>
      <c r="B1504">
        <v>1</v>
      </c>
    </row>
    <row r="1505" spans="1:2" x14ac:dyDescent="0.3">
      <c r="A1505">
        <v>59</v>
      </c>
      <c r="B1505">
        <v>5</v>
      </c>
    </row>
    <row r="1506" spans="1:2" x14ac:dyDescent="0.3">
      <c r="A1506">
        <v>1095</v>
      </c>
      <c r="B1506">
        <v>0</v>
      </c>
    </row>
    <row r="1507" spans="1:2" x14ac:dyDescent="0.3">
      <c r="A1507">
        <v>218</v>
      </c>
      <c r="B1507">
        <v>3</v>
      </c>
    </row>
    <row r="1508" spans="1:2" x14ac:dyDescent="0.3">
      <c r="A1508">
        <v>111</v>
      </c>
      <c r="B1508">
        <v>8</v>
      </c>
    </row>
    <row r="1509" spans="1:2" x14ac:dyDescent="0.3">
      <c r="A1509">
        <v>56</v>
      </c>
      <c r="B1509">
        <v>3</v>
      </c>
    </row>
    <row r="1510" spans="1:2" x14ac:dyDescent="0.3">
      <c r="A1510">
        <v>265</v>
      </c>
      <c r="B1510">
        <v>8</v>
      </c>
    </row>
    <row r="1511" spans="1:2" x14ac:dyDescent="0.3">
      <c r="A1511">
        <v>28</v>
      </c>
      <c r="B1511">
        <v>1</v>
      </c>
    </row>
    <row r="1512" spans="1:2" x14ac:dyDescent="0.3">
      <c r="A1512">
        <v>364</v>
      </c>
      <c r="B1512">
        <v>4</v>
      </c>
    </row>
    <row r="1513" spans="1:2" x14ac:dyDescent="0.3">
      <c r="A1513">
        <v>27</v>
      </c>
      <c r="B1513">
        <v>8</v>
      </c>
    </row>
    <row r="1514" spans="1:2" x14ac:dyDescent="0.3">
      <c r="A1514">
        <v>93</v>
      </c>
      <c r="B1514">
        <v>1</v>
      </c>
    </row>
    <row r="1515" spans="1:2" x14ac:dyDescent="0.3">
      <c r="A1515">
        <v>64</v>
      </c>
      <c r="B1515">
        <v>5</v>
      </c>
    </row>
    <row r="1516" spans="1:2" x14ac:dyDescent="0.3">
      <c r="A1516">
        <v>22</v>
      </c>
      <c r="B1516">
        <v>0</v>
      </c>
    </row>
    <row r="1517" spans="1:2" x14ac:dyDescent="0.3">
      <c r="A1517">
        <v>59</v>
      </c>
      <c r="B1517">
        <v>0</v>
      </c>
    </row>
    <row r="1518" spans="1:2" x14ac:dyDescent="0.3">
      <c r="A1518">
        <v>249</v>
      </c>
      <c r="B1518">
        <v>1</v>
      </c>
    </row>
    <row r="1519" spans="1:2" x14ac:dyDescent="0.3">
      <c r="A1519">
        <v>392</v>
      </c>
      <c r="B1519">
        <v>0</v>
      </c>
    </row>
    <row r="1520" spans="1:2" x14ac:dyDescent="0.3">
      <c r="A1520">
        <v>115</v>
      </c>
      <c r="B1520">
        <v>0</v>
      </c>
    </row>
    <row r="1521" spans="1:2" x14ac:dyDescent="0.3">
      <c r="A1521">
        <v>433</v>
      </c>
      <c r="B1521">
        <v>6</v>
      </c>
    </row>
    <row r="1522" spans="1:2" x14ac:dyDescent="0.3">
      <c r="A1522">
        <v>20</v>
      </c>
      <c r="B1522">
        <v>6</v>
      </c>
    </row>
    <row r="1523" spans="1:2" x14ac:dyDescent="0.3">
      <c r="A1523">
        <v>8</v>
      </c>
      <c r="B1523">
        <v>14</v>
      </c>
    </row>
    <row r="1524" spans="1:2" x14ac:dyDescent="0.3">
      <c r="A1524">
        <v>175</v>
      </c>
      <c r="B1524">
        <v>6</v>
      </c>
    </row>
    <row r="1525" spans="1:2" x14ac:dyDescent="0.3">
      <c r="A1525">
        <v>104</v>
      </c>
      <c r="B1525">
        <v>33</v>
      </c>
    </row>
    <row r="1526" spans="1:2" x14ac:dyDescent="0.3">
      <c r="A1526">
        <v>17</v>
      </c>
      <c r="B1526">
        <v>4</v>
      </c>
    </row>
    <row r="1527" spans="1:2" x14ac:dyDescent="0.3">
      <c r="A1527">
        <v>277</v>
      </c>
      <c r="B1527">
        <v>1</v>
      </c>
    </row>
    <row r="1528" spans="1:2" x14ac:dyDescent="0.3">
      <c r="A1528">
        <v>118</v>
      </c>
      <c r="B1528">
        <v>0</v>
      </c>
    </row>
    <row r="1529" spans="1:2" x14ac:dyDescent="0.3">
      <c r="A1529">
        <v>97</v>
      </c>
      <c r="B1529">
        <v>6</v>
      </c>
    </row>
    <row r="1530" spans="1:2" x14ac:dyDescent="0.3">
      <c r="A1530">
        <v>20</v>
      </c>
      <c r="B1530">
        <v>6</v>
      </c>
    </row>
    <row r="1531" spans="1:2" x14ac:dyDescent="0.3">
      <c r="A1531">
        <v>26</v>
      </c>
      <c r="B1531">
        <v>1</v>
      </c>
    </row>
    <row r="1532" spans="1:2" x14ac:dyDescent="0.3">
      <c r="A1532">
        <v>128</v>
      </c>
      <c r="B1532">
        <v>3</v>
      </c>
    </row>
    <row r="1533" spans="1:2" x14ac:dyDescent="0.3">
      <c r="A1533">
        <v>15</v>
      </c>
    </row>
    <row r="1534" spans="1:2" x14ac:dyDescent="0.3">
      <c r="A1534">
        <v>25</v>
      </c>
    </row>
    <row r="1535" spans="1:2" x14ac:dyDescent="0.3">
      <c r="A1535">
        <v>55</v>
      </c>
    </row>
    <row r="1536" spans="1:2" x14ac:dyDescent="0.3">
      <c r="A1536">
        <v>107</v>
      </c>
    </row>
    <row r="1537" spans="1:1" x14ac:dyDescent="0.3">
      <c r="A1537">
        <v>557</v>
      </c>
    </row>
    <row r="1538" spans="1:1" x14ac:dyDescent="0.3">
      <c r="A1538">
        <v>40</v>
      </c>
    </row>
    <row r="1539" spans="1:1" x14ac:dyDescent="0.3">
      <c r="A1539">
        <v>36</v>
      </c>
    </row>
    <row r="1540" spans="1:1" x14ac:dyDescent="0.3">
      <c r="A1540">
        <v>159</v>
      </c>
    </row>
    <row r="1541" spans="1:1" x14ac:dyDescent="0.3">
      <c r="A1541">
        <v>41</v>
      </c>
    </row>
    <row r="1542" spans="1:1" x14ac:dyDescent="0.3">
      <c r="A1542">
        <v>226</v>
      </c>
    </row>
    <row r="1543" spans="1:1" x14ac:dyDescent="0.3">
      <c r="A1543">
        <v>30</v>
      </c>
    </row>
    <row r="1544" spans="1:1" x14ac:dyDescent="0.3">
      <c r="A1544">
        <v>103</v>
      </c>
    </row>
    <row r="1545" spans="1:1" x14ac:dyDescent="0.3">
      <c r="A1545">
        <v>62</v>
      </c>
    </row>
    <row r="1546" spans="1:1" x14ac:dyDescent="0.3">
      <c r="A1546">
        <v>6</v>
      </c>
    </row>
    <row r="1547" spans="1:1" x14ac:dyDescent="0.3">
      <c r="A1547">
        <v>182</v>
      </c>
    </row>
    <row r="1548" spans="1:1" x14ac:dyDescent="0.3">
      <c r="A1548">
        <v>145</v>
      </c>
    </row>
    <row r="1549" spans="1:1" x14ac:dyDescent="0.3">
      <c r="A1549">
        <v>25</v>
      </c>
    </row>
    <row r="1550" spans="1:1" x14ac:dyDescent="0.3">
      <c r="A1550">
        <v>320</v>
      </c>
    </row>
    <row r="1551" spans="1:1" x14ac:dyDescent="0.3">
      <c r="A1551">
        <v>99</v>
      </c>
    </row>
    <row r="1552" spans="1:1" x14ac:dyDescent="0.3">
      <c r="A1552">
        <v>348</v>
      </c>
    </row>
    <row r="1553" spans="1:1" x14ac:dyDescent="0.3">
      <c r="A1553">
        <v>41</v>
      </c>
    </row>
    <row r="1554" spans="1:1" x14ac:dyDescent="0.3">
      <c r="A1554">
        <v>29</v>
      </c>
    </row>
    <row r="1555" spans="1:1" x14ac:dyDescent="0.3">
      <c r="A1555">
        <v>25</v>
      </c>
    </row>
    <row r="1556" spans="1:1" x14ac:dyDescent="0.3">
      <c r="A1556">
        <v>23</v>
      </c>
    </row>
    <row r="1557" spans="1:1" x14ac:dyDescent="0.3">
      <c r="A1557">
        <v>1260</v>
      </c>
    </row>
    <row r="1558" spans="1:1" x14ac:dyDescent="0.3">
      <c r="A1558">
        <v>307</v>
      </c>
    </row>
    <row r="1559" spans="1:1" x14ac:dyDescent="0.3">
      <c r="A1559">
        <v>329</v>
      </c>
    </row>
    <row r="1560" spans="1:1" x14ac:dyDescent="0.3">
      <c r="A1560">
        <v>32</v>
      </c>
    </row>
    <row r="1561" spans="1:1" x14ac:dyDescent="0.3">
      <c r="A1561">
        <v>27</v>
      </c>
    </row>
    <row r="1562" spans="1:1" x14ac:dyDescent="0.3">
      <c r="A1562">
        <v>236</v>
      </c>
    </row>
    <row r="1563" spans="1:1" x14ac:dyDescent="0.3">
      <c r="A1563">
        <v>42</v>
      </c>
    </row>
    <row r="1564" spans="1:1" x14ac:dyDescent="0.3">
      <c r="A1564">
        <v>95</v>
      </c>
    </row>
    <row r="1565" spans="1:1" x14ac:dyDescent="0.3">
      <c r="A1565">
        <v>37</v>
      </c>
    </row>
    <row r="1566" spans="1:1" x14ac:dyDescent="0.3">
      <c r="A1566">
        <v>128</v>
      </c>
    </row>
    <row r="1567" spans="1:1" x14ac:dyDescent="0.3">
      <c r="A1567">
        <v>156</v>
      </c>
    </row>
    <row r="1568" spans="1:1" x14ac:dyDescent="0.3">
      <c r="A1568">
        <v>64</v>
      </c>
    </row>
    <row r="1569" spans="1:1" x14ac:dyDescent="0.3">
      <c r="A1569">
        <v>58</v>
      </c>
    </row>
    <row r="1570" spans="1:1" x14ac:dyDescent="0.3">
      <c r="A1570">
        <v>20</v>
      </c>
    </row>
    <row r="1571" spans="1:1" x14ac:dyDescent="0.3">
      <c r="A1571">
        <v>47</v>
      </c>
    </row>
    <row r="1572" spans="1:1" x14ac:dyDescent="0.3">
      <c r="A1572">
        <v>54</v>
      </c>
    </row>
    <row r="1573" spans="1:1" x14ac:dyDescent="0.3">
      <c r="A1573">
        <v>9</v>
      </c>
    </row>
    <row r="1574" spans="1:1" x14ac:dyDescent="0.3">
      <c r="A1574">
        <v>213</v>
      </c>
    </row>
    <row r="1575" spans="1:1" x14ac:dyDescent="0.3">
      <c r="A1575">
        <v>57</v>
      </c>
    </row>
    <row r="1576" spans="1:1" x14ac:dyDescent="0.3">
      <c r="A1576">
        <v>25</v>
      </c>
    </row>
    <row r="1577" spans="1:1" x14ac:dyDescent="0.3">
      <c r="A1577">
        <v>104</v>
      </c>
    </row>
    <row r="1578" spans="1:1" x14ac:dyDescent="0.3">
      <c r="A1578">
        <v>34</v>
      </c>
    </row>
    <row r="1579" spans="1:1" x14ac:dyDescent="0.3">
      <c r="A1579">
        <v>67</v>
      </c>
    </row>
    <row r="1580" spans="1:1" x14ac:dyDescent="0.3">
      <c r="A1580">
        <v>241</v>
      </c>
    </row>
    <row r="1581" spans="1:1" x14ac:dyDescent="0.3">
      <c r="A1581">
        <v>123</v>
      </c>
    </row>
    <row r="1582" spans="1:1" x14ac:dyDescent="0.3">
      <c r="A1582">
        <v>302</v>
      </c>
    </row>
    <row r="1583" spans="1:1" x14ac:dyDescent="0.3">
      <c r="A1583">
        <v>89</v>
      </c>
    </row>
    <row r="1584" spans="1:1" x14ac:dyDescent="0.3">
      <c r="A1584">
        <v>41</v>
      </c>
    </row>
    <row r="1585" spans="1:1" x14ac:dyDescent="0.3">
      <c r="A1585">
        <v>69</v>
      </c>
    </row>
    <row r="1586" spans="1:1" x14ac:dyDescent="0.3">
      <c r="A1586">
        <v>52</v>
      </c>
    </row>
    <row r="1587" spans="1:1" x14ac:dyDescent="0.3">
      <c r="A1587">
        <v>57</v>
      </c>
    </row>
    <row r="1588" spans="1:1" x14ac:dyDescent="0.3">
      <c r="A1588">
        <v>74</v>
      </c>
    </row>
    <row r="1589" spans="1:1" x14ac:dyDescent="0.3">
      <c r="A1589">
        <v>63</v>
      </c>
    </row>
    <row r="1590" spans="1:1" x14ac:dyDescent="0.3">
      <c r="A1590">
        <v>72</v>
      </c>
    </row>
    <row r="1591" spans="1:1" x14ac:dyDescent="0.3">
      <c r="A1591">
        <v>71</v>
      </c>
    </row>
    <row r="1592" spans="1:1" x14ac:dyDescent="0.3">
      <c r="A1592">
        <v>21</v>
      </c>
    </row>
    <row r="1593" spans="1:1" x14ac:dyDescent="0.3">
      <c r="A1593">
        <v>930</v>
      </c>
    </row>
    <row r="1594" spans="1:1" x14ac:dyDescent="0.3">
      <c r="A1594">
        <v>55</v>
      </c>
    </row>
    <row r="1595" spans="1:1" x14ac:dyDescent="0.3">
      <c r="A1595">
        <v>61</v>
      </c>
    </row>
    <row r="1596" spans="1:1" x14ac:dyDescent="0.3">
      <c r="A1596">
        <v>82</v>
      </c>
    </row>
    <row r="1597" spans="1:1" x14ac:dyDescent="0.3">
      <c r="A1597">
        <v>71</v>
      </c>
    </row>
    <row r="1598" spans="1:1" x14ac:dyDescent="0.3">
      <c r="A1598">
        <v>117</v>
      </c>
    </row>
    <row r="1599" spans="1:1" x14ac:dyDescent="0.3">
      <c r="A1599">
        <v>29</v>
      </c>
    </row>
    <row r="1600" spans="1:1" x14ac:dyDescent="0.3">
      <c r="A1600">
        <v>74</v>
      </c>
    </row>
    <row r="1601" spans="1:1" x14ac:dyDescent="0.3">
      <c r="A1601">
        <v>23</v>
      </c>
    </row>
    <row r="1602" spans="1:1" x14ac:dyDescent="0.3">
      <c r="A1602">
        <v>60</v>
      </c>
    </row>
    <row r="1603" spans="1:1" x14ac:dyDescent="0.3">
      <c r="A1603">
        <v>55</v>
      </c>
    </row>
    <row r="1604" spans="1:1" x14ac:dyDescent="0.3">
      <c r="A1604">
        <v>51</v>
      </c>
    </row>
    <row r="1605" spans="1:1" x14ac:dyDescent="0.3">
      <c r="A1605">
        <v>78</v>
      </c>
    </row>
    <row r="1606" spans="1:1" x14ac:dyDescent="0.3">
      <c r="A1606">
        <v>62</v>
      </c>
    </row>
    <row r="1607" spans="1:1" x14ac:dyDescent="0.3">
      <c r="A1607">
        <v>45</v>
      </c>
    </row>
    <row r="1608" spans="1:1" x14ac:dyDescent="0.3">
      <c r="A1608">
        <v>15</v>
      </c>
    </row>
    <row r="1609" spans="1:1" x14ac:dyDescent="0.3">
      <c r="A1609">
        <v>151</v>
      </c>
    </row>
    <row r="1610" spans="1:1" x14ac:dyDescent="0.3">
      <c r="A1610">
        <v>68</v>
      </c>
    </row>
    <row r="1611" spans="1:1" x14ac:dyDescent="0.3">
      <c r="A1611">
        <v>46</v>
      </c>
    </row>
    <row r="1612" spans="1:1" x14ac:dyDescent="0.3">
      <c r="A1612">
        <v>24</v>
      </c>
    </row>
    <row r="1613" spans="1:1" x14ac:dyDescent="0.3">
      <c r="A1613">
        <v>70</v>
      </c>
    </row>
    <row r="1614" spans="1:1" x14ac:dyDescent="0.3">
      <c r="A1614">
        <v>244</v>
      </c>
    </row>
    <row r="1615" spans="1:1" x14ac:dyDescent="0.3">
      <c r="A1615">
        <v>82</v>
      </c>
    </row>
    <row r="1616" spans="1:1" x14ac:dyDescent="0.3">
      <c r="A1616">
        <v>226</v>
      </c>
    </row>
    <row r="1617" spans="1:1" x14ac:dyDescent="0.3">
      <c r="A1617">
        <v>60</v>
      </c>
    </row>
    <row r="1618" spans="1:1" x14ac:dyDescent="0.3">
      <c r="A1618">
        <v>322</v>
      </c>
    </row>
    <row r="1619" spans="1:1" x14ac:dyDescent="0.3">
      <c r="A1619">
        <v>94</v>
      </c>
    </row>
    <row r="1620" spans="1:1" x14ac:dyDescent="0.3">
      <c r="A1620">
        <v>47</v>
      </c>
    </row>
    <row r="1621" spans="1:1" x14ac:dyDescent="0.3">
      <c r="A1621">
        <v>115</v>
      </c>
    </row>
    <row r="1622" spans="1:1" x14ac:dyDescent="0.3">
      <c r="A1622">
        <v>134</v>
      </c>
    </row>
    <row r="1623" spans="1:1" x14ac:dyDescent="0.3">
      <c r="A1623">
        <v>35</v>
      </c>
    </row>
    <row r="1624" spans="1:1" x14ac:dyDescent="0.3">
      <c r="A1624">
        <v>104</v>
      </c>
    </row>
    <row r="1625" spans="1:1" x14ac:dyDescent="0.3">
      <c r="A1625">
        <v>184</v>
      </c>
    </row>
    <row r="1626" spans="1:1" x14ac:dyDescent="0.3">
      <c r="A1626">
        <v>119</v>
      </c>
    </row>
    <row r="1627" spans="1:1" x14ac:dyDescent="0.3">
      <c r="A1627">
        <v>59</v>
      </c>
    </row>
    <row r="1628" spans="1:1" x14ac:dyDescent="0.3">
      <c r="A1628">
        <v>113</v>
      </c>
    </row>
    <row r="1629" spans="1:1" x14ac:dyDescent="0.3">
      <c r="A1629">
        <v>84</v>
      </c>
    </row>
    <row r="1630" spans="1:1" x14ac:dyDescent="0.3">
      <c r="A1630">
        <v>74</v>
      </c>
    </row>
    <row r="1631" spans="1:1" x14ac:dyDescent="0.3">
      <c r="A1631">
        <v>216</v>
      </c>
    </row>
    <row r="1632" spans="1:1" x14ac:dyDescent="0.3">
      <c r="A1632">
        <v>39</v>
      </c>
    </row>
    <row r="1633" spans="1:1" x14ac:dyDescent="0.3">
      <c r="A1633">
        <v>21</v>
      </c>
    </row>
    <row r="1634" spans="1:1" x14ac:dyDescent="0.3">
      <c r="A1634">
        <v>30</v>
      </c>
    </row>
    <row r="1635" spans="1:1" x14ac:dyDescent="0.3">
      <c r="A1635">
        <v>37</v>
      </c>
    </row>
    <row r="1636" spans="1:1" x14ac:dyDescent="0.3">
      <c r="A1636">
        <v>202</v>
      </c>
    </row>
    <row r="1637" spans="1:1" x14ac:dyDescent="0.3">
      <c r="A1637">
        <v>37</v>
      </c>
    </row>
    <row r="1638" spans="1:1" x14ac:dyDescent="0.3">
      <c r="A1638">
        <v>28</v>
      </c>
    </row>
    <row r="1639" spans="1:1" x14ac:dyDescent="0.3">
      <c r="A1639">
        <v>26</v>
      </c>
    </row>
    <row r="1640" spans="1:1" x14ac:dyDescent="0.3">
      <c r="A1640">
        <v>61</v>
      </c>
    </row>
    <row r="1641" spans="1:1" x14ac:dyDescent="0.3">
      <c r="A1641">
        <v>115</v>
      </c>
    </row>
    <row r="1642" spans="1:1" x14ac:dyDescent="0.3">
      <c r="A1642">
        <v>181</v>
      </c>
    </row>
    <row r="1643" spans="1:1" x14ac:dyDescent="0.3">
      <c r="A1643">
        <v>110</v>
      </c>
    </row>
    <row r="1644" spans="1:1" x14ac:dyDescent="0.3">
      <c r="A1644">
        <v>269</v>
      </c>
    </row>
    <row r="1645" spans="1:1" x14ac:dyDescent="0.3">
      <c r="A1645">
        <v>79</v>
      </c>
    </row>
    <row r="1646" spans="1:1" x14ac:dyDescent="0.3">
      <c r="A1646">
        <v>104</v>
      </c>
    </row>
    <row r="1647" spans="1:1" x14ac:dyDescent="0.3">
      <c r="A1647">
        <v>34</v>
      </c>
    </row>
    <row r="1648" spans="1:1" x14ac:dyDescent="0.3">
      <c r="A1648">
        <v>167</v>
      </c>
    </row>
    <row r="1649" spans="1:1" x14ac:dyDescent="0.3">
      <c r="A1649">
        <v>183</v>
      </c>
    </row>
    <row r="1650" spans="1:1" x14ac:dyDescent="0.3">
      <c r="A1650">
        <v>71</v>
      </c>
    </row>
    <row r="1651" spans="1:1" x14ac:dyDescent="0.3">
      <c r="A1651">
        <v>69</v>
      </c>
    </row>
    <row r="1652" spans="1:1" x14ac:dyDescent="0.3">
      <c r="A1652">
        <v>270</v>
      </c>
    </row>
    <row r="1653" spans="1:1" x14ac:dyDescent="0.3">
      <c r="A1653">
        <v>193</v>
      </c>
    </row>
    <row r="1654" spans="1:1" x14ac:dyDescent="0.3">
      <c r="A1654">
        <v>57</v>
      </c>
    </row>
    <row r="1655" spans="1:1" x14ac:dyDescent="0.3">
      <c r="A1655">
        <v>200</v>
      </c>
    </row>
    <row r="1656" spans="1:1" x14ac:dyDescent="0.3">
      <c r="A1656">
        <v>88</v>
      </c>
    </row>
    <row r="1657" spans="1:1" x14ac:dyDescent="0.3">
      <c r="A1657">
        <v>213</v>
      </c>
    </row>
    <row r="1658" spans="1:1" x14ac:dyDescent="0.3">
      <c r="A1658">
        <v>20</v>
      </c>
    </row>
    <row r="1659" spans="1:1" x14ac:dyDescent="0.3">
      <c r="A1659">
        <v>50</v>
      </c>
    </row>
    <row r="1660" spans="1:1" x14ac:dyDescent="0.3">
      <c r="A1660">
        <v>115</v>
      </c>
    </row>
    <row r="1661" spans="1:1" x14ac:dyDescent="0.3">
      <c r="A1661">
        <v>186</v>
      </c>
    </row>
    <row r="1662" spans="1:1" x14ac:dyDescent="0.3">
      <c r="A1662">
        <v>18</v>
      </c>
    </row>
    <row r="1663" spans="1:1" x14ac:dyDescent="0.3">
      <c r="A1663">
        <v>176</v>
      </c>
    </row>
    <row r="1664" spans="1:1" x14ac:dyDescent="0.3">
      <c r="A1664">
        <v>41</v>
      </c>
    </row>
    <row r="1665" spans="1:1" x14ac:dyDescent="0.3">
      <c r="A1665">
        <v>75</v>
      </c>
    </row>
    <row r="1666" spans="1:1" x14ac:dyDescent="0.3">
      <c r="A1666">
        <v>97</v>
      </c>
    </row>
    <row r="1667" spans="1:1" x14ac:dyDescent="0.3">
      <c r="A1667">
        <v>73</v>
      </c>
    </row>
    <row r="1668" spans="1:1" x14ac:dyDescent="0.3">
      <c r="A1668">
        <v>49</v>
      </c>
    </row>
    <row r="1669" spans="1:1" x14ac:dyDescent="0.3">
      <c r="A1669">
        <v>134</v>
      </c>
    </row>
    <row r="1670" spans="1:1" x14ac:dyDescent="0.3">
      <c r="A1670">
        <v>68</v>
      </c>
    </row>
    <row r="1671" spans="1:1" x14ac:dyDescent="0.3">
      <c r="A1671">
        <v>49</v>
      </c>
    </row>
    <row r="1672" spans="1:1" x14ac:dyDescent="0.3">
      <c r="A1672">
        <v>63</v>
      </c>
    </row>
    <row r="1673" spans="1:1" x14ac:dyDescent="0.3">
      <c r="A1673">
        <v>163</v>
      </c>
    </row>
    <row r="1674" spans="1:1" x14ac:dyDescent="0.3">
      <c r="A1674">
        <v>288</v>
      </c>
    </row>
    <row r="1675" spans="1:1" x14ac:dyDescent="0.3">
      <c r="A1675">
        <v>42</v>
      </c>
    </row>
    <row r="1676" spans="1:1" x14ac:dyDescent="0.3">
      <c r="A1676">
        <v>70</v>
      </c>
    </row>
    <row r="1677" spans="1:1" x14ac:dyDescent="0.3">
      <c r="A1677">
        <v>30</v>
      </c>
    </row>
    <row r="1678" spans="1:1" x14ac:dyDescent="0.3">
      <c r="A1678">
        <v>51</v>
      </c>
    </row>
    <row r="1679" spans="1:1" x14ac:dyDescent="0.3">
      <c r="A1679">
        <v>145</v>
      </c>
    </row>
    <row r="1680" spans="1:1" x14ac:dyDescent="0.3">
      <c r="A1680">
        <v>21</v>
      </c>
    </row>
    <row r="1681" spans="1:1" x14ac:dyDescent="0.3">
      <c r="A1681">
        <v>286</v>
      </c>
    </row>
    <row r="1682" spans="1:1" x14ac:dyDescent="0.3">
      <c r="A1682">
        <v>12</v>
      </c>
    </row>
    <row r="1683" spans="1:1" x14ac:dyDescent="0.3">
      <c r="A1683">
        <v>100</v>
      </c>
    </row>
    <row r="1684" spans="1:1" x14ac:dyDescent="0.3">
      <c r="A1684">
        <v>100</v>
      </c>
    </row>
    <row r="1685" spans="1:1" x14ac:dyDescent="0.3">
      <c r="A1685">
        <v>34</v>
      </c>
    </row>
    <row r="1686" spans="1:1" x14ac:dyDescent="0.3">
      <c r="A1686">
        <v>63</v>
      </c>
    </row>
    <row r="1687" spans="1:1" x14ac:dyDescent="0.3">
      <c r="A1687">
        <v>30</v>
      </c>
    </row>
    <row r="1688" spans="1:1" x14ac:dyDescent="0.3">
      <c r="A1688">
        <v>47</v>
      </c>
    </row>
    <row r="1689" spans="1:1" x14ac:dyDescent="0.3">
      <c r="A1689">
        <v>237</v>
      </c>
    </row>
    <row r="1690" spans="1:1" x14ac:dyDescent="0.3">
      <c r="A1690">
        <v>47</v>
      </c>
    </row>
    <row r="1691" spans="1:1" x14ac:dyDescent="0.3">
      <c r="A1691">
        <v>15</v>
      </c>
    </row>
    <row r="1692" spans="1:1" x14ac:dyDescent="0.3">
      <c r="A1692">
        <v>81</v>
      </c>
    </row>
    <row r="1693" spans="1:1" x14ac:dyDescent="0.3">
      <c r="A1693">
        <v>122</v>
      </c>
    </row>
    <row r="1694" spans="1:1" x14ac:dyDescent="0.3">
      <c r="A1694">
        <v>34</v>
      </c>
    </row>
    <row r="1695" spans="1:1" x14ac:dyDescent="0.3">
      <c r="A1695">
        <v>207</v>
      </c>
    </row>
    <row r="1696" spans="1:1" x14ac:dyDescent="0.3">
      <c r="A1696">
        <v>25</v>
      </c>
    </row>
    <row r="1697" spans="1:1" x14ac:dyDescent="0.3">
      <c r="A1697">
        <v>72</v>
      </c>
    </row>
    <row r="1698" spans="1:1" x14ac:dyDescent="0.3">
      <c r="A1698">
        <v>14</v>
      </c>
    </row>
    <row r="1699" spans="1:1" x14ac:dyDescent="0.3">
      <c r="A1699">
        <v>15</v>
      </c>
    </row>
    <row r="1700" spans="1:1" x14ac:dyDescent="0.3">
      <c r="A1700">
        <v>91</v>
      </c>
    </row>
    <row r="1701" spans="1:1" x14ac:dyDescent="0.3">
      <c r="A1701">
        <v>24</v>
      </c>
    </row>
    <row r="1702" spans="1:1" x14ac:dyDescent="0.3">
      <c r="A1702">
        <v>27</v>
      </c>
    </row>
    <row r="1703" spans="1:1" x14ac:dyDescent="0.3">
      <c r="A1703">
        <v>47</v>
      </c>
    </row>
    <row r="1704" spans="1:1" x14ac:dyDescent="0.3">
      <c r="A1704">
        <v>44</v>
      </c>
    </row>
    <row r="1705" spans="1:1" x14ac:dyDescent="0.3">
      <c r="A1705">
        <v>72</v>
      </c>
    </row>
    <row r="1706" spans="1:1" x14ac:dyDescent="0.3">
      <c r="A1706">
        <v>63</v>
      </c>
    </row>
    <row r="1707" spans="1:1" x14ac:dyDescent="0.3">
      <c r="A1707">
        <v>88</v>
      </c>
    </row>
    <row r="1708" spans="1:1" x14ac:dyDescent="0.3">
      <c r="A1708">
        <v>70</v>
      </c>
    </row>
    <row r="1709" spans="1:1" x14ac:dyDescent="0.3">
      <c r="A1709">
        <v>50</v>
      </c>
    </row>
    <row r="1710" spans="1:1" x14ac:dyDescent="0.3">
      <c r="A1710">
        <v>35</v>
      </c>
    </row>
    <row r="1711" spans="1:1" x14ac:dyDescent="0.3">
      <c r="A1711">
        <v>175</v>
      </c>
    </row>
    <row r="1712" spans="1:1" x14ac:dyDescent="0.3">
      <c r="A1712">
        <v>20</v>
      </c>
    </row>
    <row r="1713" spans="1:1" x14ac:dyDescent="0.3">
      <c r="A1713">
        <v>54</v>
      </c>
    </row>
    <row r="1714" spans="1:1" x14ac:dyDescent="0.3">
      <c r="A1714">
        <v>20</v>
      </c>
    </row>
    <row r="1715" spans="1:1" x14ac:dyDescent="0.3">
      <c r="A1715">
        <v>57</v>
      </c>
    </row>
    <row r="1716" spans="1:1" x14ac:dyDescent="0.3">
      <c r="A1716">
        <v>31</v>
      </c>
    </row>
    <row r="1717" spans="1:1" x14ac:dyDescent="0.3">
      <c r="A1717">
        <v>31</v>
      </c>
    </row>
    <row r="1718" spans="1:1" x14ac:dyDescent="0.3">
      <c r="A1718">
        <v>45</v>
      </c>
    </row>
    <row r="1719" spans="1:1" x14ac:dyDescent="0.3">
      <c r="A1719">
        <v>41</v>
      </c>
    </row>
    <row r="1720" spans="1:1" x14ac:dyDescent="0.3">
      <c r="A1720">
        <v>29</v>
      </c>
    </row>
    <row r="1721" spans="1:1" x14ac:dyDescent="0.3">
      <c r="A1721">
        <v>58</v>
      </c>
    </row>
    <row r="1722" spans="1:1" x14ac:dyDescent="0.3">
      <c r="A1722">
        <v>89</v>
      </c>
    </row>
    <row r="1723" spans="1:1" x14ac:dyDescent="0.3">
      <c r="A1723">
        <v>125</v>
      </c>
    </row>
    <row r="1724" spans="1:1" x14ac:dyDescent="0.3">
      <c r="A1724">
        <v>18</v>
      </c>
    </row>
    <row r="1725" spans="1:1" x14ac:dyDescent="0.3">
      <c r="A1725">
        <v>32</v>
      </c>
    </row>
    <row r="1726" spans="1:1" x14ac:dyDescent="0.3">
      <c r="A1726">
        <v>16</v>
      </c>
    </row>
    <row r="1727" spans="1:1" x14ac:dyDescent="0.3">
      <c r="A1727">
        <v>38</v>
      </c>
    </row>
    <row r="1728" spans="1:1" x14ac:dyDescent="0.3">
      <c r="A1728">
        <v>15</v>
      </c>
    </row>
    <row r="1729" spans="1:1" x14ac:dyDescent="0.3">
      <c r="A1729">
        <v>23</v>
      </c>
    </row>
    <row r="1730" spans="1:1" x14ac:dyDescent="0.3">
      <c r="A1730">
        <v>49</v>
      </c>
    </row>
    <row r="1731" spans="1:1" x14ac:dyDescent="0.3">
      <c r="A1731">
        <v>10</v>
      </c>
    </row>
    <row r="1732" spans="1:1" x14ac:dyDescent="0.3">
      <c r="A1732">
        <v>15</v>
      </c>
    </row>
    <row r="1733" spans="1:1" x14ac:dyDescent="0.3">
      <c r="A1733">
        <v>57</v>
      </c>
    </row>
    <row r="1734" spans="1:1" x14ac:dyDescent="0.3">
      <c r="A1734">
        <v>33</v>
      </c>
    </row>
    <row r="1735" spans="1:1" x14ac:dyDescent="0.3">
      <c r="A1735">
        <v>9</v>
      </c>
    </row>
    <row r="1736" spans="1:1" x14ac:dyDescent="0.3">
      <c r="A1736">
        <v>26</v>
      </c>
    </row>
    <row r="1737" spans="1:1" x14ac:dyDescent="0.3">
      <c r="A1737">
        <v>69</v>
      </c>
    </row>
    <row r="1738" spans="1:1" x14ac:dyDescent="0.3">
      <c r="A1738">
        <v>65</v>
      </c>
    </row>
    <row r="1739" spans="1:1" x14ac:dyDescent="0.3">
      <c r="A1739">
        <v>83</v>
      </c>
    </row>
    <row r="1740" spans="1:1" x14ac:dyDescent="0.3">
      <c r="A1740">
        <v>111</v>
      </c>
    </row>
    <row r="1741" spans="1:1" x14ac:dyDescent="0.3">
      <c r="A1741">
        <v>46</v>
      </c>
    </row>
    <row r="1742" spans="1:1" x14ac:dyDescent="0.3">
      <c r="A1742">
        <v>63</v>
      </c>
    </row>
    <row r="1743" spans="1:1" x14ac:dyDescent="0.3">
      <c r="A1743">
        <v>9</v>
      </c>
    </row>
    <row r="1744" spans="1:1" x14ac:dyDescent="0.3">
      <c r="A1744">
        <v>34</v>
      </c>
    </row>
    <row r="1745" spans="1:1" x14ac:dyDescent="0.3">
      <c r="A1745">
        <v>112</v>
      </c>
    </row>
    <row r="1746" spans="1:1" x14ac:dyDescent="0.3">
      <c r="A1746">
        <v>47</v>
      </c>
    </row>
    <row r="1747" spans="1:1" x14ac:dyDescent="0.3">
      <c r="A1747">
        <v>38</v>
      </c>
    </row>
    <row r="1748" spans="1:1" x14ac:dyDescent="0.3">
      <c r="A1748">
        <v>28</v>
      </c>
    </row>
    <row r="1749" spans="1:1" x14ac:dyDescent="0.3">
      <c r="A1749">
        <v>78</v>
      </c>
    </row>
    <row r="1750" spans="1:1" x14ac:dyDescent="0.3">
      <c r="A1750">
        <v>23</v>
      </c>
    </row>
    <row r="1751" spans="1:1" x14ac:dyDescent="0.3">
      <c r="A1751">
        <v>40</v>
      </c>
    </row>
    <row r="1752" spans="1:1" x14ac:dyDescent="0.3">
      <c r="A1752">
        <v>13</v>
      </c>
    </row>
    <row r="1753" spans="1:1" x14ac:dyDescent="0.3">
      <c r="A1753">
        <v>18</v>
      </c>
    </row>
    <row r="1754" spans="1:1" x14ac:dyDescent="0.3">
      <c r="A1754">
        <v>22</v>
      </c>
    </row>
    <row r="1755" spans="1:1" x14ac:dyDescent="0.3">
      <c r="A1755">
        <v>79</v>
      </c>
    </row>
    <row r="1756" spans="1:1" x14ac:dyDescent="0.3">
      <c r="A1756">
        <v>14</v>
      </c>
    </row>
    <row r="1757" spans="1:1" x14ac:dyDescent="0.3">
      <c r="A1757">
        <v>51</v>
      </c>
    </row>
    <row r="1758" spans="1:1" x14ac:dyDescent="0.3">
      <c r="A1758">
        <v>54</v>
      </c>
    </row>
    <row r="1759" spans="1:1" x14ac:dyDescent="0.3">
      <c r="A1759">
        <v>70</v>
      </c>
    </row>
    <row r="1760" spans="1:1" x14ac:dyDescent="0.3">
      <c r="A1760">
        <v>44</v>
      </c>
    </row>
    <row r="1761" spans="1:1" x14ac:dyDescent="0.3">
      <c r="A1761">
        <v>55</v>
      </c>
    </row>
    <row r="1762" spans="1:1" x14ac:dyDescent="0.3">
      <c r="A1762">
        <v>15</v>
      </c>
    </row>
    <row r="1763" spans="1:1" x14ac:dyDescent="0.3">
      <c r="A1763">
        <v>27</v>
      </c>
    </row>
    <row r="1764" spans="1:1" x14ac:dyDescent="0.3">
      <c r="A1764">
        <v>21</v>
      </c>
    </row>
    <row r="1765" spans="1:1" x14ac:dyDescent="0.3">
      <c r="A1765">
        <v>162</v>
      </c>
    </row>
    <row r="1766" spans="1:1" x14ac:dyDescent="0.3">
      <c r="A1766">
        <v>23</v>
      </c>
    </row>
    <row r="1767" spans="1:1" x14ac:dyDescent="0.3">
      <c r="A1767">
        <v>72</v>
      </c>
    </row>
    <row r="1768" spans="1:1" x14ac:dyDescent="0.3">
      <c r="A1768">
        <v>68</v>
      </c>
    </row>
    <row r="1769" spans="1:1" x14ac:dyDescent="0.3">
      <c r="A1769">
        <v>20</v>
      </c>
    </row>
    <row r="1770" spans="1:1" x14ac:dyDescent="0.3">
      <c r="A1770">
        <v>26</v>
      </c>
    </row>
    <row r="1771" spans="1:1" x14ac:dyDescent="0.3">
      <c r="A1771">
        <v>72</v>
      </c>
    </row>
    <row r="1772" spans="1:1" x14ac:dyDescent="0.3">
      <c r="A1772">
        <v>3</v>
      </c>
    </row>
    <row r="1773" spans="1:1" x14ac:dyDescent="0.3">
      <c r="A1773">
        <v>18</v>
      </c>
    </row>
    <row r="1774" spans="1:1" x14ac:dyDescent="0.3">
      <c r="A1774">
        <v>30</v>
      </c>
    </row>
    <row r="1775" spans="1:1" x14ac:dyDescent="0.3">
      <c r="A1775">
        <v>23</v>
      </c>
    </row>
    <row r="1776" spans="1:1" x14ac:dyDescent="0.3">
      <c r="A1776">
        <v>54</v>
      </c>
    </row>
    <row r="1777" spans="1:1" x14ac:dyDescent="0.3">
      <c r="A1777">
        <v>26</v>
      </c>
    </row>
    <row r="1778" spans="1:1" x14ac:dyDescent="0.3">
      <c r="A1778">
        <v>9</v>
      </c>
    </row>
    <row r="1779" spans="1:1" x14ac:dyDescent="0.3">
      <c r="A1779">
        <v>27</v>
      </c>
    </row>
    <row r="1780" spans="1:1" x14ac:dyDescent="0.3">
      <c r="A1780">
        <v>30</v>
      </c>
    </row>
    <row r="1781" spans="1:1" x14ac:dyDescent="0.3">
      <c r="A1781">
        <v>52</v>
      </c>
    </row>
    <row r="1782" spans="1:1" x14ac:dyDescent="0.3">
      <c r="A1782">
        <v>17</v>
      </c>
    </row>
    <row r="1783" spans="1:1" x14ac:dyDescent="0.3">
      <c r="A1783">
        <v>19</v>
      </c>
    </row>
    <row r="1784" spans="1:1" x14ac:dyDescent="0.3">
      <c r="A1784">
        <v>77</v>
      </c>
    </row>
    <row r="1785" spans="1:1" x14ac:dyDescent="0.3">
      <c r="A1785">
        <v>21</v>
      </c>
    </row>
    <row r="1786" spans="1:1" x14ac:dyDescent="0.3">
      <c r="A1786">
        <v>38</v>
      </c>
    </row>
    <row r="1787" spans="1:1" x14ac:dyDescent="0.3">
      <c r="A1787">
        <v>28</v>
      </c>
    </row>
    <row r="1788" spans="1:1" x14ac:dyDescent="0.3">
      <c r="A1788">
        <v>48</v>
      </c>
    </row>
    <row r="1789" spans="1:1" x14ac:dyDescent="0.3">
      <c r="A1789">
        <v>46</v>
      </c>
    </row>
    <row r="1790" spans="1:1" x14ac:dyDescent="0.3">
      <c r="A1790">
        <v>30</v>
      </c>
    </row>
    <row r="1791" spans="1:1" x14ac:dyDescent="0.3">
      <c r="A1791">
        <v>64</v>
      </c>
    </row>
    <row r="1792" spans="1:1" x14ac:dyDescent="0.3">
      <c r="A1792">
        <v>15</v>
      </c>
    </row>
    <row r="1793" spans="1:1" x14ac:dyDescent="0.3">
      <c r="A1793">
        <v>41</v>
      </c>
    </row>
    <row r="1794" spans="1:1" x14ac:dyDescent="0.3">
      <c r="A1794">
        <v>35</v>
      </c>
    </row>
    <row r="1795" spans="1:1" x14ac:dyDescent="0.3">
      <c r="A1795">
        <v>45</v>
      </c>
    </row>
    <row r="1796" spans="1:1" x14ac:dyDescent="0.3">
      <c r="A1796">
        <v>62</v>
      </c>
    </row>
    <row r="1797" spans="1:1" x14ac:dyDescent="0.3">
      <c r="A1797">
        <v>22</v>
      </c>
    </row>
    <row r="1798" spans="1:1" x14ac:dyDescent="0.3">
      <c r="A1798">
        <v>18</v>
      </c>
    </row>
    <row r="1799" spans="1:1" x14ac:dyDescent="0.3">
      <c r="A1799">
        <v>12</v>
      </c>
    </row>
    <row r="1800" spans="1:1" x14ac:dyDescent="0.3">
      <c r="A1800">
        <v>44</v>
      </c>
    </row>
    <row r="1801" spans="1:1" x14ac:dyDescent="0.3">
      <c r="A1801">
        <v>27</v>
      </c>
    </row>
    <row r="1802" spans="1:1" x14ac:dyDescent="0.3">
      <c r="A1802">
        <v>38</v>
      </c>
    </row>
    <row r="1803" spans="1:1" x14ac:dyDescent="0.3">
      <c r="A1803">
        <v>28</v>
      </c>
    </row>
    <row r="1804" spans="1:1" x14ac:dyDescent="0.3">
      <c r="A1804">
        <v>24</v>
      </c>
    </row>
    <row r="1805" spans="1:1" x14ac:dyDescent="0.3">
      <c r="A1805">
        <v>65</v>
      </c>
    </row>
    <row r="1806" spans="1:1" x14ac:dyDescent="0.3">
      <c r="A1806">
        <v>46</v>
      </c>
    </row>
    <row r="1807" spans="1:1" x14ac:dyDescent="0.3">
      <c r="A1807">
        <v>85</v>
      </c>
    </row>
    <row r="1808" spans="1:1" x14ac:dyDescent="0.3">
      <c r="A1808">
        <v>66</v>
      </c>
    </row>
    <row r="1809" spans="1:1" x14ac:dyDescent="0.3">
      <c r="A1809">
        <v>165</v>
      </c>
    </row>
    <row r="1810" spans="1:1" x14ac:dyDescent="0.3">
      <c r="A1810">
        <v>17</v>
      </c>
    </row>
    <row r="1811" spans="1:1" x14ac:dyDescent="0.3">
      <c r="A1811">
        <v>3</v>
      </c>
    </row>
    <row r="1812" spans="1:1" x14ac:dyDescent="0.3">
      <c r="A1812">
        <v>17</v>
      </c>
    </row>
    <row r="1813" spans="1:1" x14ac:dyDescent="0.3">
      <c r="A1813">
        <v>91</v>
      </c>
    </row>
    <row r="1814" spans="1:1" x14ac:dyDescent="0.3">
      <c r="A1814">
        <v>67</v>
      </c>
    </row>
    <row r="1815" spans="1:1" x14ac:dyDescent="0.3">
      <c r="A1815">
        <v>18</v>
      </c>
    </row>
    <row r="1816" spans="1:1" x14ac:dyDescent="0.3">
      <c r="A1816">
        <v>21</v>
      </c>
    </row>
    <row r="1817" spans="1:1" x14ac:dyDescent="0.3">
      <c r="A1817">
        <v>40</v>
      </c>
    </row>
    <row r="1818" spans="1:1" x14ac:dyDescent="0.3">
      <c r="A1818">
        <v>78</v>
      </c>
    </row>
    <row r="1819" spans="1:1" x14ac:dyDescent="0.3">
      <c r="A1819">
        <v>26</v>
      </c>
    </row>
    <row r="1820" spans="1:1" x14ac:dyDescent="0.3">
      <c r="A1820">
        <v>14</v>
      </c>
    </row>
    <row r="1821" spans="1:1" x14ac:dyDescent="0.3">
      <c r="A1821">
        <v>44</v>
      </c>
    </row>
    <row r="1822" spans="1:1" x14ac:dyDescent="0.3">
      <c r="A1822">
        <v>9</v>
      </c>
    </row>
    <row r="1823" spans="1:1" x14ac:dyDescent="0.3">
      <c r="A1823">
        <v>30</v>
      </c>
    </row>
    <row r="1824" spans="1:1" x14ac:dyDescent="0.3">
      <c r="A1824">
        <v>45</v>
      </c>
    </row>
    <row r="1825" spans="1:1" x14ac:dyDescent="0.3">
      <c r="A1825">
        <v>56</v>
      </c>
    </row>
    <row r="1826" spans="1:1" x14ac:dyDescent="0.3">
      <c r="A1826">
        <v>46</v>
      </c>
    </row>
    <row r="1827" spans="1:1" x14ac:dyDescent="0.3">
      <c r="A1827">
        <v>34</v>
      </c>
    </row>
    <row r="1828" spans="1:1" x14ac:dyDescent="0.3">
      <c r="A1828">
        <v>98</v>
      </c>
    </row>
    <row r="1829" spans="1:1" x14ac:dyDescent="0.3">
      <c r="A1829">
        <v>46</v>
      </c>
    </row>
    <row r="1830" spans="1:1" x14ac:dyDescent="0.3">
      <c r="A1830">
        <v>10</v>
      </c>
    </row>
    <row r="1831" spans="1:1" x14ac:dyDescent="0.3">
      <c r="A1831">
        <v>76</v>
      </c>
    </row>
    <row r="1832" spans="1:1" x14ac:dyDescent="0.3">
      <c r="A1832">
        <v>104</v>
      </c>
    </row>
    <row r="1833" spans="1:1" x14ac:dyDescent="0.3">
      <c r="A1833">
        <v>87</v>
      </c>
    </row>
    <row r="1834" spans="1:1" x14ac:dyDescent="0.3">
      <c r="A1834">
        <v>29</v>
      </c>
    </row>
    <row r="1835" spans="1:1" x14ac:dyDescent="0.3">
      <c r="A1835">
        <v>51</v>
      </c>
    </row>
    <row r="1836" spans="1:1" x14ac:dyDescent="0.3">
      <c r="A1836">
        <v>12</v>
      </c>
    </row>
    <row r="1837" spans="1:1" x14ac:dyDescent="0.3">
      <c r="A1837">
        <v>72</v>
      </c>
    </row>
    <row r="1838" spans="1:1" x14ac:dyDescent="0.3">
      <c r="A1838">
        <v>21</v>
      </c>
    </row>
    <row r="1839" spans="1:1" x14ac:dyDescent="0.3">
      <c r="A1839">
        <v>42</v>
      </c>
    </row>
    <row r="1840" spans="1:1" x14ac:dyDescent="0.3">
      <c r="A1840">
        <v>71</v>
      </c>
    </row>
    <row r="1841" spans="1:1" x14ac:dyDescent="0.3">
      <c r="A1841">
        <v>168</v>
      </c>
    </row>
    <row r="1842" spans="1:1" x14ac:dyDescent="0.3">
      <c r="A1842">
        <v>19</v>
      </c>
    </row>
    <row r="1843" spans="1:1" x14ac:dyDescent="0.3">
      <c r="A1843">
        <v>37</v>
      </c>
    </row>
    <row r="1844" spans="1:1" x14ac:dyDescent="0.3">
      <c r="A1844">
        <v>36</v>
      </c>
    </row>
    <row r="1845" spans="1:1" x14ac:dyDescent="0.3">
      <c r="A1845">
        <v>14</v>
      </c>
    </row>
    <row r="1846" spans="1:1" x14ac:dyDescent="0.3">
      <c r="A1846">
        <v>18</v>
      </c>
    </row>
    <row r="1847" spans="1:1" x14ac:dyDescent="0.3">
      <c r="A1847">
        <v>82</v>
      </c>
    </row>
    <row r="1848" spans="1:1" x14ac:dyDescent="0.3">
      <c r="A1848">
        <v>43</v>
      </c>
    </row>
    <row r="1849" spans="1:1" x14ac:dyDescent="0.3">
      <c r="A1849">
        <v>8</v>
      </c>
    </row>
    <row r="1850" spans="1:1" x14ac:dyDescent="0.3">
      <c r="A1850">
        <v>45</v>
      </c>
    </row>
    <row r="1851" spans="1:1" x14ac:dyDescent="0.3">
      <c r="A1851">
        <v>20</v>
      </c>
    </row>
    <row r="1852" spans="1:1" x14ac:dyDescent="0.3">
      <c r="A1852">
        <v>31</v>
      </c>
    </row>
    <row r="1853" spans="1:1" x14ac:dyDescent="0.3">
      <c r="A1853">
        <v>25</v>
      </c>
    </row>
    <row r="1854" spans="1:1" x14ac:dyDescent="0.3">
      <c r="A1854">
        <v>14</v>
      </c>
    </row>
    <row r="1855" spans="1:1" x14ac:dyDescent="0.3">
      <c r="A1855">
        <v>45</v>
      </c>
    </row>
    <row r="1856" spans="1:1" x14ac:dyDescent="0.3">
      <c r="A1856">
        <v>20</v>
      </c>
    </row>
    <row r="1857" spans="1:1" x14ac:dyDescent="0.3">
      <c r="A1857">
        <v>39</v>
      </c>
    </row>
    <row r="1858" spans="1:1" x14ac:dyDescent="0.3">
      <c r="A1858">
        <v>16</v>
      </c>
    </row>
    <row r="1859" spans="1:1" x14ac:dyDescent="0.3">
      <c r="A1859">
        <v>37</v>
      </c>
    </row>
    <row r="1860" spans="1:1" x14ac:dyDescent="0.3">
      <c r="A1860">
        <v>14</v>
      </c>
    </row>
    <row r="1861" spans="1:1" x14ac:dyDescent="0.3">
      <c r="A1861">
        <v>21</v>
      </c>
    </row>
    <row r="1862" spans="1:1" x14ac:dyDescent="0.3">
      <c r="A1862">
        <v>69</v>
      </c>
    </row>
    <row r="1863" spans="1:1" x14ac:dyDescent="0.3">
      <c r="A1863">
        <v>16</v>
      </c>
    </row>
    <row r="1864" spans="1:1" x14ac:dyDescent="0.3">
      <c r="A1864">
        <v>55</v>
      </c>
    </row>
    <row r="1865" spans="1:1" x14ac:dyDescent="0.3">
      <c r="A1865">
        <v>27</v>
      </c>
    </row>
    <row r="1866" spans="1:1" x14ac:dyDescent="0.3">
      <c r="A1866">
        <v>36</v>
      </c>
    </row>
    <row r="1867" spans="1:1" x14ac:dyDescent="0.3">
      <c r="A1867">
        <v>19</v>
      </c>
    </row>
    <row r="1868" spans="1:1" x14ac:dyDescent="0.3">
      <c r="A1868">
        <v>12</v>
      </c>
    </row>
    <row r="1869" spans="1:1" x14ac:dyDescent="0.3">
      <c r="A1869">
        <v>17</v>
      </c>
    </row>
    <row r="1870" spans="1:1" x14ac:dyDescent="0.3">
      <c r="A1870">
        <v>114</v>
      </c>
    </row>
    <row r="1871" spans="1:1" x14ac:dyDescent="0.3">
      <c r="A1871">
        <v>93</v>
      </c>
    </row>
    <row r="1872" spans="1:1" x14ac:dyDescent="0.3">
      <c r="A1872">
        <v>36</v>
      </c>
    </row>
    <row r="1873" spans="1:1" x14ac:dyDescent="0.3">
      <c r="A1873">
        <v>61</v>
      </c>
    </row>
    <row r="1874" spans="1:1" x14ac:dyDescent="0.3">
      <c r="A1874">
        <v>47</v>
      </c>
    </row>
    <row r="1875" spans="1:1" x14ac:dyDescent="0.3">
      <c r="A1875">
        <v>17</v>
      </c>
    </row>
    <row r="1876" spans="1:1" x14ac:dyDescent="0.3">
      <c r="A1876">
        <v>63</v>
      </c>
    </row>
    <row r="1877" spans="1:1" x14ac:dyDescent="0.3">
      <c r="A1877">
        <v>9</v>
      </c>
    </row>
    <row r="1878" spans="1:1" x14ac:dyDescent="0.3">
      <c r="A1878">
        <v>30</v>
      </c>
    </row>
    <row r="1879" spans="1:1" x14ac:dyDescent="0.3">
      <c r="A1879">
        <v>23</v>
      </c>
    </row>
    <row r="1880" spans="1:1" x14ac:dyDescent="0.3">
      <c r="A1880">
        <v>33</v>
      </c>
    </row>
    <row r="1881" spans="1:1" x14ac:dyDescent="0.3">
      <c r="A1881">
        <v>39</v>
      </c>
    </row>
    <row r="1882" spans="1:1" x14ac:dyDescent="0.3">
      <c r="A1882">
        <v>17</v>
      </c>
    </row>
    <row r="1883" spans="1:1" x14ac:dyDescent="0.3">
      <c r="A1883">
        <v>6</v>
      </c>
    </row>
    <row r="1884" spans="1:1" x14ac:dyDescent="0.3">
      <c r="A1884">
        <v>39</v>
      </c>
    </row>
    <row r="1885" spans="1:1" x14ac:dyDescent="0.3">
      <c r="A1885">
        <v>57</v>
      </c>
    </row>
    <row r="1886" spans="1:1" x14ac:dyDescent="0.3">
      <c r="A1886">
        <v>56</v>
      </c>
    </row>
    <row r="1887" spans="1:1" x14ac:dyDescent="0.3">
      <c r="A1887">
        <v>13</v>
      </c>
    </row>
    <row r="1888" spans="1:1" x14ac:dyDescent="0.3">
      <c r="A1888">
        <v>95</v>
      </c>
    </row>
    <row r="1889" spans="1:1" x14ac:dyDescent="0.3">
      <c r="A1889">
        <v>80</v>
      </c>
    </row>
    <row r="1890" spans="1:1" x14ac:dyDescent="0.3">
      <c r="A1890">
        <v>133</v>
      </c>
    </row>
    <row r="1891" spans="1:1" x14ac:dyDescent="0.3">
      <c r="A1891">
        <v>44</v>
      </c>
    </row>
    <row r="1892" spans="1:1" x14ac:dyDescent="0.3">
      <c r="A1892">
        <v>30</v>
      </c>
    </row>
    <row r="1893" spans="1:1" x14ac:dyDescent="0.3">
      <c r="A1893">
        <v>56</v>
      </c>
    </row>
    <row r="1894" spans="1:1" x14ac:dyDescent="0.3">
      <c r="A1894">
        <v>66</v>
      </c>
    </row>
    <row r="1895" spans="1:1" x14ac:dyDescent="0.3">
      <c r="A1895">
        <v>29</v>
      </c>
    </row>
    <row r="1896" spans="1:1" x14ac:dyDescent="0.3">
      <c r="A1896">
        <v>72</v>
      </c>
    </row>
    <row r="1897" spans="1:1" x14ac:dyDescent="0.3">
      <c r="A1897">
        <v>27</v>
      </c>
    </row>
    <row r="1898" spans="1:1" x14ac:dyDescent="0.3">
      <c r="A1898">
        <v>10</v>
      </c>
    </row>
    <row r="1899" spans="1:1" x14ac:dyDescent="0.3">
      <c r="A1899">
        <v>35</v>
      </c>
    </row>
    <row r="1900" spans="1:1" x14ac:dyDescent="0.3">
      <c r="A1900">
        <v>29</v>
      </c>
    </row>
    <row r="1901" spans="1:1" x14ac:dyDescent="0.3">
      <c r="A1901">
        <v>13</v>
      </c>
    </row>
    <row r="1902" spans="1:1" x14ac:dyDescent="0.3">
      <c r="A1902">
        <v>72</v>
      </c>
    </row>
    <row r="1903" spans="1:1" x14ac:dyDescent="0.3">
      <c r="A1903">
        <v>78</v>
      </c>
    </row>
    <row r="1904" spans="1:1" x14ac:dyDescent="0.3">
      <c r="A1904">
        <v>49</v>
      </c>
    </row>
    <row r="1905" spans="1:1" x14ac:dyDescent="0.3">
      <c r="A1905">
        <v>42</v>
      </c>
    </row>
    <row r="1906" spans="1:1" x14ac:dyDescent="0.3">
      <c r="A1906">
        <v>35</v>
      </c>
    </row>
    <row r="1907" spans="1:1" x14ac:dyDescent="0.3">
      <c r="A1907">
        <v>42</v>
      </c>
    </row>
    <row r="1908" spans="1:1" x14ac:dyDescent="0.3">
      <c r="A1908">
        <v>42</v>
      </c>
    </row>
    <row r="1909" spans="1:1" x14ac:dyDescent="0.3">
      <c r="A1909">
        <v>31</v>
      </c>
    </row>
    <row r="1910" spans="1:1" x14ac:dyDescent="0.3">
      <c r="A1910">
        <v>38</v>
      </c>
    </row>
    <row r="1911" spans="1:1" x14ac:dyDescent="0.3">
      <c r="A1911">
        <v>8</v>
      </c>
    </row>
    <row r="1912" spans="1:1" x14ac:dyDescent="0.3">
      <c r="A1912">
        <v>39</v>
      </c>
    </row>
    <row r="1913" spans="1:1" x14ac:dyDescent="0.3">
      <c r="A1913">
        <v>29</v>
      </c>
    </row>
    <row r="1914" spans="1:1" x14ac:dyDescent="0.3">
      <c r="A1914">
        <v>72</v>
      </c>
    </row>
    <row r="1915" spans="1:1" x14ac:dyDescent="0.3">
      <c r="A1915">
        <v>15</v>
      </c>
    </row>
    <row r="1916" spans="1:1" x14ac:dyDescent="0.3">
      <c r="A1916">
        <v>33</v>
      </c>
    </row>
    <row r="1917" spans="1:1" x14ac:dyDescent="0.3">
      <c r="A1917">
        <v>15</v>
      </c>
    </row>
    <row r="1918" spans="1:1" x14ac:dyDescent="0.3">
      <c r="A1918">
        <v>19</v>
      </c>
    </row>
    <row r="1919" spans="1:1" x14ac:dyDescent="0.3">
      <c r="A1919">
        <v>17</v>
      </c>
    </row>
    <row r="1920" spans="1:1" x14ac:dyDescent="0.3">
      <c r="A1920">
        <v>44</v>
      </c>
    </row>
    <row r="1921" spans="1:1" x14ac:dyDescent="0.3">
      <c r="A1921">
        <v>10</v>
      </c>
    </row>
    <row r="1922" spans="1:1" x14ac:dyDescent="0.3">
      <c r="A1922">
        <v>46</v>
      </c>
    </row>
    <row r="1923" spans="1:1" x14ac:dyDescent="0.3">
      <c r="A1923">
        <v>11</v>
      </c>
    </row>
    <row r="1924" spans="1:1" x14ac:dyDescent="0.3">
      <c r="A1924">
        <v>13</v>
      </c>
    </row>
    <row r="1925" spans="1:1" x14ac:dyDescent="0.3">
      <c r="A1925">
        <v>33</v>
      </c>
    </row>
    <row r="1926" spans="1:1" x14ac:dyDescent="0.3">
      <c r="A1926">
        <v>28</v>
      </c>
    </row>
    <row r="1927" spans="1:1" x14ac:dyDescent="0.3">
      <c r="A1927">
        <v>21</v>
      </c>
    </row>
    <row r="1928" spans="1:1" x14ac:dyDescent="0.3">
      <c r="A1928">
        <v>13</v>
      </c>
    </row>
    <row r="1929" spans="1:1" x14ac:dyDescent="0.3">
      <c r="A1929">
        <v>34</v>
      </c>
    </row>
    <row r="1930" spans="1:1" x14ac:dyDescent="0.3">
      <c r="A1930">
        <v>80</v>
      </c>
    </row>
    <row r="1931" spans="1:1" x14ac:dyDescent="0.3">
      <c r="A1931">
        <v>74</v>
      </c>
    </row>
    <row r="1932" spans="1:1" x14ac:dyDescent="0.3">
      <c r="A1932">
        <v>7</v>
      </c>
    </row>
    <row r="1933" spans="1:1" x14ac:dyDescent="0.3">
      <c r="A1933">
        <v>34</v>
      </c>
    </row>
    <row r="1934" spans="1:1" x14ac:dyDescent="0.3">
      <c r="A1934">
        <v>86</v>
      </c>
    </row>
    <row r="1935" spans="1:1" x14ac:dyDescent="0.3">
      <c r="A1935">
        <v>37</v>
      </c>
    </row>
    <row r="1936" spans="1:1" x14ac:dyDescent="0.3">
      <c r="A1936">
        <v>18</v>
      </c>
    </row>
    <row r="1937" spans="1:1" x14ac:dyDescent="0.3">
      <c r="A1937">
        <v>22</v>
      </c>
    </row>
    <row r="1938" spans="1:1" x14ac:dyDescent="0.3">
      <c r="A1938">
        <v>26</v>
      </c>
    </row>
    <row r="1939" spans="1:1" x14ac:dyDescent="0.3">
      <c r="A1939">
        <v>27</v>
      </c>
    </row>
    <row r="1940" spans="1:1" x14ac:dyDescent="0.3">
      <c r="A1940">
        <v>8</v>
      </c>
    </row>
    <row r="1941" spans="1:1" x14ac:dyDescent="0.3">
      <c r="A1941">
        <v>204</v>
      </c>
    </row>
    <row r="1942" spans="1:1" x14ac:dyDescent="0.3">
      <c r="A1942">
        <v>46</v>
      </c>
    </row>
    <row r="1943" spans="1:1" x14ac:dyDescent="0.3">
      <c r="A1943">
        <v>17</v>
      </c>
    </row>
    <row r="1944" spans="1:1" x14ac:dyDescent="0.3">
      <c r="A1944">
        <v>28</v>
      </c>
    </row>
    <row r="1945" spans="1:1" x14ac:dyDescent="0.3">
      <c r="A1945">
        <v>83</v>
      </c>
    </row>
    <row r="1946" spans="1:1" x14ac:dyDescent="0.3">
      <c r="A1946">
        <v>13</v>
      </c>
    </row>
    <row r="1947" spans="1:1" x14ac:dyDescent="0.3">
      <c r="A1947">
        <v>8</v>
      </c>
    </row>
    <row r="1948" spans="1:1" x14ac:dyDescent="0.3">
      <c r="A1948">
        <v>32</v>
      </c>
    </row>
    <row r="1949" spans="1:1" x14ac:dyDescent="0.3">
      <c r="A1949">
        <v>85</v>
      </c>
    </row>
    <row r="1950" spans="1:1" x14ac:dyDescent="0.3">
      <c r="A1950">
        <v>29</v>
      </c>
    </row>
    <row r="1951" spans="1:1" x14ac:dyDescent="0.3">
      <c r="A1951">
        <v>24</v>
      </c>
    </row>
    <row r="1952" spans="1:1" x14ac:dyDescent="0.3">
      <c r="A1952">
        <v>8</v>
      </c>
    </row>
    <row r="1953" spans="1:1" x14ac:dyDescent="0.3">
      <c r="A1953">
        <v>19</v>
      </c>
    </row>
    <row r="1954" spans="1:1" x14ac:dyDescent="0.3">
      <c r="A1954">
        <v>336</v>
      </c>
    </row>
    <row r="1955" spans="1:1" x14ac:dyDescent="0.3">
      <c r="A1955">
        <v>13</v>
      </c>
    </row>
    <row r="1956" spans="1:1" x14ac:dyDescent="0.3">
      <c r="A1956">
        <v>42</v>
      </c>
    </row>
    <row r="1957" spans="1:1" x14ac:dyDescent="0.3">
      <c r="A1957">
        <v>64</v>
      </c>
    </row>
    <row r="1958" spans="1:1" x14ac:dyDescent="0.3">
      <c r="A1958">
        <v>25</v>
      </c>
    </row>
    <row r="1959" spans="1:1" x14ac:dyDescent="0.3">
      <c r="A1959">
        <v>20</v>
      </c>
    </row>
    <row r="1960" spans="1:1" x14ac:dyDescent="0.3">
      <c r="A1960">
        <v>104</v>
      </c>
    </row>
    <row r="1961" spans="1:1" x14ac:dyDescent="0.3">
      <c r="A1961">
        <v>53</v>
      </c>
    </row>
    <row r="1962" spans="1:1" x14ac:dyDescent="0.3">
      <c r="A1962">
        <v>14</v>
      </c>
    </row>
    <row r="1963" spans="1:1" x14ac:dyDescent="0.3">
      <c r="A1963">
        <v>20</v>
      </c>
    </row>
    <row r="1964" spans="1:1" x14ac:dyDescent="0.3">
      <c r="A1964">
        <v>558</v>
      </c>
    </row>
    <row r="1965" spans="1:1" x14ac:dyDescent="0.3">
      <c r="A1965">
        <v>22</v>
      </c>
    </row>
    <row r="1966" spans="1:1" x14ac:dyDescent="0.3">
      <c r="A1966">
        <v>24</v>
      </c>
    </row>
    <row r="1967" spans="1:1" x14ac:dyDescent="0.3">
      <c r="A1967">
        <v>74</v>
      </c>
    </row>
    <row r="1968" spans="1:1" x14ac:dyDescent="0.3">
      <c r="A1968">
        <v>54</v>
      </c>
    </row>
    <row r="1969" spans="1:1" x14ac:dyDescent="0.3">
      <c r="A1969">
        <v>31</v>
      </c>
    </row>
    <row r="1970" spans="1:1" x14ac:dyDescent="0.3">
      <c r="A1970">
        <v>25</v>
      </c>
    </row>
    <row r="1971" spans="1:1" x14ac:dyDescent="0.3">
      <c r="A1971">
        <v>17</v>
      </c>
    </row>
    <row r="1972" spans="1:1" x14ac:dyDescent="0.3">
      <c r="A1972">
        <v>12</v>
      </c>
    </row>
    <row r="1973" spans="1:1" x14ac:dyDescent="0.3">
      <c r="A1973">
        <v>38</v>
      </c>
    </row>
    <row r="1974" spans="1:1" x14ac:dyDescent="0.3">
      <c r="A1974">
        <v>41</v>
      </c>
    </row>
    <row r="1975" spans="1:1" x14ac:dyDescent="0.3">
      <c r="A1975">
        <v>19</v>
      </c>
    </row>
    <row r="1976" spans="1:1" x14ac:dyDescent="0.3">
      <c r="A1976">
        <v>41</v>
      </c>
    </row>
    <row r="1977" spans="1:1" x14ac:dyDescent="0.3">
      <c r="A1977">
        <v>26</v>
      </c>
    </row>
    <row r="1978" spans="1:1" x14ac:dyDescent="0.3">
      <c r="A1978">
        <v>25</v>
      </c>
    </row>
    <row r="1979" spans="1:1" x14ac:dyDescent="0.3">
      <c r="A1979">
        <v>9</v>
      </c>
    </row>
    <row r="1980" spans="1:1" x14ac:dyDescent="0.3">
      <c r="A1980">
        <v>78</v>
      </c>
    </row>
    <row r="1981" spans="1:1" x14ac:dyDescent="0.3">
      <c r="A1981">
        <v>45</v>
      </c>
    </row>
    <row r="1982" spans="1:1" x14ac:dyDescent="0.3">
      <c r="A1982">
        <v>102</v>
      </c>
    </row>
    <row r="1983" spans="1:1" x14ac:dyDescent="0.3">
      <c r="A1983">
        <v>5</v>
      </c>
    </row>
    <row r="1984" spans="1:1" x14ac:dyDescent="0.3">
      <c r="A1984">
        <v>27</v>
      </c>
    </row>
    <row r="1985" spans="1:1" x14ac:dyDescent="0.3">
      <c r="A1985">
        <v>37</v>
      </c>
    </row>
    <row r="1986" spans="1:1" x14ac:dyDescent="0.3">
      <c r="A1986">
        <v>14</v>
      </c>
    </row>
    <row r="1987" spans="1:1" x14ac:dyDescent="0.3">
      <c r="A1987">
        <v>27</v>
      </c>
    </row>
    <row r="1988" spans="1:1" x14ac:dyDescent="0.3">
      <c r="A1988">
        <v>45</v>
      </c>
    </row>
    <row r="1989" spans="1:1" x14ac:dyDescent="0.3">
      <c r="A1989">
        <v>49</v>
      </c>
    </row>
    <row r="1990" spans="1:1" x14ac:dyDescent="0.3">
      <c r="A1990">
        <v>24</v>
      </c>
    </row>
    <row r="1991" spans="1:1" x14ac:dyDescent="0.3">
      <c r="A1991">
        <v>112</v>
      </c>
    </row>
    <row r="1992" spans="1:1" x14ac:dyDescent="0.3">
      <c r="A1992">
        <v>23</v>
      </c>
    </row>
    <row r="1993" spans="1:1" x14ac:dyDescent="0.3">
      <c r="A1993">
        <v>54</v>
      </c>
    </row>
    <row r="1994" spans="1:1" x14ac:dyDescent="0.3">
      <c r="A1994">
        <v>28</v>
      </c>
    </row>
    <row r="1995" spans="1:1" x14ac:dyDescent="0.3">
      <c r="A1995">
        <v>11</v>
      </c>
    </row>
    <row r="1996" spans="1:1" x14ac:dyDescent="0.3">
      <c r="A1996">
        <v>62</v>
      </c>
    </row>
    <row r="1997" spans="1:1" x14ac:dyDescent="0.3">
      <c r="A1997">
        <v>73</v>
      </c>
    </row>
    <row r="1998" spans="1:1" x14ac:dyDescent="0.3">
      <c r="A1998">
        <v>18</v>
      </c>
    </row>
    <row r="1999" spans="1:1" x14ac:dyDescent="0.3">
      <c r="A1999">
        <v>35</v>
      </c>
    </row>
    <row r="2000" spans="1:1" x14ac:dyDescent="0.3">
      <c r="A2000">
        <v>43</v>
      </c>
    </row>
    <row r="2001" spans="1:1" x14ac:dyDescent="0.3">
      <c r="A2001">
        <v>36</v>
      </c>
    </row>
    <row r="2002" spans="1:1" x14ac:dyDescent="0.3">
      <c r="A2002">
        <v>62</v>
      </c>
    </row>
    <row r="2003" spans="1:1" x14ac:dyDescent="0.3">
      <c r="A2003">
        <v>15</v>
      </c>
    </row>
    <row r="2004" spans="1:1" x14ac:dyDescent="0.3">
      <c r="A2004">
        <v>33</v>
      </c>
    </row>
    <row r="2005" spans="1:1" x14ac:dyDescent="0.3">
      <c r="A2005">
        <v>27</v>
      </c>
    </row>
    <row r="2006" spans="1:1" x14ac:dyDescent="0.3">
      <c r="A2006">
        <v>17</v>
      </c>
    </row>
    <row r="2007" spans="1:1" x14ac:dyDescent="0.3">
      <c r="A2007">
        <v>4</v>
      </c>
    </row>
    <row r="2008" spans="1:1" x14ac:dyDescent="0.3">
      <c r="A2008">
        <v>53</v>
      </c>
    </row>
    <row r="2009" spans="1:1" x14ac:dyDescent="0.3">
      <c r="A2009">
        <v>49</v>
      </c>
    </row>
    <row r="2010" spans="1:1" x14ac:dyDescent="0.3">
      <c r="A2010">
        <v>57</v>
      </c>
    </row>
    <row r="2011" spans="1:1" x14ac:dyDescent="0.3">
      <c r="A2011">
        <v>69</v>
      </c>
    </row>
    <row r="2012" spans="1:1" x14ac:dyDescent="0.3">
      <c r="A2012">
        <v>15</v>
      </c>
    </row>
    <row r="2013" spans="1:1" x14ac:dyDescent="0.3">
      <c r="A2013">
        <v>64</v>
      </c>
    </row>
    <row r="2014" spans="1:1" x14ac:dyDescent="0.3">
      <c r="A2014">
        <v>20</v>
      </c>
    </row>
    <row r="2015" spans="1:1" x14ac:dyDescent="0.3">
      <c r="A2015">
        <v>27</v>
      </c>
    </row>
    <row r="2016" spans="1:1" x14ac:dyDescent="0.3">
      <c r="A2016">
        <v>21</v>
      </c>
    </row>
    <row r="2017" spans="1:1" x14ac:dyDescent="0.3">
      <c r="A2017">
        <v>31</v>
      </c>
    </row>
    <row r="2018" spans="1:1" x14ac:dyDescent="0.3">
      <c r="A2018">
        <v>51</v>
      </c>
    </row>
    <row r="2019" spans="1:1" x14ac:dyDescent="0.3">
      <c r="A2019">
        <v>57</v>
      </c>
    </row>
    <row r="2020" spans="1:1" x14ac:dyDescent="0.3">
      <c r="A2020">
        <v>20</v>
      </c>
    </row>
    <row r="2021" spans="1:1" x14ac:dyDescent="0.3">
      <c r="A2021">
        <v>71</v>
      </c>
    </row>
    <row r="2022" spans="1:1" x14ac:dyDescent="0.3">
      <c r="A2022">
        <v>72</v>
      </c>
    </row>
    <row r="2023" spans="1:1" x14ac:dyDescent="0.3">
      <c r="A2023">
        <v>45</v>
      </c>
    </row>
    <row r="2024" spans="1:1" x14ac:dyDescent="0.3">
      <c r="A2024">
        <v>51</v>
      </c>
    </row>
    <row r="2025" spans="1:1" x14ac:dyDescent="0.3">
      <c r="A2025">
        <v>56</v>
      </c>
    </row>
    <row r="2026" spans="1:1" x14ac:dyDescent="0.3">
      <c r="A2026">
        <v>17</v>
      </c>
    </row>
    <row r="2027" spans="1:1" x14ac:dyDescent="0.3">
      <c r="A2027">
        <v>197</v>
      </c>
    </row>
    <row r="2028" spans="1:1" x14ac:dyDescent="0.3">
      <c r="A2028">
        <v>70</v>
      </c>
    </row>
    <row r="2029" spans="1:1" x14ac:dyDescent="0.3">
      <c r="A2029">
        <v>21</v>
      </c>
    </row>
    <row r="2030" spans="1:1" x14ac:dyDescent="0.3">
      <c r="A2030">
        <v>34</v>
      </c>
    </row>
    <row r="2031" spans="1:1" x14ac:dyDescent="0.3">
      <c r="A2031">
        <v>39</v>
      </c>
    </row>
    <row r="2032" spans="1:1" x14ac:dyDescent="0.3">
      <c r="A2032">
        <v>78</v>
      </c>
    </row>
    <row r="2033" spans="1:1" x14ac:dyDescent="0.3">
      <c r="A2033">
        <v>48</v>
      </c>
    </row>
    <row r="2034" spans="1:1" x14ac:dyDescent="0.3">
      <c r="A2034">
        <v>29</v>
      </c>
    </row>
    <row r="2035" spans="1:1" x14ac:dyDescent="0.3">
      <c r="A2035">
        <v>73</v>
      </c>
    </row>
    <row r="2036" spans="1:1" x14ac:dyDescent="0.3">
      <c r="A2036">
        <v>8</v>
      </c>
    </row>
    <row r="2037" spans="1:1" x14ac:dyDescent="0.3">
      <c r="A2037">
        <v>17</v>
      </c>
    </row>
    <row r="2038" spans="1:1" x14ac:dyDescent="0.3">
      <c r="A2038">
        <v>9</v>
      </c>
    </row>
    <row r="2039" spans="1:1" x14ac:dyDescent="0.3">
      <c r="A2039">
        <v>17</v>
      </c>
    </row>
    <row r="2040" spans="1:1" x14ac:dyDescent="0.3">
      <c r="A2040">
        <v>33</v>
      </c>
    </row>
    <row r="2041" spans="1:1" x14ac:dyDescent="0.3">
      <c r="A2041">
        <v>38</v>
      </c>
    </row>
    <row r="2042" spans="1:1" x14ac:dyDescent="0.3">
      <c r="A2042">
        <v>79</v>
      </c>
    </row>
    <row r="2043" spans="1:1" x14ac:dyDescent="0.3">
      <c r="A2043">
        <v>46</v>
      </c>
    </row>
    <row r="2044" spans="1:1" x14ac:dyDescent="0.3">
      <c r="A2044">
        <v>20</v>
      </c>
    </row>
    <row r="2045" spans="1:1" x14ac:dyDescent="0.3">
      <c r="A2045">
        <v>20</v>
      </c>
    </row>
    <row r="2046" spans="1:1" x14ac:dyDescent="0.3">
      <c r="A2046">
        <v>13</v>
      </c>
    </row>
    <row r="2047" spans="1:1" x14ac:dyDescent="0.3">
      <c r="A2047">
        <v>22</v>
      </c>
    </row>
    <row r="2048" spans="1:1" x14ac:dyDescent="0.3">
      <c r="A2048">
        <v>36</v>
      </c>
    </row>
    <row r="2049" spans="1:1" x14ac:dyDescent="0.3">
      <c r="A2049">
        <v>40</v>
      </c>
    </row>
    <row r="2050" spans="1:1" x14ac:dyDescent="0.3">
      <c r="A2050">
        <v>9</v>
      </c>
    </row>
    <row r="2051" spans="1:1" x14ac:dyDescent="0.3">
      <c r="A2051">
        <v>19</v>
      </c>
    </row>
    <row r="2052" spans="1:1" x14ac:dyDescent="0.3">
      <c r="A2052">
        <v>14</v>
      </c>
    </row>
    <row r="2053" spans="1:1" x14ac:dyDescent="0.3">
      <c r="A2053">
        <v>38</v>
      </c>
    </row>
    <row r="2054" spans="1:1" x14ac:dyDescent="0.3">
      <c r="A2054">
        <v>58</v>
      </c>
    </row>
    <row r="2055" spans="1:1" x14ac:dyDescent="0.3">
      <c r="A2055">
        <v>28</v>
      </c>
    </row>
    <row r="2056" spans="1:1" x14ac:dyDescent="0.3">
      <c r="A2056">
        <v>17</v>
      </c>
    </row>
    <row r="2057" spans="1:1" x14ac:dyDescent="0.3">
      <c r="A2057">
        <v>12</v>
      </c>
    </row>
    <row r="2058" spans="1:1" x14ac:dyDescent="0.3">
      <c r="A2058">
        <v>40</v>
      </c>
    </row>
    <row r="2059" spans="1:1" x14ac:dyDescent="0.3">
      <c r="A2059">
        <v>57</v>
      </c>
    </row>
    <row r="2060" spans="1:1" x14ac:dyDescent="0.3">
      <c r="A2060">
        <v>114</v>
      </c>
    </row>
    <row r="2061" spans="1:1" x14ac:dyDescent="0.3">
      <c r="A2061">
        <v>31</v>
      </c>
    </row>
    <row r="2062" spans="1:1" x14ac:dyDescent="0.3">
      <c r="A2062">
        <v>3</v>
      </c>
    </row>
    <row r="2063" spans="1:1" x14ac:dyDescent="0.3">
      <c r="A2063">
        <v>16</v>
      </c>
    </row>
    <row r="2064" spans="1:1" x14ac:dyDescent="0.3">
      <c r="A2064">
        <v>199</v>
      </c>
    </row>
    <row r="2065" spans="1:1" x14ac:dyDescent="0.3">
      <c r="A2065">
        <v>31</v>
      </c>
    </row>
    <row r="2066" spans="1:1" x14ac:dyDescent="0.3">
      <c r="A2066">
        <v>30</v>
      </c>
    </row>
    <row r="2067" spans="1:1" x14ac:dyDescent="0.3">
      <c r="A2067">
        <v>34</v>
      </c>
    </row>
    <row r="2068" spans="1:1" x14ac:dyDescent="0.3">
      <c r="A2068">
        <v>18</v>
      </c>
    </row>
    <row r="2069" spans="1:1" x14ac:dyDescent="0.3">
      <c r="A2069">
        <v>67</v>
      </c>
    </row>
    <row r="2070" spans="1:1" x14ac:dyDescent="0.3">
      <c r="A2070">
        <v>66</v>
      </c>
    </row>
    <row r="2071" spans="1:1" x14ac:dyDescent="0.3">
      <c r="A2071">
        <v>23</v>
      </c>
    </row>
    <row r="2072" spans="1:1" x14ac:dyDescent="0.3">
      <c r="A2072">
        <v>126</v>
      </c>
    </row>
    <row r="2073" spans="1:1" x14ac:dyDescent="0.3">
      <c r="A2073">
        <v>6</v>
      </c>
    </row>
    <row r="2074" spans="1:1" x14ac:dyDescent="0.3">
      <c r="A2074">
        <v>25</v>
      </c>
    </row>
    <row r="2075" spans="1:1" x14ac:dyDescent="0.3">
      <c r="A2075">
        <v>39</v>
      </c>
    </row>
    <row r="2076" spans="1:1" x14ac:dyDescent="0.3">
      <c r="A2076">
        <v>62</v>
      </c>
    </row>
    <row r="2077" spans="1:1" x14ac:dyDescent="0.3">
      <c r="A2077">
        <v>31</v>
      </c>
    </row>
    <row r="2078" spans="1:1" x14ac:dyDescent="0.3">
      <c r="A2078">
        <v>274</v>
      </c>
    </row>
    <row r="2079" spans="1:1" x14ac:dyDescent="0.3">
      <c r="A2079">
        <v>17</v>
      </c>
    </row>
    <row r="2080" spans="1:1" x14ac:dyDescent="0.3">
      <c r="A2080">
        <v>14</v>
      </c>
    </row>
    <row r="2081" spans="1:1" x14ac:dyDescent="0.3">
      <c r="A2081">
        <v>60</v>
      </c>
    </row>
    <row r="2082" spans="1:1" x14ac:dyDescent="0.3">
      <c r="A2082">
        <v>33</v>
      </c>
    </row>
    <row r="2083" spans="1:1" x14ac:dyDescent="0.3">
      <c r="A2083">
        <v>78</v>
      </c>
    </row>
    <row r="2084" spans="1:1" x14ac:dyDescent="0.3">
      <c r="A2084">
        <v>30</v>
      </c>
    </row>
    <row r="2085" spans="1:1" x14ac:dyDescent="0.3">
      <c r="A2085">
        <v>136</v>
      </c>
    </row>
    <row r="2086" spans="1:1" x14ac:dyDescent="0.3">
      <c r="A2086">
        <v>40</v>
      </c>
    </row>
    <row r="2087" spans="1:1" x14ac:dyDescent="0.3">
      <c r="A2087">
        <v>18</v>
      </c>
    </row>
    <row r="2088" spans="1:1" x14ac:dyDescent="0.3">
      <c r="A2088">
        <v>39</v>
      </c>
    </row>
    <row r="2089" spans="1:1" x14ac:dyDescent="0.3">
      <c r="A2089">
        <v>21</v>
      </c>
    </row>
    <row r="2090" spans="1:1" x14ac:dyDescent="0.3">
      <c r="A2090">
        <v>30</v>
      </c>
    </row>
    <row r="2091" spans="1:1" x14ac:dyDescent="0.3">
      <c r="A2091">
        <v>27</v>
      </c>
    </row>
    <row r="2092" spans="1:1" x14ac:dyDescent="0.3">
      <c r="A2092">
        <v>35</v>
      </c>
    </row>
    <row r="2093" spans="1:1" x14ac:dyDescent="0.3">
      <c r="A2093">
        <v>13</v>
      </c>
    </row>
    <row r="2094" spans="1:1" x14ac:dyDescent="0.3">
      <c r="A2094">
        <v>23</v>
      </c>
    </row>
    <row r="2095" spans="1:1" x14ac:dyDescent="0.3">
      <c r="A2095">
        <v>39</v>
      </c>
    </row>
    <row r="2096" spans="1:1" x14ac:dyDescent="0.3">
      <c r="A2096">
        <v>35</v>
      </c>
    </row>
    <row r="2097" spans="1:1" x14ac:dyDescent="0.3">
      <c r="A2097">
        <v>27</v>
      </c>
    </row>
    <row r="2098" spans="1:1" x14ac:dyDescent="0.3">
      <c r="A2098">
        <v>21</v>
      </c>
    </row>
    <row r="2099" spans="1:1" x14ac:dyDescent="0.3">
      <c r="A2099">
        <v>104</v>
      </c>
    </row>
    <row r="2100" spans="1:1" x14ac:dyDescent="0.3">
      <c r="A2100">
        <v>19</v>
      </c>
    </row>
    <row r="2101" spans="1:1" x14ac:dyDescent="0.3">
      <c r="A2101">
        <v>97</v>
      </c>
    </row>
    <row r="2102" spans="1:1" x14ac:dyDescent="0.3">
      <c r="A2102">
        <v>27</v>
      </c>
    </row>
    <row r="2103" spans="1:1" x14ac:dyDescent="0.3">
      <c r="A2103">
        <v>24</v>
      </c>
    </row>
    <row r="2104" spans="1:1" x14ac:dyDescent="0.3">
      <c r="A2104">
        <v>13</v>
      </c>
    </row>
    <row r="2105" spans="1:1" x14ac:dyDescent="0.3">
      <c r="A2105">
        <v>46</v>
      </c>
    </row>
    <row r="2106" spans="1:1" x14ac:dyDescent="0.3">
      <c r="A2106">
        <v>4</v>
      </c>
    </row>
    <row r="2107" spans="1:1" x14ac:dyDescent="0.3">
      <c r="A2107">
        <v>40</v>
      </c>
    </row>
    <row r="2108" spans="1:1" x14ac:dyDescent="0.3">
      <c r="A2108">
        <v>44</v>
      </c>
    </row>
    <row r="2109" spans="1:1" x14ac:dyDescent="0.3">
      <c r="A2109">
        <v>35</v>
      </c>
    </row>
    <row r="2110" spans="1:1" x14ac:dyDescent="0.3">
      <c r="A2110">
        <v>63</v>
      </c>
    </row>
    <row r="2111" spans="1:1" x14ac:dyDescent="0.3">
      <c r="A2111">
        <v>89</v>
      </c>
    </row>
    <row r="2112" spans="1:1" x14ac:dyDescent="0.3">
      <c r="A2112">
        <v>15</v>
      </c>
    </row>
    <row r="2113" spans="1:1" x14ac:dyDescent="0.3">
      <c r="A2113">
        <v>46</v>
      </c>
    </row>
    <row r="2114" spans="1:1" x14ac:dyDescent="0.3">
      <c r="A2114">
        <v>33</v>
      </c>
    </row>
    <row r="2115" spans="1:1" x14ac:dyDescent="0.3">
      <c r="A2115">
        <v>52</v>
      </c>
    </row>
    <row r="2116" spans="1:1" x14ac:dyDescent="0.3">
      <c r="A2116">
        <v>7</v>
      </c>
    </row>
    <row r="2117" spans="1:1" x14ac:dyDescent="0.3">
      <c r="A2117">
        <v>28</v>
      </c>
    </row>
    <row r="2118" spans="1:1" x14ac:dyDescent="0.3">
      <c r="A2118">
        <v>11</v>
      </c>
    </row>
    <row r="2119" spans="1:1" x14ac:dyDescent="0.3">
      <c r="A2119">
        <v>15</v>
      </c>
    </row>
    <row r="2120" spans="1:1" x14ac:dyDescent="0.3">
      <c r="A2120">
        <v>30</v>
      </c>
    </row>
    <row r="2121" spans="1:1" x14ac:dyDescent="0.3">
      <c r="A2121">
        <v>27</v>
      </c>
    </row>
    <row r="2122" spans="1:1" x14ac:dyDescent="0.3">
      <c r="A2122">
        <v>28</v>
      </c>
    </row>
    <row r="2123" spans="1:1" x14ac:dyDescent="0.3">
      <c r="A2123">
        <v>17</v>
      </c>
    </row>
    <row r="2124" spans="1:1" x14ac:dyDescent="0.3">
      <c r="A2124">
        <v>50</v>
      </c>
    </row>
    <row r="2125" spans="1:1" x14ac:dyDescent="0.3">
      <c r="A2125">
        <v>26</v>
      </c>
    </row>
    <row r="2126" spans="1:1" x14ac:dyDescent="0.3">
      <c r="A2126">
        <v>88</v>
      </c>
    </row>
    <row r="2127" spans="1:1" x14ac:dyDescent="0.3">
      <c r="A2127">
        <v>91</v>
      </c>
    </row>
    <row r="2128" spans="1:1" x14ac:dyDescent="0.3">
      <c r="A2128">
        <v>3</v>
      </c>
    </row>
    <row r="2129" spans="1:1" x14ac:dyDescent="0.3">
      <c r="A2129">
        <v>28</v>
      </c>
    </row>
    <row r="2130" spans="1:1" x14ac:dyDescent="0.3">
      <c r="A2130">
        <v>77</v>
      </c>
    </row>
    <row r="2131" spans="1:1" x14ac:dyDescent="0.3">
      <c r="A2131">
        <v>27</v>
      </c>
    </row>
    <row r="2132" spans="1:1" x14ac:dyDescent="0.3">
      <c r="A2132">
        <v>107</v>
      </c>
    </row>
    <row r="2133" spans="1:1" x14ac:dyDescent="0.3">
      <c r="A2133">
        <v>96</v>
      </c>
    </row>
    <row r="2134" spans="1:1" x14ac:dyDescent="0.3">
      <c r="A2134">
        <v>56</v>
      </c>
    </row>
    <row r="2135" spans="1:1" x14ac:dyDescent="0.3">
      <c r="A2135">
        <v>58</v>
      </c>
    </row>
    <row r="2136" spans="1:1" x14ac:dyDescent="0.3">
      <c r="A2136">
        <v>15</v>
      </c>
    </row>
    <row r="2137" spans="1:1" x14ac:dyDescent="0.3">
      <c r="A2137">
        <v>20</v>
      </c>
    </row>
    <row r="2138" spans="1:1" x14ac:dyDescent="0.3">
      <c r="A2138">
        <v>38</v>
      </c>
    </row>
    <row r="2139" spans="1:1" x14ac:dyDescent="0.3">
      <c r="A2139">
        <v>33</v>
      </c>
    </row>
    <row r="2140" spans="1:1" x14ac:dyDescent="0.3">
      <c r="A2140">
        <v>57</v>
      </c>
    </row>
    <row r="2141" spans="1:1" x14ac:dyDescent="0.3">
      <c r="A2141">
        <v>25</v>
      </c>
    </row>
    <row r="2142" spans="1:1" x14ac:dyDescent="0.3">
      <c r="A2142">
        <v>14</v>
      </c>
    </row>
    <row r="2143" spans="1:1" x14ac:dyDescent="0.3">
      <c r="A2143">
        <v>94</v>
      </c>
    </row>
    <row r="2144" spans="1:1" x14ac:dyDescent="0.3">
      <c r="A2144">
        <v>59</v>
      </c>
    </row>
    <row r="2145" spans="1:1" x14ac:dyDescent="0.3">
      <c r="A2145">
        <v>36</v>
      </c>
    </row>
    <row r="2146" spans="1:1" x14ac:dyDescent="0.3">
      <c r="A2146">
        <v>115</v>
      </c>
    </row>
    <row r="2147" spans="1:1" x14ac:dyDescent="0.3">
      <c r="A2147">
        <v>30</v>
      </c>
    </row>
    <row r="2148" spans="1:1" x14ac:dyDescent="0.3">
      <c r="A2148">
        <v>52</v>
      </c>
    </row>
    <row r="2149" spans="1:1" x14ac:dyDescent="0.3">
      <c r="A2149">
        <v>27</v>
      </c>
    </row>
    <row r="2150" spans="1:1" x14ac:dyDescent="0.3">
      <c r="A2150">
        <v>24</v>
      </c>
    </row>
    <row r="2151" spans="1:1" x14ac:dyDescent="0.3">
      <c r="A2151">
        <v>10</v>
      </c>
    </row>
    <row r="2152" spans="1:1" x14ac:dyDescent="0.3">
      <c r="A2152">
        <v>30</v>
      </c>
    </row>
    <row r="2153" spans="1:1" x14ac:dyDescent="0.3">
      <c r="A2153">
        <v>71</v>
      </c>
    </row>
    <row r="2154" spans="1:1" x14ac:dyDescent="0.3">
      <c r="A2154">
        <v>10</v>
      </c>
    </row>
    <row r="2155" spans="1:1" x14ac:dyDescent="0.3">
      <c r="A2155">
        <v>24</v>
      </c>
    </row>
    <row r="2156" spans="1:1" x14ac:dyDescent="0.3">
      <c r="A2156">
        <v>38</v>
      </c>
    </row>
    <row r="2157" spans="1:1" x14ac:dyDescent="0.3">
      <c r="A2157">
        <v>26</v>
      </c>
    </row>
    <row r="2158" spans="1:1" x14ac:dyDescent="0.3">
      <c r="A2158">
        <v>19</v>
      </c>
    </row>
    <row r="2159" spans="1:1" x14ac:dyDescent="0.3">
      <c r="A2159">
        <v>11</v>
      </c>
    </row>
    <row r="2160" spans="1:1" x14ac:dyDescent="0.3">
      <c r="A2160">
        <v>27</v>
      </c>
    </row>
    <row r="2161" spans="1:1" x14ac:dyDescent="0.3">
      <c r="A2161">
        <v>34</v>
      </c>
    </row>
    <row r="2162" spans="1:1" x14ac:dyDescent="0.3">
      <c r="A2162">
        <v>20</v>
      </c>
    </row>
    <row r="2163" spans="1:1" x14ac:dyDescent="0.3">
      <c r="A2163">
        <v>37</v>
      </c>
    </row>
    <row r="2164" spans="1:1" x14ac:dyDescent="0.3">
      <c r="A2164">
        <v>20</v>
      </c>
    </row>
    <row r="2165" spans="1:1" x14ac:dyDescent="0.3">
      <c r="A2165">
        <v>10</v>
      </c>
    </row>
    <row r="2166" spans="1:1" x14ac:dyDescent="0.3">
      <c r="A2166">
        <v>26</v>
      </c>
    </row>
    <row r="2167" spans="1:1" x14ac:dyDescent="0.3">
      <c r="A2167">
        <v>20</v>
      </c>
    </row>
    <row r="2168" spans="1:1" x14ac:dyDescent="0.3">
      <c r="A2168">
        <v>46</v>
      </c>
    </row>
    <row r="2169" spans="1:1" x14ac:dyDescent="0.3">
      <c r="A2169">
        <v>76</v>
      </c>
    </row>
    <row r="2170" spans="1:1" x14ac:dyDescent="0.3">
      <c r="A2170">
        <v>41</v>
      </c>
    </row>
    <row r="2171" spans="1:1" x14ac:dyDescent="0.3">
      <c r="A2171">
        <v>7</v>
      </c>
    </row>
    <row r="2172" spans="1:1" x14ac:dyDescent="0.3">
      <c r="A2172">
        <v>49</v>
      </c>
    </row>
    <row r="2173" spans="1:1" x14ac:dyDescent="0.3">
      <c r="A2173">
        <v>26</v>
      </c>
    </row>
    <row r="2174" spans="1:1" x14ac:dyDescent="0.3">
      <c r="A2174">
        <v>65</v>
      </c>
    </row>
    <row r="2175" spans="1:1" x14ac:dyDescent="0.3">
      <c r="A2175">
        <v>28</v>
      </c>
    </row>
    <row r="2176" spans="1:1" x14ac:dyDescent="0.3">
      <c r="A2176">
        <v>8</v>
      </c>
    </row>
    <row r="2177" spans="1:1" x14ac:dyDescent="0.3">
      <c r="A2177">
        <v>3</v>
      </c>
    </row>
    <row r="2178" spans="1:1" x14ac:dyDescent="0.3">
      <c r="A2178">
        <v>9</v>
      </c>
    </row>
    <row r="2179" spans="1:1" x14ac:dyDescent="0.3">
      <c r="A2179">
        <v>9</v>
      </c>
    </row>
    <row r="2180" spans="1:1" x14ac:dyDescent="0.3">
      <c r="A2180">
        <v>20</v>
      </c>
    </row>
    <row r="2181" spans="1:1" x14ac:dyDescent="0.3">
      <c r="A2181">
        <v>57</v>
      </c>
    </row>
    <row r="2182" spans="1:1" x14ac:dyDescent="0.3">
      <c r="A2182">
        <v>8</v>
      </c>
    </row>
    <row r="2183" spans="1:1" x14ac:dyDescent="0.3">
      <c r="A2183">
        <v>14</v>
      </c>
    </row>
    <row r="2184" spans="1:1" x14ac:dyDescent="0.3">
      <c r="A2184">
        <v>17</v>
      </c>
    </row>
    <row r="2185" spans="1:1" x14ac:dyDescent="0.3">
      <c r="A2185">
        <v>100</v>
      </c>
    </row>
    <row r="2186" spans="1:1" x14ac:dyDescent="0.3">
      <c r="A2186">
        <v>32</v>
      </c>
    </row>
    <row r="2187" spans="1:1" x14ac:dyDescent="0.3">
      <c r="A2187">
        <v>3</v>
      </c>
    </row>
  </sheetData>
  <mergeCells count="2">
    <mergeCell ref="A1:B1"/>
    <mergeCell ref="E1:F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Table1</vt:lpstr>
      <vt:lpstr>Pivot Table2</vt:lpstr>
      <vt:lpstr>Pivot Table3</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Emma Smith</cp:lastModifiedBy>
  <dcterms:created xsi:type="dcterms:W3CDTF">2017-04-20T15:17:24Z</dcterms:created>
  <dcterms:modified xsi:type="dcterms:W3CDTF">2021-10-31T21:28:13Z</dcterms:modified>
</cp:coreProperties>
</file>