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_rels/chart7.xml.rels" ContentType="application/vnd.openxmlformats-package.relationship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rcicio 04" sheetId="1" state="visible" r:id="rId3"/>
    <sheet name="Ejercicio 05" sheetId="2" state="visible" r:id="rId4"/>
    <sheet name="Ejercicio 06" sheetId="3" state="visible" r:id="rId5"/>
    <sheet name="Ejercicio07" sheetId="4" state="visible" r:id="rId6"/>
    <sheet name="Ejercicio08" sheetId="5" state="visible" r:id="rId7"/>
    <sheet name="Ejercicio 09" sheetId="6" state="visible" r:id="rId8"/>
    <sheet name="Ejercicio 10" sheetId="7" state="visible" r:id="rId9"/>
    <sheet name="Ejercicio 11" sheetId="8" state="visible" r:id="rId10"/>
    <sheet name="Ejercicio 12" sheetId="9" state="visible" r:id="rId11"/>
    <sheet name="Ejercicio 13" sheetId="10" state="visible" r:id="rId12"/>
    <sheet name="Ejercico 14" sheetId="11" state="visible" r:id="rId13"/>
    <sheet name="Ejercicio 15" sheetId="12" state="visible" r:id="rId14"/>
    <sheet name="Ejercicio 16" sheetId="13" state="visible" r:id="rId15"/>
    <sheet name="Ejercicio 17" sheetId="14" state="visible" r:id="rId16"/>
    <sheet name="Ejercicio 18" sheetId="15" state="visible" r:id="rId17"/>
    <sheet name="Ejercicio 19" sheetId="16" state="visible" r:id="rId18"/>
    <sheet name="Ejercicio 20" sheetId="17" state="visible" r:id="rId19"/>
  </sheets>
  <definedNames>
    <definedName function="false" hidden="false" name="nuevo" vbProcedure="false">#REF!</definedName>
    <definedName function="false" hidden="false" name="viej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<sst xmlns="http://schemas.openxmlformats.org/spreadsheetml/2006/main" count="849" uniqueCount="351">
  <si>
    <t xml:space="preserve">Rebuts</t>
  </si>
  <si>
    <t xml:space="preserve">Exactement </t>
  </si>
  <si>
    <t xml:space="preserve">Au plus</t>
  </si>
  <si>
    <t xml:space="preserve">Taille</t>
  </si>
  <si>
    <t xml:space="preserve">Prob Au plus 2</t>
  </si>
  <si>
    <t xml:space="preserve">Idem</t>
  </si>
  <si>
    <t xml:space="preserve">Exercice 04</t>
  </si>
  <si>
    <t xml:space="preserve">Nombre attendu de faces</t>
  </si>
  <si>
    <t xml:space="preserve">Lancer n°1</t>
  </si>
  <si>
    <t xml:space="preserve">Nombre attendu de « 1 »</t>
  </si>
  <si>
    <t xml:space="preserve">Nombre attendu de victoires</t>
  </si>
  <si>
    <t xml:space="preserve">Lancer n°2</t>
  </si>
  <si>
    <t xml:space="preserve">Lancer n°3</t>
  </si>
  <si>
    <t xml:space="preserve">Nombre  de faces apparues</t>
  </si>
  <si>
    <t xml:space="preserve">Lancer n°4</t>
  </si>
  <si>
    <t xml:space="preserve">Nombre  de « 1 »
 Apparus</t>
  </si>
  <si>
    <t xml:space="preserve">Nombre  de victoire obtenues</t>
  </si>
  <si>
    <t xml:space="preserve">Lancer n°5</t>
  </si>
  <si>
    <t xml:space="preserve">Lancer n°6</t>
  </si>
  <si>
    <t xml:space="preserve">Lancer n°7</t>
  </si>
  <si>
    <t xml:space="preserve">Lancer n°8</t>
  </si>
  <si>
    <t xml:space="preserve">Lancer n°9</t>
  </si>
  <si>
    <t xml:space="preserve">Lancer n°10</t>
  </si>
  <si>
    <t xml:space="preserve">Lancer n°11</t>
  </si>
  <si>
    <t xml:space="preserve">Lancer n°12</t>
  </si>
  <si>
    <t xml:space="preserve">Lancer n°13</t>
  </si>
  <si>
    <t xml:space="preserve">Lancer n°14</t>
  </si>
  <si>
    <t xml:space="preserve">Lancer n°15</t>
  </si>
  <si>
    <t xml:space="preserve">Lancer n°16</t>
  </si>
  <si>
    <t xml:space="preserve">Lancer n°17</t>
  </si>
  <si>
    <t xml:space="preserve">Lancer n°18</t>
  </si>
  <si>
    <t xml:space="preserve">Lancer n°19</t>
  </si>
  <si>
    <t xml:space="preserve">Lancer n°20</t>
  </si>
  <si>
    <t xml:space="preserve">Lancer n°21</t>
  </si>
  <si>
    <t xml:space="preserve">Lancer n°22</t>
  </si>
  <si>
    <t xml:space="preserve">Lancer n°23</t>
  </si>
  <si>
    <t xml:space="preserve">Lancer n°24</t>
  </si>
  <si>
    <t xml:space="preserve">Lancer n°25</t>
  </si>
  <si>
    <t xml:space="preserve">Lancer n°26</t>
  </si>
  <si>
    <t xml:space="preserve">Lancer n°27</t>
  </si>
  <si>
    <t xml:space="preserve">Lancer n°28</t>
  </si>
  <si>
    <t xml:space="preserve">Lancer n°29</t>
  </si>
  <si>
    <t xml:space="preserve">Lancer n°30</t>
  </si>
  <si>
    <t xml:space="preserve">Lancer n°31</t>
  </si>
  <si>
    <t xml:space="preserve">Lancer n°32</t>
  </si>
  <si>
    <t xml:space="preserve">Lancer n°33</t>
  </si>
  <si>
    <t xml:space="preserve">Lancer n°34</t>
  </si>
  <si>
    <t xml:space="preserve">Lancer n°35</t>
  </si>
  <si>
    <t xml:space="preserve">Lancer n°36</t>
  </si>
  <si>
    <t xml:space="preserve">Lancer n°37</t>
  </si>
  <si>
    <t xml:space="preserve">Lancer n°38</t>
  </si>
  <si>
    <t xml:space="preserve">Lancer n°39</t>
  </si>
  <si>
    <t xml:space="preserve">Lancer n°40</t>
  </si>
  <si>
    <t xml:space="preserve">Lancer n°41</t>
  </si>
  <si>
    <t xml:space="preserve">Lancer n°42</t>
  </si>
  <si>
    <t xml:space="preserve">Lancer n°43</t>
  </si>
  <si>
    <t xml:space="preserve">Lancer n°44</t>
  </si>
  <si>
    <t xml:space="preserve">Lancer n°45</t>
  </si>
  <si>
    <t xml:space="preserve">Lancer n°46</t>
  </si>
  <si>
    <t xml:space="preserve">Lancer n°47</t>
  </si>
  <si>
    <t xml:space="preserve">Lancer n°48</t>
  </si>
  <si>
    <t xml:space="preserve">Lancer n°49</t>
  </si>
  <si>
    <t xml:space="preserve">Lancer n°50</t>
  </si>
  <si>
    <t xml:space="preserve">Lancer n°51</t>
  </si>
  <si>
    <t xml:space="preserve">Lancer n°52</t>
  </si>
  <si>
    <t xml:space="preserve">Lancer n°53</t>
  </si>
  <si>
    <t xml:space="preserve">Lancer n°54</t>
  </si>
  <si>
    <t xml:space="preserve">Lancer n°55</t>
  </si>
  <si>
    <t xml:space="preserve">Lancer n°56</t>
  </si>
  <si>
    <t xml:space="preserve">Lancer n°57</t>
  </si>
  <si>
    <t xml:space="preserve">Lancer n°58</t>
  </si>
  <si>
    <t xml:space="preserve">Lancer n°59</t>
  </si>
  <si>
    <t xml:space="preserve">Lancer n°60</t>
  </si>
  <si>
    <t xml:space="preserve">Lancer n°61</t>
  </si>
  <si>
    <t xml:space="preserve">Lancer n°62</t>
  </si>
  <si>
    <t xml:space="preserve">Lancer n°63</t>
  </si>
  <si>
    <t xml:space="preserve">Lancer n°64</t>
  </si>
  <si>
    <t xml:space="preserve">Lancer n°65</t>
  </si>
  <si>
    <t xml:space="preserve">Lancer n°66</t>
  </si>
  <si>
    <t xml:space="preserve">Lancer n°67</t>
  </si>
  <si>
    <t xml:space="preserve">Lancer n°68</t>
  </si>
  <si>
    <t xml:space="preserve">Lancer n°69</t>
  </si>
  <si>
    <t xml:space="preserve">Lancer n°70</t>
  </si>
  <si>
    <t xml:space="preserve">Lancer n°71</t>
  </si>
  <si>
    <t xml:space="preserve">Lancer n°72</t>
  </si>
  <si>
    <t xml:space="preserve">Lancer n°73</t>
  </si>
  <si>
    <t xml:space="preserve">Lancer n°74</t>
  </si>
  <si>
    <t xml:space="preserve">Lancer n°75</t>
  </si>
  <si>
    <t xml:space="preserve">Lancer n°76</t>
  </si>
  <si>
    <t xml:space="preserve">Lancer n°77</t>
  </si>
  <si>
    <t xml:space="preserve">Lancer n°78</t>
  </si>
  <si>
    <t xml:space="preserve">Lancer n°79</t>
  </si>
  <si>
    <t xml:space="preserve">Lancer n°80</t>
  </si>
  <si>
    <t xml:space="preserve">Lancer n°81</t>
  </si>
  <si>
    <t xml:space="preserve">Lancer n°82</t>
  </si>
  <si>
    <t xml:space="preserve">Lancer n°83</t>
  </si>
  <si>
    <t xml:space="preserve">Lancer n°84</t>
  </si>
  <si>
    <t xml:space="preserve">Lancer n°85</t>
  </si>
  <si>
    <t xml:space="preserve">Lancer n°86</t>
  </si>
  <si>
    <t xml:space="preserve">Lancer n°87</t>
  </si>
  <si>
    <t xml:space="preserve">Lancer n°88</t>
  </si>
  <si>
    <t xml:space="preserve">Lancer n°89</t>
  </si>
  <si>
    <t xml:space="preserve">Lancer n°90</t>
  </si>
  <si>
    <t xml:space="preserve">Lancer n°91</t>
  </si>
  <si>
    <t xml:space="preserve">Lancer n°92</t>
  </si>
  <si>
    <t xml:space="preserve">Lancer n°93</t>
  </si>
  <si>
    <t xml:space="preserve">Lancer n°94</t>
  </si>
  <si>
    <t xml:space="preserve">Lancer n°95</t>
  </si>
  <si>
    <t xml:space="preserve">Lancer n°96</t>
  </si>
  <si>
    <t xml:space="preserve">Lancer n°97</t>
  </si>
  <si>
    <t xml:space="preserve">Lancer n°98</t>
  </si>
  <si>
    <t xml:space="preserve">Lancer n°99</t>
  </si>
  <si>
    <t xml:space="preserve">Lancer n°100</t>
  </si>
  <si>
    <t xml:space="preserve">Lancer n°101</t>
  </si>
  <si>
    <t xml:space="preserve">Lancer n°102</t>
  </si>
  <si>
    <t xml:space="preserve">Lancer n°103</t>
  </si>
  <si>
    <t xml:space="preserve">Lancer n°104</t>
  </si>
  <si>
    <t xml:space="preserve">Lancer n°105</t>
  </si>
  <si>
    <t xml:space="preserve">Lancer n°106</t>
  </si>
  <si>
    <t xml:space="preserve">Lancer n°107</t>
  </si>
  <si>
    <t xml:space="preserve">Lancer n°108</t>
  </si>
  <si>
    <t xml:space="preserve">Lancer n°109</t>
  </si>
  <si>
    <t xml:space="preserve">Lancer n°110</t>
  </si>
  <si>
    <t xml:space="preserve">Lancer n°111</t>
  </si>
  <si>
    <t xml:space="preserve">Lancer n°112</t>
  </si>
  <si>
    <t xml:space="preserve">Lancer n°113</t>
  </si>
  <si>
    <t xml:space="preserve">Lancer n°114</t>
  </si>
  <si>
    <t xml:space="preserve">Lancer n°115</t>
  </si>
  <si>
    <t xml:space="preserve">Lancer n°116</t>
  </si>
  <si>
    <t xml:space="preserve">Lancer n°117</t>
  </si>
  <si>
    <t xml:space="preserve">Lancer n°118</t>
  </si>
  <si>
    <t xml:space="preserve">Lancer n°119</t>
  </si>
  <si>
    <t xml:space="preserve">Lancer n°120</t>
  </si>
  <si>
    <t xml:space="preserve">Lancer n°121</t>
  </si>
  <si>
    <t xml:space="preserve">Lancer n°122</t>
  </si>
  <si>
    <t xml:space="preserve">Lancer n°123</t>
  </si>
  <si>
    <t xml:space="preserve">Lancer n°124</t>
  </si>
  <si>
    <t xml:space="preserve">Lancer n°125</t>
  </si>
  <si>
    <t xml:space="preserve">Lancer n°126</t>
  </si>
  <si>
    <t xml:space="preserve">Lancer n°127</t>
  </si>
  <si>
    <t xml:space="preserve">Lancer n°128</t>
  </si>
  <si>
    <t xml:space="preserve">Lancer n°129</t>
  </si>
  <si>
    <t xml:space="preserve">Lancer n°130</t>
  </si>
  <si>
    <t xml:space="preserve">Lancer n°131</t>
  </si>
  <si>
    <t xml:space="preserve">Lancer n°132</t>
  </si>
  <si>
    <t xml:space="preserve">Lancer n°133</t>
  </si>
  <si>
    <t xml:space="preserve">Lancer n°134</t>
  </si>
  <si>
    <t xml:space="preserve">Lancer n°135</t>
  </si>
  <si>
    <t xml:space="preserve">Lancer n°136</t>
  </si>
  <si>
    <t xml:space="preserve">Lancer n°137</t>
  </si>
  <si>
    <t xml:space="preserve">Lancer n°138</t>
  </si>
  <si>
    <t xml:space="preserve">Lancer n°139</t>
  </si>
  <si>
    <t xml:space="preserve">Lancer n°140</t>
  </si>
  <si>
    <t xml:space="preserve">Lancer n°141</t>
  </si>
  <si>
    <t xml:space="preserve">Lancer n°142</t>
  </si>
  <si>
    <t xml:space="preserve">Lancer n°143</t>
  </si>
  <si>
    <t xml:space="preserve">Lancer n°144</t>
  </si>
  <si>
    <t xml:space="preserve">Lancer n°145</t>
  </si>
  <si>
    <t xml:space="preserve">Lancer n°146</t>
  </si>
  <si>
    <t xml:space="preserve">Lancer n°147</t>
  </si>
  <si>
    <t xml:space="preserve">Lancer n°148</t>
  </si>
  <si>
    <t xml:space="preserve">Lancer n°149</t>
  </si>
  <si>
    <t xml:space="preserve">Lancer n°150</t>
  </si>
  <si>
    <t xml:space="preserve">Lancer n°151</t>
  </si>
  <si>
    <t xml:space="preserve">Lancer n°152</t>
  </si>
  <si>
    <t xml:space="preserve">Lancer n°153</t>
  </si>
  <si>
    <t xml:space="preserve">Lancer n°154</t>
  </si>
  <si>
    <t xml:space="preserve">Lancer n°155</t>
  </si>
  <si>
    <t xml:space="preserve">Lancer n°156</t>
  </si>
  <si>
    <t xml:space="preserve">Lancer n°157</t>
  </si>
  <si>
    <t xml:space="preserve">Lancer n°158</t>
  </si>
  <si>
    <t xml:space="preserve">Lancer n°159</t>
  </si>
  <si>
    <t xml:space="preserve">Lancer n°160</t>
  </si>
  <si>
    <t xml:space="preserve">Lancer n°161</t>
  </si>
  <si>
    <t xml:space="preserve">Lancer n°162</t>
  </si>
  <si>
    <t xml:space="preserve">Lancer n°163</t>
  </si>
  <si>
    <t xml:space="preserve">Lancer n°164</t>
  </si>
  <si>
    <t xml:space="preserve">Lancer n°165</t>
  </si>
  <si>
    <t xml:space="preserve">Lancer n°166</t>
  </si>
  <si>
    <t xml:space="preserve">Lancer n°167</t>
  </si>
  <si>
    <t xml:space="preserve">Lancer n°168</t>
  </si>
  <si>
    <t xml:space="preserve">Lancer n°169</t>
  </si>
  <si>
    <t xml:space="preserve">Lancer n°170</t>
  </si>
  <si>
    <t xml:space="preserve">Lancer n°171</t>
  </si>
  <si>
    <t xml:space="preserve">Lancer n°172</t>
  </si>
  <si>
    <t xml:space="preserve">Lancer n°173</t>
  </si>
  <si>
    <t xml:space="preserve">Lancer n°174</t>
  </si>
  <si>
    <t xml:space="preserve">Lancer n°175</t>
  </si>
  <si>
    <t xml:space="preserve">Lancer n°176</t>
  </si>
  <si>
    <t xml:space="preserve">Lancer n°177</t>
  </si>
  <si>
    <t xml:space="preserve">Lancer n°178</t>
  </si>
  <si>
    <t xml:space="preserve">Lancer n°179</t>
  </si>
  <si>
    <t xml:space="preserve">Lancer n°180</t>
  </si>
  <si>
    <t xml:space="preserve">Lancer n°181</t>
  </si>
  <si>
    <t xml:space="preserve">Lancer n°182</t>
  </si>
  <si>
    <t xml:space="preserve">Lancer n°183</t>
  </si>
  <si>
    <t xml:space="preserve">Lancer n°184</t>
  </si>
  <si>
    <t xml:space="preserve">Lancer n°185</t>
  </si>
  <si>
    <t xml:space="preserve">Lancer n°186</t>
  </si>
  <si>
    <t xml:space="preserve">Lancer n°187</t>
  </si>
  <si>
    <t xml:space="preserve">Lancer n°188</t>
  </si>
  <si>
    <t xml:space="preserve">Lancer n°189</t>
  </si>
  <si>
    <t xml:space="preserve">Lancer n°190</t>
  </si>
  <si>
    <t xml:space="preserve">Lancer n°191</t>
  </si>
  <si>
    <t xml:space="preserve">Lancer n°192</t>
  </si>
  <si>
    <t xml:space="preserve">Lancer n°193</t>
  </si>
  <si>
    <t xml:space="preserve">Lancer n°194</t>
  </si>
  <si>
    <t xml:space="preserve">Lancer n°195</t>
  </si>
  <si>
    <t xml:space="preserve">Lancer n°196</t>
  </si>
  <si>
    <t xml:space="preserve">Lancer n°197</t>
  </si>
  <si>
    <t xml:space="preserve">Lancer n°198</t>
  </si>
  <si>
    <t xml:space="preserve">Lancer n°199</t>
  </si>
  <si>
    <t xml:space="preserve">Lancer n°200</t>
  </si>
  <si>
    <t xml:space="preserve">Modalités</t>
  </si>
  <si>
    <t xml:space="preserve">1,2,3, </t>
  </si>
  <si>
    <t xml:space="preserve">….</t>
  </si>
  <si>
    <t xml:space="preserve">infini</t>
  </si>
  <si>
    <t xml:space="preserve">k</t>
  </si>
  <si>
    <t xml:space="preserve">Proba</t>
  </si>
  <si>
    <t xml:space="preserve">Mode</t>
  </si>
  <si>
    <t xml:space="preserve">p=</t>
  </si>
  <si>
    <t xml:space="preserve">Moyenne approx</t>
  </si>
  <si>
    <t xml:space="preserve">Moyenne théorique </t>
  </si>
  <si>
    <t xml:space="preserve">Variance approx</t>
  </si>
  <si>
    <t xml:space="preserve">Variance théorique</t>
  </si>
  <si>
    <t xml:space="preserve">5,6,7</t>
  </si>
  <si>
    <t xml:space="preserve">P(X=k)</t>
  </si>
  <si>
    <t xml:space="preserve">n</t>
  </si>
  <si>
    <t xml:space="preserve">Réussites</t>
  </si>
  <si>
    <t xml:space="preserve">p</t>
  </si>
  <si>
    <t xml:space="preserve">Probabilté</t>
  </si>
  <si>
    <t xml:space="preserve">75% = (1200-900)/(x-850)</t>
  </si>
  <si>
    <t xml:space="preserve">75% = 300/(x-850)</t>
  </si>
  <si>
    <t xml:space="preserve">x-850 = 400</t>
  </si>
  <si>
    <t xml:space="preserve">x= 1250</t>
  </si>
  <si>
    <t xml:space="preserve">La durée du vol varie entre 2h et 2h40. On va travailler en minutes: 120' et 160'.</t>
  </si>
  <si>
    <t xml:space="preserve">(a) Rectangle de base 120 -- 160 et de hauteur 1/40</t>
  </si>
  <si>
    <t xml:space="preserve">(b) Ne pas avoir plus de 5 minutes de retard: Entre 120' et 140'. Solution (140-120)/40 = 50%.</t>
  </si>
  <si>
    <t xml:space="preserve">(c) Ne pas avoir plus de 8 minutes d’avance:Entre 127 et &amp;160. Solution  (160-127)/40 = 82,5%</t>
  </si>
  <si>
    <t xml:space="preserve">(d)  Avoir plus de 10 minutes de retard : Entre 1140 et b160/ Solution (160-145)/40 = 37,5%</t>
  </si>
  <si>
    <t xml:space="preserve">(e)  D'après les formules du cours : moyenne 140' et écart 11,5min     </t>
  </si>
  <si>
    <t xml:space="preserve">(f) (151,5-128,5)/40 = 23/40 = 57,5%</t>
  </si>
  <si>
    <t xml:space="preserve">Binomiale</t>
  </si>
  <si>
    <t xml:space="preserve">Normale</t>
  </si>
  <si>
    <t xml:space="preserve">Différence</t>
  </si>
  <si>
    <t xml:space="preserve">mu</t>
  </si>
  <si>
    <t xml:space="preserve">sigma</t>
  </si>
  <si>
    <t xml:space="preserve">Prob</t>
  </si>
  <si>
    <t xml:space="preserve">(a)</t>
  </si>
  <si>
    <t xml:space="preserve">Y&lt;=6</t>
  </si>
  <si>
    <t xml:space="preserve">(b)</t>
  </si>
  <si>
    <t xml:space="preserve">2.5&lt;=Y&lt;=6.5</t>
  </si>
  <si>
    <t xml:space="preserve">( c )</t>
  </si>
  <si>
    <t xml:space="preserve">Y&lt;=x</t>
  </si>
  <si>
    <t xml:space="preserve">(d)</t>
  </si>
  <si>
    <t xml:space="preserve">6-x&lt;= Y &lt;= 6+x</t>
  </si>
  <si>
    <t xml:space="preserve">P(  X&lt;= 6+x) =0,484+0,032 = 0,516</t>
  </si>
  <si>
    <t xml:space="preserve"> </t>
  </si>
  <si>
    <t xml:space="preserve">95&lt;= X&lt;=100</t>
  </si>
  <si>
    <t xml:space="preserve">P(X&gt;=x)=0,10</t>
  </si>
  <si>
    <t xml:space="preserve">©</t>
  </si>
  <si>
    <t xml:space="preserve">125&lt;= X</t>
  </si>
  <si>
    <t xml:space="preserve">Réponse</t>
  </si>
  <si>
    <t xml:space="preserve">-0.06&lt;=X&lt;=0.06</t>
  </si>
  <si>
    <t xml:space="preserve">-x &lt;= X &lt;= x</t>
  </si>
  <si>
    <t xml:space="preserve">P(-x &lt;= X &lt;= x)= 18,2%</t>
  </si>
  <si>
    <t xml:space="preserve">P(X&lt;=-x) = 100%-18,2%/2 =90,9%</t>
  </si>
  <si>
    <t xml:space="preserve">X</t>
  </si>
  <si>
    <t xml:space="preserve">Y</t>
  </si>
  <si>
    <t xml:space="preserve">Nombre de bières par week-end</t>
  </si>
  <si>
    <t xml:space="preserve">Nombre d'heures de TV par week-end</t>
  </si>
  <si>
    <t xml:space="preserve">Azur</t>
  </si>
  <si>
    <t xml:space="preserve">Ecarlat</t>
  </si>
  <si>
    <t xml:space="preserve">Question (a)</t>
  </si>
  <si>
    <t xml:space="preserve">a</t>
  </si>
  <si>
    <t xml:space="preserve">b</t>
  </si>
  <si>
    <t xml:space="preserve">rho</t>
  </si>
  <si>
    <t xml:space="preserve">R2</t>
  </si>
  <si>
    <t xml:space="preserve">Regression x → y</t>
  </si>
  <si>
    <t xml:space="preserve">Le coéfficient de corrélation étant petit fait que les prédictions ne soient pas fiables.</t>
  </si>
  <si>
    <t xml:space="preserve">Question (b)</t>
  </si>
  <si>
    <t xml:space="preserve">Question (c)</t>
  </si>
  <si>
    <t xml:space="preserve">Le coéfficient de corrélation étant proche de 1  fait que les prédictions  soient  fiables.</t>
  </si>
  <si>
    <t xml:space="preserve">Question (d)</t>
  </si>
  <si>
    <t xml:space="preserve">Le nuage de point "complet" est composé de deux "sous-nuages" qui correspondentt aux deux familles. Il vaut mieux faire deux études séparés.</t>
  </si>
  <si>
    <t xml:space="preserve">Le coéfficient de corrélation étant petit fait que les prédictions  soient  fiables.</t>
  </si>
  <si>
    <t xml:space="preserve">Question (e)</t>
  </si>
  <si>
    <t xml:space="preserve">x= bières</t>
  </si>
  <si>
    <t xml:space="preserve">y=heures</t>
  </si>
  <si>
    <t xml:space="preserve">Regresion x → y</t>
  </si>
  <si>
    <t xml:space="preserve">Oui</t>
  </si>
  <si>
    <t xml:space="preserve">bières =4 </t>
  </si>
  <si>
    <t xml:space="preserve">Prediction, nombre heures :</t>
  </si>
  <si>
    <t xml:space="preserve"> heures</t>
  </si>
  <si>
    <t xml:space="preserve">Non</t>
  </si>
  <si>
    <t xml:space="preserve">bières = 50</t>
  </si>
  <si>
    <t xml:space="preserve">Pas de prédiction car 50h n'est pas dans le domaine de notre étude.</t>
  </si>
  <si>
    <t xml:space="preserve">Pour cette prédiction, les droites de régression  précédentes ne servent pas. Il faut calculer la droite de régression x--&gt;y. C'est-à-dire, il faut chager le rôle de x et y</t>
  </si>
  <si>
    <t xml:space="preserve">heures=6</t>
  </si>
  <si>
    <t xml:space="preserve">bières</t>
  </si>
  <si>
    <t xml:space="preserve">Regresion y → x</t>
  </si>
  <si>
    <t xml:space="preserve">Prediction, nombre d'heures : </t>
  </si>
  <si>
    <t xml:space="preserve">Droite de régresson qu'on va utiliser</t>
  </si>
  <si>
    <t xml:space="preserve">Droite aléatoire</t>
  </si>
  <si>
    <t xml:space="preserve">a=</t>
  </si>
  <si>
    <t xml:space="preserve">b=</t>
  </si>
  <si>
    <t xml:space="preserve">x</t>
  </si>
  <si>
    <t xml:space="preserve">y </t>
  </si>
  <si>
    <t xml:space="preserve">y régression</t>
  </si>
  <si>
    <t xml:space="preserve">Total</t>
  </si>
  <si>
    <t xml:space="preserve">y alétoire</t>
  </si>
  <si>
    <t xml:space="preserve">On a toujours L106 &gt; F106</t>
  </si>
  <si>
    <t xml:space="preserve">Heures</t>
  </si>
  <si>
    <t xml:space="preserve">Km</t>
  </si>
  <si>
    <t xml:space="preserve">La valeure aberrante est le disque rouge.</t>
  </si>
  <si>
    <t xml:space="preserve">ValAB</t>
  </si>
  <si>
    <t xml:space="preserve">Avec Valeur aberrante</t>
  </si>
  <si>
    <t xml:space="preserve">L'étude n'est pas modérement fiable car rho = 0,6.</t>
  </si>
  <si>
    <t xml:space="preserve">Sans Valeur aberrante</t>
  </si>
  <si>
    <t xml:space="preserve">L'étude est plus fiable car le coefficient rho est plus proche de 1.</t>
  </si>
  <si>
    <t xml:space="preserve">Moyenne</t>
  </si>
  <si>
    <t xml:space="preserve">Niveau de Confiance C</t>
  </si>
  <si>
    <t xml:space="preserve">Marge d'erreur m</t>
  </si>
  <si>
    <t xml:space="preserve">Intervalle confiance</t>
  </si>
  <si>
    <t xml:space="preserve">Largeur intervalle</t>
  </si>
  <si>
    <t xml:space="preserve">C</t>
  </si>
  <si>
    <t xml:space="preserve">Taille n</t>
  </si>
  <si>
    <t xml:space="preserve">marge erreur 
m</t>
  </si>
  <si>
    <t xml:space="preserve">Longueur intervalle confiance</t>
  </si>
  <si>
    <t xml:space="preserve">Niveau Confiance C</t>
  </si>
  <si>
    <t xml:space="preserve">m</t>
  </si>
  <si>
    <t xml:space="preserve">Largeur Intervalle</t>
  </si>
  <si>
    <t xml:space="preserve">Taille nouvel échantillon</t>
  </si>
  <si>
    <t xml:space="preserve">Moyenne de l'échantillon</t>
  </si>
  <si>
    <t xml:space="preserve">Écart Type de l'échantillon
 s</t>
  </si>
  <si>
    <t xml:space="preserve">Les résultats ne sont pas exactement les mêmes mais ils ont proches.</t>
  </si>
  <si>
    <t xml:space="preserve">m (avec écart type)</t>
  </si>
  <si>
    <t xml:space="preserve">m (sans écart type)</t>
  </si>
  <si>
    <t xml:space="preserve">p barre</t>
  </si>
  <si>
    <t xml:space="preserve">alpha</t>
  </si>
  <si>
    <t xml:space="preserve">Int</t>
  </si>
  <si>
    <t xml:space="preserve">La proportion (mu irradié) d'œufs fertiles après irradiation se trouve  dans l'intervalle orange avec une probabilité du 95%</t>
  </si>
  <si>
    <t xml:space="preserve">La proportion (mu non irradié) d'œufs fertiles après irradiation se trouve  dans l'intervalle vert avec une probabilité du 95%.</t>
  </si>
  <si>
    <t xml:space="preserve">On a forcement (90,25% de probabilités) d'avoir : mu irradié &lt; mu non irradié</t>
  </si>
  <si>
    <t xml:space="preserve">Conclusion : L'irradiation n'est pas une bonne idée …</t>
  </si>
  <si>
    <t xml:space="preserve">Prix</t>
  </si>
  <si>
    <t xml:space="preserve">Effectif</t>
  </si>
  <si>
    <t xml:space="preserve">Taille échantillon</t>
  </si>
  <si>
    <t xml:space="preserve">Moyenne échantillon</t>
  </si>
  <si>
    <t xml:space="preserve">Écat type de la population  sigma</t>
  </si>
  <si>
    <t xml:space="preserve">Écat type de l'échantillon s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</si>
</sst>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\$#,##0.00;[RED]&quot;-$&quot;#,##0.00"/>
    <numFmt numFmtId="166" formatCode="dd\-mmm"/>
    <numFmt numFmtId="167" formatCode="0.0%"/>
    <numFmt numFmtId="168" formatCode="0.00\ %"/>
    <numFmt numFmtId="169" formatCode="0.000"/>
    <numFmt numFmtId="170" formatCode="General"/>
    <numFmt numFmtId="171" formatCode="0.00"/>
    <numFmt numFmtId="172" formatCode="0\ %"/>
    <numFmt numFmtId="173" formatCode="0%"/>
    <numFmt numFmtId="174" formatCode="0.0"/>
    <numFmt numFmtId="175" formatCode="#,#00"/>
    <numFmt numFmtId="176" formatCode="0"/>
    <numFmt numFmtId="177" formatCode="0\ %"/>
    <numFmt numFmtId="178" formatCode="0.0\ %"/>
    <numFmt numFmtId="179" formatCode="0.00\ %"/>
    <numFmt numFmtId="180" formatCode="0.0000"/>
  </numFmts>
  <fonts count="20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theme="1"/>
      <name val="Arial"/>
      <family val="2"/>
      <charset val="1"/>
    </font>
    <font>
      <b val="true"/>
      <i val="true"/>
      <u val="single"/>
      <sz val="12"/>
      <color theme="1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2"/>
      <color rgb="FF000000"/>
      <name val="Arial"/>
      <family val="2"/>
      <charset val="1"/>
    </font>
    <font>
      <sz val="22"/>
      <color theme="0"/>
      <name val="Arial"/>
      <family val="2"/>
      <charset val="1"/>
    </font>
    <font>
      <sz val="11"/>
      <color rgb="FF000000"/>
      <name val="Comic Sans MS"/>
      <family val="4"/>
      <charset val="1"/>
    </font>
    <font>
      <sz val="11"/>
      <name val="Times New Roman"/>
      <family val="1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2"/>
      <color rgb="FF0070C0"/>
      <name val="Calibri"/>
      <family val="2"/>
    </font>
    <font>
      <b val="true"/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6F8FC"/>
      </patternFill>
    </fill>
    <fill>
      <patternFill patternType="solid">
        <fgColor rgb="FFFFFF00"/>
        <bgColor rgb="FFFFC000"/>
      </patternFill>
    </fill>
    <fill>
      <patternFill patternType="solid">
        <fgColor theme="7"/>
        <bgColor rgb="FFFFFF00"/>
      </patternFill>
    </fill>
    <fill>
      <patternFill patternType="solid">
        <fgColor theme="2" tint="-0.1"/>
        <bgColor rgb="FFD9D9D9"/>
      </patternFill>
    </fill>
    <fill>
      <patternFill patternType="solid">
        <fgColor theme="7" tint="0.5999"/>
        <bgColor rgb="FFFFF2CC"/>
      </patternFill>
    </fill>
    <fill>
      <patternFill patternType="solid">
        <fgColor theme="8" tint="0.7999"/>
        <bgColor rgb="FFE2F0D9"/>
      </patternFill>
    </fill>
    <fill>
      <patternFill patternType="solid">
        <fgColor theme="9" tint="0.3999"/>
        <bgColor rgb="FFC5E0B4"/>
      </patternFill>
    </fill>
    <fill>
      <patternFill patternType="solid">
        <fgColor theme="7" tint="0.7999"/>
        <bgColor rgb="FFFBE5D6"/>
      </patternFill>
    </fill>
    <fill>
      <patternFill patternType="solid">
        <fgColor theme="5"/>
        <bgColor rgb="FFFF8080"/>
      </patternFill>
    </fill>
    <fill>
      <patternFill patternType="solid">
        <fgColor theme="5" tint="0.7999"/>
        <bgColor rgb="FFFFF2CC"/>
      </patternFill>
    </fill>
    <fill>
      <patternFill patternType="solid">
        <fgColor theme="9" tint="0.7999"/>
        <bgColor rgb="FFDEEBF7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hair"/>
      <top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/>
      <right style="thin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1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1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4" fillId="7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4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1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3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7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6" fontId="11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11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8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0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6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7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Titre 1" xfId="21"/>
    <cellStyle name="Result 4" xfId="22"/>
    <cellStyle name="Résultat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3B3B3"/>
      <rgbColor rgb="FF8B8B8B"/>
      <rgbColor rgb="FF8FAADC"/>
      <rgbColor rgb="FF993366"/>
      <rgbColor rgb="FFFFF2CC"/>
      <rgbColor rgb="FFDEEBF7"/>
      <rgbColor rgb="FF660066"/>
      <rgbColor rgb="FFFF8080"/>
      <rgbColor rgb="FF0070C0"/>
      <rgbColor rgb="FFC7D5ED"/>
      <rgbColor rgb="FF000080"/>
      <rgbColor rgb="FFFF00FF"/>
      <rgbColor rgb="FFC5E0B4"/>
      <rgbColor rgb="FF00FFFF"/>
      <rgbColor rgb="FF800080"/>
      <rgbColor rgb="FF800000"/>
      <rgbColor rgb="FF008080"/>
      <rgbColor rgb="FF0000FF"/>
      <rgbColor rgb="FF00CCFF"/>
      <rgbColor rgb="FFF6F8FC"/>
      <rgbColor rgb="FFE2F0D9"/>
      <rgbColor rgb="FFFFE699"/>
      <rgbColor rgb="FF99CCFF"/>
      <rgbColor rgb="FFD9D9D9"/>
      <rgbColor rgb="FFD0CECE"/>
      <rgbColor rgb="FFFBE5D6"/>
      <rgbColor rgb="FF4472C4"/>
      <rgbColor rgb="FF33CCCC"/>
      <rgbColor rgb="FFA9D18E"/>
      <rgbColor rgb="FFFFC000"/>
      <rgbColor rgb="FFBF90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charts/_rels/chart7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fr-F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fr-FR" sz="1400" spc="-1" strike="noStrike">
                <a:solidFill>
                  <a:srgbClr val="595959"/>
                </a:solidFill>
                <a:latin typeface="Calibri"/>
              </a:rPr>
              <a:t>Loi géométrique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377854373115"/>
          <c:y val="0.0323784143904064"/>
          <c:w val="0.776604911676002"/>
          <c:h val="0.7433710859427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Ejercicio07!$E$4:$E$17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strCache>
            </c:strRef>
          </c:cat>
          <c:val>
            <c:numRef>
              <c:f>Ejercicio07!$F$4:$F$17</c:f>
              <c:numCache>
                <c:formatCode>General</c:formatCode>
                <c:ptCount val="14"/>
                <c:pt idx="0">
                  <c:v>0.6</c:v>
                </c:pt>
                <c:pt idx="1">
                  <c:v>0.24</c:v>
                </c:pt>
                <c:pt idx="2">
                  <c:v>0.096</c:v>
                </c:pt>
                <c:pt idx="3">
                  <c:v>0.0384</c:v>
                </c:pt>
                <c:pt idx="4">
                  <c:v>0.01536</c:v>
                </c:pt>
                <c:pt idx="5">
                  <c:v>0.006144</c:v>
                </c:pt>
                <c:pt idx="6">
                  <c:v>0.0024576</c:v>
                </c:pt>
                <c:pt idx="7">
                  <c:v>0.00098304</c:v>
                </c:pt>
                <c:pt idx="8">
                  <c:v>0.000393216</c:v>
                </c:pt>
                <c:pt idx="9">
                  <c:v>0.0001572864</c:v>
                </c:pt>
                <c:pt idx="10">
                  <c:v>6.291456E-005</c:v>
                </c:pt>
                <c:pt idx="11">
                  <c:v>2.5165824E-005</c:v>
                </c:pt>
                <c:pt idx="12">
                  <c:v>1.00663296E-005</c:v>
                </c:pt>
                <c:pt idx="13">
                  <c:v>4.02653184E-006</c:v>
                </c:pt>
              </c:numCache>
            </c:numRef>
          </c:val>
        </c:ser>
        <c:gapWidth val="219"/>
        <c:overlap val="-27"/>
        <c:axId val="97605507"/>
        <c:axId val="63844105"/>
      </c:barChart>
      <c:catAx>
        <c:axId val="97605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fr-F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FR" sz="1000" spc="-1" strike="noStrike">
                    <a:solidFill>
                      <a:srgbClr val="595959"/>
                    </a:solidFill>
                    <a:latin typeface="Calibri"/>
                  </a:rPr>
                  <a:t>Nombre Tirages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844105"/>
        <c:crosses val="autoZero"/>
        <c:auto val="1"/>
        <c:lblAlgn val="ctr"/>
        <c:lblOffset val="100"/>
        <c:noMultiLvlLbl val="0"/>
      </c:catAx>
      <c:valAx>
        <c:axId val="638441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F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FR" sz="1000" spc="-1" strike="noStrike">
                    <a:solidFill>
                      <a:srgbClr val="595959"/>
                    </a:solidFill>
                    <a:latin typeface="Calibri"/>
                  </a:rPr>
                  <a:t>Probabilité 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60550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fr-F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fr-FR" sz="1400" spc="-1" strike="noStrike">
                <a:solidFill>
                  <a:srgbClr val="595959"/>
                </a:solidFill>
                <a:latin typeface="Calibri"/>
              </a:rPr>
              <a:t>Loi Binomiale Négative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Ejercicio08!$E$4:$E$25</c:f>
              <c:strCache>
                <c:ptCount val="22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</c:strCache>
            </c:strRef>
          </c:cat>
          <c:val>
            <c:numRef>
              <c:f>Ejercicio08!$F$4:$F$25</c:f>
              <c:numCache>
                <c:formatCode>General</c:formatCode>
                <c:ptCount val="22"/>
                <c:pt idx="0">
                  <c:v>0.07776</c:v>
                </c:pt>
                <c:pt idx="1">
                  <c:v>0.15552</c:v>
                </c:pt>
                <c:pt idx="2">
                  <c:v>0.186624</c:v>
                </c:pt>
                <c:pt idx="3">
                  <c:v>0.1741824</c:v>
                </c:pt>
                <c:pt idx="4">
                  <c:v>0.13934592</c:v>
                </c:pt>
                <c:pt idx="5">
                  <c:v>0.1003290624</c:v>
                </c:pt>
                <c:pt idx="6">
                  <c:v>0.0668860416</c:v>
                </c:pt>
                <c:pt idx="7">
                  <c:v>0.04204265472</c:v>
                </c:pt>
                <c:pt idx="8">
                  <c:v>0.025225592832</c:v>
                </c:pt>
                <c:pt idx="9">
                  <c:v>0.0145747869696</c:v>
                </c:pt>
                <c:pt idx="10">
                  <c:v>0.008161880702976</c:v>
                </c:pt>
                <c:pt idx="11">
                  <c:v>0.004451934928896</c:v>
                </c:pt>
                <c:pt idx="12">
                  <c:v>0.0023743652954112</c:v>
                </c:pt>
                <c:pt idx="13">
                  <c:v>0.00124197569298432</c:v>
                </c:pt>
                <c:pt idx="14">
                  <c:v>0.000638730356391936</c:v>
                </c:pt>
                <c:pt idx="15">
                  <c:v>0.000323623380571914</c:v>
                </c:pt>
                <c:pt idx="16">
                  <c:v>0.000161811690285957</c:v>
                </c:pt>
                <c:pt idx="17">
                  <c:v>7.99540116707083E-005</c:v>
                </c:pt>
                <c:pt idx="18">
                  <c:v>3.90886279279018E-005</c:v>
                </c:pt>
                <c:pt idx="19">
                  <c:v>1.89271251019314E-005</c:v>
                </c:pt>
                <c:pt idx="20">
                  <c:v>9.08502004892708E-006</c:v>
                </c:pt>
                <c:pt idx="21">
                  <c:v>4.32620002329861E-006</c:v>
                </c:pt>
              </c:numCache>
            </c:numRef>
          </c:val>
        </c:ser>
        <c:gapWidth val="219"/>
        <c:overlap val="-27"/>
        <c:axId val="32709167"/>
        <c:axId val="41908544"/>
      </c:barChart>
      <c:catAx>
        <c:axId val="327091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fr-F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FR" sz="1000" spc="-1" strike="noStrike">
                    <a:solidFill>
                      <a:srgbClr val="595959"/>
                    </a:solidFill>
                    <a:latin typeface="Calibri"/>
                  </a:rPr>
                  <a:t>Nombre de tirages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08544"/>
        <c:crosses val="autoZero"/>
        <c:auto val="1"/>
        <c:lblAlgn val="ctr"/>
        <c:lblOffset val="100"/>
        <c:noMultiLvlLbl val="0"/>
      </c:catAx>
      <c:valAx>
        <c:axId val="419085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fr-FR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fr-FR" sz="1000" spc="-1" strike="noStrike">
                    <a:solidFill>
                      <a:srgbClr val="595959"/>
                    </a:solidFill>
                    <a:latin typeface="Calibri"/>
                  </a:rPr>
                  <a:t>Probabilité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70916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fr-F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fr-FR" sz="1400" spc="-1" strike="noStrike">
                <a:solidFill>
                  <a:srgbClr val="595959"/>
                </a:solidFill>
                <a:latin typeface="Calibri"/>
              </a:rPr>
              <a:t>Binomiale versus Normale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'Ejercicio 11'!$B$2</c:f>
              <c:strCache>
                <c:ptCount val="1"/>
                <c:pt idx="0">
                  <c:v>Binomiale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'Ejercicio 11'!$A$53:$A$103</c:f>
              <c:strCach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strCache>
            </c:strRef>
          </c:cat>
          <c:val>
            <c:numRef>
              <c:f>'Ejercicio 11'!$B$53:$B$103</c:f>
              <c:numCache>
                <c:formatCode>General</c:formatCode>
                <c:ptCount val="51"/>
                <c:pt idx="0">
                  <c:v>0.00668262094531504</c:v>
                </c:pt>
                <c:pt idx="1">
                  <c:v>0.010269030225186</c:v>
                </c:pt>
                <c:pt idx="2">
                  <c:v>0.0154072512126935</c:v>
                </c:pt>
                <c:pt idx="3">
                  <c:v>0.0225813710820436</c:v>
                </c:pt>
                <c:pt idx="4">
                  <c:v>0.0323461453486589</c:v>
                </c:pt>
                <c:pt idx="5">
                  <c:v>0.045306663920712</c:v>
                </c:pt>
                <c:pt idx="6">
                  <c:v>0.0620859067148879</c:v>
                </c:pt>
                <c:pt idx="7">
                  <c:v>0.0832807397180575</c:v>
                </c:pt>
                <c:pt idx="8">
                  <c:v>0.109408852816792</c:v>
                </c:pt>
                <c:pt idx="9">
                  <c:v>0.140851158410185</c:v>
                </c:pt>
                <c:pt idx="10">
                  <c:v>0.177795867482422</c:v>
                </c:pt>
                <c:pt idx="11">
                  <c:v>0.220191435270234</c:v>
                </c:pt>
                <c:pt idx="12">
                  <c:v>0.267715499161411</c:v>
                </c:pt>
                <c:pt idx="13">
                  <c:v>0.319765664375557</c:v>
                </c:pt>
                <c:pt idx="14">
                  <c:v>0.375475606831323</c:v>
                </c:pt>
                <c:pt idx="15">
                  <c:v>0.433756777400431</c:v>
                </c:pt>
                <c:pt idx="16">
                  <c:v>0.493362520027929</c:v>
                </c:pt>
                <c:pt idx="17">
                  <c:v>0.552968262655426</c:v>
                </c:pt>
                <c:pt idx="18">
                  <c:v>0.611259172724964</c:v>
                </c:pt>
                <c:pt idx="19">
                  <c:v>0.667015695400175</c:v>
                </c:pt>
                <c:pt idx="20">
                  <c:v>0.719187870189121</c:v>
                </c:pt>
                <c:pt idx="21">
                  <c:v>0.76695112879872</c:v>
                </c:pt>
                <c:pt idx="22">
                  <c:v>0.809739047969819</c:v>
                </c:pt>
                <c:pt idx="23">
                  <c:v>0.847251744229413</c:v>
                </c:pt>
                <c:pt idx="24">
                  <c:v>0.879441693046767</c:v>
                </c:pt>
                <c:pt idx="25">
                  <c:v>0.906481250053345</c:v>
                </c:pt>
                <c:pt idx="26">
                  <c:v>0.928717727854807</c:v>
                </c:pt>
                <c:pt idx="27">
                  <c:v>0.946622424266373</c:v>
                </c:pt>
                <c:pt idx="28">
                  <c:v>0.960739588744724</c:v>
                </c:pt>
                <c:pt idx="29">
                  <c:v>0.971640184101425</c:v>
                </c:pt>
                <c:pt idx="30">
                  <c:v>0.97988375933993</c:v>
                </c:pt>
                <c:pt idx="31">
                  <c:v>0.985990111368452</c:v>
                </c:pt>
                <c:pt idx="32">
                  <c:v>0.990420939974514</c:v>
                </c:pt>
                <c:pt idx="33">
                  <c:v>0.993570565128221</c:v>
                </c:pt>
                <c:pt idx="34">
                  <c:v>0.995764054074552</c:v>
                </c:pt>
                <c:pt idx="35">
                  <c:v>0.99726078770852</c:v>
                </c:pt>
                <c:pt idx="36">
                  <c:v>0.998261510777742</c:v>
                </c:pt>
                <c:pt idx="37">
                  <c:v>0.998917156926543</c:v>
                </c:pt>
                <c:pt idx="38">
                  <c:v>0.999338111556171</c:v>
                </c:pt>
                <c:pt idx="39">
                  <c:v>0.999602981884925</c:v>
                </c:pt>
                <c:pt idx="40">
                  <c:v>0.999766318587657</c:v>
                </c:pt>
                <c:pt idx="41">
                  <c:v>0.999865038572825</c:v>
                </c:pt>
                <c:pt idx="42">
                  <c:v>0.999923519433604</c:v>
                </c:pt>
                <c:pt idx="43">
                  <c:v>0.999957476062443</c:v>
                </c:pt>
                <c:pt idx="44">
                  <c:v>0.999976802441623</c:v>
                </c:pt>
                <c:pt idx="45">
                  <c:v>0.999987584526849</c:v>
                </c:pt>
                <c:pt idx="46">
                  <c:v>0.999993480979708</c:v>
                </c:pt>
                <c:pt idx="47">
                  <c:v>0.999996641964745</c:v>
                </c:pt>
                <c:pt idx="48">
                  <c:v>0.999998303094637</c:v>
                </c:pt>
                <c:pt idx="49">
                  <c:v>0.999999158828218</c:v>
                </c:pt>
                <c:pt idx="50">
                  <c:v>0.999999590973676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'Ejercicio 11'!$C$2</c:f>
              <c:strCache>
                <c:ptCount val="1"/>
                <c:pt idx="0">
                  <c:v>Normale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'Ejercicio 11'!$A$53:$A$103</c:f>
              <c:strCach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strCache>
            </c:strRef>
          </c:cat>
          <c:val>
            <c:numRef>
              <c:f>'Ejercicio 11'!$C$53:$C$103</c:f>
              <c:numCache>
                <c:formatCode>General</c:formatCode>
                <c:ptCount val="51"/>
                <c:pt idx="0">
                  <c:v>0.00620966532577616</c:v>
                </c:pt>
                <c:pt idx="1">
                  <c:v>0.00938670553483862</c:v>
                </c:pt>
                <c:pt idx="2">
                  <c:v>0.0139034475134987</c:v>
                </c:pt>
                <c:pt idx="3">
                  <c:v>0.0201822154057045</c:v>
                </c:pt>
                <c:pt idx="4">
                  <c:v>0.0287165598160019</c:v>
                </c:pt>
                <c:pt idx="5">
                  <c:v>0.0400591568638172</c:v>
                </c:pt>
                <c:pt idx="6">
                  <c:v>0.0547992916995581</c:v>
                </c:pt>
                <c:pt idx="7">
                  <c:v>0.0735292596096485</c:v>
                </c:pt>
                <c:pt idx="8">
                  <c:v>0.0968004845856106</c:v>
                </c:pt>
                <c:pt idx="9">
                  <c:v>0.125071935637151</c:v>
                </c:pt>
                <c:pt idx="10">
                  <c:v>0.158655253931457</c:v>
                </c:pt>
                <c:pt idx="11">
                  <c:v>0.197662543122693</c:v>
                </c:pt>
                <c:pt idx="12">
                  <c:v>0.241963652223073</c:v>
                </c:pt>
                <c:pt idx="13">
                  <c:v>0.291159686788347</c:v>
                </c:pt>
                <c:pt idx="14">
                  <c:v>0.344578258389676</c:v>
                </c:pt>
                <c:pt idx="15">
                  <c:v>0.401293674317077</c:v>
                </c:pt>
                <c:pt idx="16">
                  <c:v>0.460172162722972</c:v>
                </c:pt>
                <c:pt idx="17">
                  <c:v>0.519938805838373</c:v>
                </c:pt>
                <c:pt idx="18">
                  <c:v>0.579259709439104</c:v>
                </c:pt>
                <c:pt idx="19">
                  <c:v>0.63683065117562</c:v>
                </c:pt>
                <c:pt idx="20">
                  <c:v>0.691462461274014</c:v>
                </c:pt>
                <c:pt idx="21">
                  <c:v>0.742153889194136</c:v>
                </c:pt>
                <c:pt idx="22">
                  <c:v>0.788144601416604</c:v>
                </c:pt>
                <c:pt idx="23">
                  <c:v>0.828943873691519</c:v>
                </c:pt>
                <c:pt idx="24">
                  <c:v>0.864333939053618</c:v>
                </c:pt>
                <c:pt idx="25">
                  <c:v>0.894350226333145</c:v>
                </c:pt>
                <c:pt idx="26">
                  <c:v>0.919243340766229</c:v>
                </c:pt>
                <c:pt idx="27">
                  <c:v>0.939429241997941</c:v>
                </c:pt>
                <c:pt idx="28">
                  <c:v>0.955434537241457</c:v>
                </c:pt>
                <c:pt idx="29">
                  <c:v>0.967843225204387</c:v>
                </c:pt>
                <c:pt idx="30">
                  <c:v>0.977249868051821</c:v>
                </c:pt>
                <c:pt idx="31">
                  <c:v>0.98422239260891</c:v>
                </c:pt>
                <c:pt idx="32">
                  <c:v>0.989275889978324</c:v>
                </c:pt>
                <c:pt idx="33">
                  <c:v>0.992857189264729</c:v>
                </c:pt>
                <c:pt idx="34">
                  <c:v>0.995338811976281</c:v>
                </c:pt>
                <c:pt idx="35">
                  <c:v>0.997020236764945</c:v>
                </c:pt>
                <c:pt idx="36">
                  <c:v>0.998134186699616</c:v>
                </c:pt>
                <c:pt idx="37">
                  <c:v>0.998855793168977</c:v>
                </c:pt>
                <c:pt idx="38">
                  <c:v>0.999312862062084</c:v>
                </c:pt>
                <c:pt idx="39">
                  <c:v>0.999595942198136</c:v>
                </c:pt>
                <c:pt idx="40">
                  <c:v>0.999767370920965</c:v>
                </c:pt>
                <c:pt idx="41">
                  <c:v>0.99986887984558</c:v>
                </c:pt>
                <c:pt idx="42">
                  <c:v>0.999927651956075</c:v>
                </c:pt>
                <c:pt idx="43">
                  <c:v>0.999960924403402</c:v>
                </c:pt>
                <c:pt idx="44">
                  <c:v>0.999979342493087</c:v>
                </c:pt>
                <c:pt idx="45">
                  <c:v>0.999989311474225</c:v>
                </c:pt>
                <c:pt idx="46">
                  <c:v>0.999994587456092</c:v>
                </c:pt>
                <c:pt idx="47">
                  <c:v>0.99999731770422</c:v>
                </c:pt>
                <c:pt idx="48">
                  <c:v>0.999998699192546</c:v>
                </c:pt>
                <c:pt idx="49">
                  <c:v>0.999999382692628</c:v>
                </c:pt>
                <c:pt idx="50">
                  <c:v>0.999999713348428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767645"/>
        <c:axId val="14548185"/>
      </c:lineChart>
      <c:catAx>
        <c:axId val="117676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548185"/>
        <c:crosses val="autoZero"/>
        <c:auto val="1"/>
        <c:lblAlgn val="ctr"/>
        <c:lblOffset val="100"/>
        <c:noMultiLvlLbl val="0"/>
      </c:catAx>
      <c:valAx>
        <c:axId val="14548185"/>
        <c:scaling>
          <c:orientation val="minMax"/>
          <c:max val="1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1767645"/>
        <c:crosses val="autoZero"/>
        <c:crossBetween val="between"/>
        <c:majorUnit val="0.2"/>
      </c:valAx>
      <c:spPr>
        <a:gradFill>
          <a:gsLst>
            <a:gs pos="0">
              <a:srgbClr val="f6f8fc"/>
            </a:gs>
            <a:gs pos="74000">
              <a:srgbClr val="abc0e4"/>
            </a:gs>
            <a:gs pos="83000">
              <a:srgbClr val="abc0e4"/>
            </a:gs>
            <a:gs pos="100000">
              <a:srgbClr val="c7d5ed"/>
            </a:gs>
          </a:gsLst>
          <a:lin ang="5400000"/>
        </a:gradFill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e2f0d9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fr-FR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fr-FR" sz="1800" spc="-1" strike="noStrike">
                <a:solidFill>
                  <a:srgbClr val="000000"/>
                </a:solidFill>
                <a:latin typeface="Calibri"/>
              </a:rPr>
              <a:t>Azur versus Écarlat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Columna D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1</c:f>
              <c:numCache>
                <c:formatCode>General</c:formatCode>
                <c:ptCount val="26"/>
                <c:pt idx="0">
                  <c:v>7.12261357810348</c:v>
                </c:pt>
                <c:pt idx="1">
                  <c:v>6.74581520631909</c:v>
                </c:pt>
                <c:pt idx="2">
                  <c:v>6.55135732796043</c:v>
                </c:pt>
                <c:pt idx="3">
                  <c:v>5.88068776857108</c:v>
                </c:pt>
                <c:pt idx="4">
                  <c:v>5.4</c:v>
                </c:pt>
                <c:pt idx="5">
                  <c:v>4.8</c:v>
                </c:pt>
                <c:pt idx="6">
                  <c:v>4.3</c:v>
                </c:pt>
                <c:pt idx="7">
                  <c:v>3.9</c:v>
                </c:pt>
                <c:pt idx="8">
                  <c:v>3.2</c:v>
                </c:pt>
                <c:pt idx="9">
                  <c:v>2.1</c:v>
                </c:pt>
                <c:pt idx="10">
                  <c:v>1.5</c:v>
                </c:pt>
                <c:pt idx="11">
                  <c:v>0.7</c:v>
                </c:pt>
                <c:pt idx="12">
                  <c:v>0.1</c:v>
                </c:pt>
                <c:pt idx="13">
                  <c:v>8.775</c:v>
                </c:pt>
                <c:pt idx="14">
                  <c:v>7.832</c:v>
                </c:pt>
                <c:pt idx="15">
                  <c:v>7.785</c:v>
                </c:pt>
                <c:pt idx="16">
                  <c:v>7.29</c:v>
                </c:pt>
                <c:pt idx="17">
                  <c:v>7.18</c:v>
                </c:pt>
                <c:pt idx="18">
                  <c:v>6.894</c:v>
                </c:pt>
                <c:pt idx="19">
                  <c:v>6.685</c:v>
                </c:pt>
                <c:pt idx="20">
                  <c:v>6.52</c:v>
                </c:pt>
                <c:pt idx="21">
                  <c:v>6.222</c:v>
                </c:pt>
                <c:pt idx="22">
                  <c:v>5.996</c:v>
                </c:pt>
                <c:pt idx="23">
                  <c:v>5.27</c:v>
                </c:pt>
                <c:pt idx="24">
                  <c:v>4.754</c:v>
                </c:pt>
                <c:pt idx="25">
                  <c:v>4.54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26"/>
                <c:pt idx="0">
                  <c:v>8.41866360373795</c:v>
                </c:pt>
                <c:pt idx="1">
                  <c:v>8.07274021141231</c:v>
                </c:pt>
                <c:pt idx="2">
                  <c:v>7.96773295709863</c:v>
                </c:pt>
                <c:pt idx="3">
                  <c:v>7.60557139502838</c:v>
                </c:pt>
                <c:pt idx="4">
                  <c:v>7.4</c:v>
                </c:pt>
                <c:pt idx="5">
                  <c:v>7.07</c:v>
                </c:pt>
                <c:pt idx="6">
                  <c:v>6.752</c:v>
                </c:pt>
                <c:pt idx="7">
                  <c:v>6.536</c:v>
                </c:pt>
                <c:pt idx="8">
                  <c:v>6.19</c:v>
                </c:pt>
                <c:pt idx="9">
                  <c:v>5.606</c:v>
                </c:pt>
                <c:pt idx="10">
                  <c:v>5.27</c:v>
                </c:pt>
                <c:pt idx="11">
                  <c:v>4.808</c:v>
                </c:pt>
                <c:pt idx="12">
                  <c:v>4.484</c:v>
                </c:pt>
                <c:pt idx="13">
                  <c:v>7.9</c:v>
                </c:pt>
                <c:pt idx="14">
                  <c:v>6.3</c:v>
                </c:pt>
                <c:pt idx="15">
                  <c:v>6.1</c:v>
                </c:pt>
                <c:pt idx="16">
                  <c:v>5.2</c:v>
                </c:pt>
                <c:pt idx="17">
                  <c:v>5</c:v>
                </c:pt>
                <c:pt idx="18">
                  <c:v>4.4</c:v>
                </c:pt>
                <c:pt idx="19">
                  <c:v>4.1</c:v>
                </c:pt>
                <c:pt idx="20">
                  <c:v>3.8</c:v>
                </c:pt>
                <c:pt idx="21">
                  <c:v>3.2</c:v>
                </c:pt>
                <c:pt idx="22">
                  <c:v>2.9</c:v>
                </c:pt>
                <c:pt idx="23">
                  <c:v>1.5</c:v>
                </c:pt>
                <c:pt idx="24">
                  <c:v>0.6</c:v>
                </c:pt>
                <c:pt idx="25">
                  <c:v>0.2</c:v>
                </c:pt>
              </c:numCache>
            </c:numRef>
          </c:yVal>
          <c:smooth val="0"/>
        </c:ser>
        <c:axId val="17426625"/>
        <c:axId val="27242627"/>
      </c:scatterChart>
      <c:valAx>
        <c:axId val="174266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fr-FR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000" spc="-1" strike="noStrike">
                    <a:solidFill>
                      <a:srgbClr val="000000"/>
                    </a:solidFill>
                    <a:latin typeface="Calibri"/>
                  </a:rPr>
                  <a:t>Bières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7242627"/>
        <c:crossesAt val="0"/>
        <c:crossBetween val="midCat"/>
      </c:valAx>
      <c:valAx>
        <c:axId val="27242627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fr-FR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000" spc="-1" strike="noStrike">
                    <a:solidFill>
                      <a:srgbClr val="000000"/>
                    </a:solidFill>
                    <a:latin typeface="Calibri"/>
                  </a:rPr>
                  <a:t>Heures TV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7426625"/>
        <c:crossesAt val="0"/>
        <c:crossBetween val="midCat"/>
      </c:valAx>
      <c:spPr>
        <a:solidFill>
          <a:srgbClr val="ffffff"/>
        </a:solidFill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c5e0b4"/>
    </a:solidFill>
    <a:ln w="936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Bière versus TV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0612136603116"/>
          <c:y val="0.114097363083164"/>
          <c:w val="0.890421862563014"/>
          <c:h val="0.705578093306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"Azur"</c:f>
              <c:strCache>
                <c:ptCount val="1"/>
                <c:pt idx="0">
                  <c:v>Azur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6480">
                <a:solidFill>
                  <a:srgbClr val="8faadc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'Ejercicio 15'!$B$3:$B$15</c:f>
              <c:numCache>
                <c:formatCode>General</c:formatCode>
                <c:ptCount val="13"/>
                <c:pt idx="0">
                  <c:v>7.1</c:v>
                </c:pt>
                <c:pt idx="1">
                  <c:v>6.7</c:v>
                </c:pt>
                <c:pt idx="2">
                  <c:v>6.6</c:v>
                </c:pt>
                <c:pt idx="3">
                  <c:v>5.9</c:v>
                </c:pt>
                <c:pt idx="4">
                  <c:v>5.4</c:v>
                </c:pt>
                <c:pt idx="5">
                  <c:v>4.8</c:v>
                </c:pt>
                <c:pt idx="6">
                  <c:v>4.3</c:v>
                </c:pt>
                <c:pt idx="7">
                  <c:v>3.9</c:v>
                </c:pt>
                <c:pt idx="8">
                  <c:v>3.2</c:v>
                </c:pt>
                <c:pt idx="9">
                  <c:v>2.1</c:v>
                </c:pt>
                <c:pt idx="10">
                  <c:v>1.5</c:v>
                </c:pt>
                <c:pt idx="11">
                  <c:v>0.7</c:v>
                </c:pt>
                <c:pt idx="12">
                  <c:v>0.1</c:v>
                </c:pt>
              </c:numCache>
            </c:numRef>
          </c:xVal>
          <c:yVal>
            <c:numRef>
              <c:f>'Ejercicio 15'!$C$3:$C$15</c:f>
              <c:numCache>
                <c:formatCode>General</c:formatCode>
                <c:ptCount val="13"/>
                <c:pt idx="0">
                  <c:v>8.335</c:v>
                </c:pt>
                <c:pt idx="1">
                  <c:v>8.182</c:v>
                </c:pt>
                <c:pt idx="2">
                  <c:v>8.06</c:v>
                </c:pt>
                <c:pt idx="3">
                  <c:v>7.616</c:v>
                </c:pt>
                <c:pt idx="4">
                  <c:v>7.454</c:v>
                </c:pt>
                <c:pt idx="5">
                  <c:v>7.07</c:v>
                </c:pt>
                <c:pt idx="6">
                  <c:v>6.838</c:v>
                </c:pt>
                <c:pt idx="7">
                  <c:v>6.536</c:v>
                </c:pt>
                <c:pt idx="8">
                  <c:v>6.222</c:v>
                </c:pt>
                <c:pt idx="9">
                  <c:v>5.564</c:v>
                </c:pt>
                <c:pt idx="10">
                  <c:v>5.255</c:v>
                </c:pt>
                <c:pt idx="11">
                  <c:v>4.808</c:v>
                </c:pt>
                <c:pt idx="12">
                  <c:v>4.486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"Écarlat"</c:f>
              <c:strCache>
                <c:ptCount val="1"/>
                <c:pt idx="0">
                  <c:v>Écarlat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'Ejercicio 15'!$B$16:$B$28</c:f>
              <c:numCache>
                <c:formatCode>General</c:formatCode>
                <c:ptCount val="13"/>
                <c:pt idx="0">
                  <c:v>8.7</c:v>
                </c:pt>
                <c:pt idx="1">
                  <c:v>7.8</c:v>
                </c:pt>
                <c:pt idx="2">
                  <c:v>7.7</c:v>
                </c:pt>
                <c:pt idx="3">
                  <c:v>7.3</c:v>
                </c:pt>
                <c:pt idx="4">
                  <c:v>7.2</c:v>
                </c:pt>
                <c:pt idx="5">
                  <c:v>6.9</c:v>
                </c:pt>
                <c:pt idx="6">
                  <c:v>6.7</c:v>
                </c:pt>
                <c:pt idx="7">
                  <c:v>6.5</c:v>
                </c:pt>
                <c:pt idx="8">
                  <c:v>6.2</c:v>
                </c:pt>
                <c:pt idx="9">
                  <c:v>6</c:v>
                </c:pt>
                <c:pt idx="10">
                  <c:v>5.2</c:v>
                </c:pt>
                <c:pt idx="11">
                  <c:v>4.8</c:v>
                </c:pt>
                <c:pt idx="12">
                  <c:v>4.5</c:v>
                </c:pt>
              </c:numCache>
            </c:numRef>
          </c:xVal>
          <c:yVal>
            <c:numRef>
              <c:f>'Ejercicio 15'!$C$16:$C$28</c:f>
              <c:numCache>
                <c:formatCode>General</c:formatCode>
                <c:ptCount val="13"/>
                <c:pt idx="0">
                  <c:v>7.9</c:v>
                </c:pt>
                <c:pt idx="1">
                  <c:v>6.3</c:v>
                </c:pt>
                <c:pt idx="2">
                  <c:v>6.1</c:v>
                </c:pt>
                <c:pt idx="3">
                  <c:v>5.2</c:v>
                </c:pt>
                <c:pt idx="4">
                  <c:v>5</c:v>
                </c:pt>
                <c:pt idx="5">
                  <c:v>4.4</c:v>
                </c:pt>
                <c:pt idx="6">
                  <c:v>4.1</c:v>
                </c:pt>
                <c:pt idx="7">
                  <c:v>3.8</c:v>
                </c:pt>
                <c:pt idx="8">
                  <c:v>3.2</c:v>
                </c:pt>
                <c:pt idx="9">
                  <c:v>2.9</c:v>
                </c:pt>
                <c:pt idx="10">
                  <c:v>1.5</c:v>
                </c:pt>
                <c:pt idx="11">
                  <c:v>0.6</c:v>
                </c:pt>
                <c:pt idx="12">
                  <c:v>0.2</c:v>
                </c:pt>
              </c:numCache>
            </c:numRef>
          </c:yVal>
          <c:smooth val="0"/>
        </c:ser>
        <c:axId val="21776560"/>
        <c:axId val="34161756"/>
      </c:scatterChart>
      <c:valAx>
        <c:axId val="217765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fr-FR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000" spc="-1" strike="noStrike">
                    <a:solidFill>
                      <a:srgbClr val="000000"/>
                    </a:solidFill>
                    <a:latin typeface="Calibri"/>
                  </a:rPr>
                  <a:t>Nb Bières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00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4161756"/>
        <c:crossesAt val="0"/>
        <c:crossBetween val="midCat"/>
      </c:valAx>
      <c:valAx>
        <c:axId val="3416175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fr-FR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000" spc="-1" strike="noStrike">
                    <a:solidFill>
                      <a:srgbClr val="000000"/>
                    </a:solidFill>
                    <a:latin typeface="Calibri"/>
                  </a:rPr>
                  <a:t>Nb Heures TV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776560"/>
        <c:crossesAt val="0"/>
        <c:crossBetween val="midCat"/>
      </c:valAx>
      <c:spPr>
        <a:gradFill>
          <a:gsLst>
            <a:gs pos="0">
              <a:srgbClr val="ffffff"/>
            </a:gs>
            <a:gs pos="100000">
              <a:srgbClr val="ed7d31"/>
            </a:gs>
          </a:gsLst>
          <a:path path="circle">
            <a:fillToRect l="50000" t="0" r="50000" b="100000"/>
          </a:path>
        </a:gradFill>
        <a:ln w="0">
          <a:solidFill>
            <a:srgbClr val="b3b3b3"/>
          </a:solidFill>
        </a:ln>
      </c:spPr>
    </c:plotArea>
    <c:legend>
      <c:legendPos val="b"/>
      <c:layout>
        <c:manualLayout>
          <c:xMode val="edge"/>
          <c:yMode val="edge"/>
          <c:x val="0.0285254672050788"/>
          <c:y val="0.918672506652505"/>
          <c:w val="0.420639819107941"/>
          <c:h val="0.054301322650863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pattFill prst="openDmnd">
      <a:fgClr>
        <a:srgbClr val="e2f0d9"/>
      </a:fgClr>
      <a:bgClr>
        <a:srgbClr val="ffffff"/>
      </a:bgClr>
    </a:pattFill>
    <a:ln w="936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Bière versus TV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50682852807284"/>
          <c:y val="0.114146933819065"/>
          <c:w val="0.890440060698027"/>
          <c:h val="0.705525197328476"/>
        </c:manualLayout>
      </c:layout>
      <c:scatterChart>
        <c:scatterStyle val="lineMarker"/>
        <c:varyColors val="0"/>
        <c:ser>
          <c:idx val="0"/>
          <c:order val="0"/>
          <c:tx>
            <c:strRef>
              <c:f>"Azur"</c:f>
              <c:strCache>
                <c:ptCount val="1"/>
                <c:pt idx="0">
                  <c:v>Azur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6480">
                <a:solidFill>
                  <a:srgbClr val="8faadc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'Ejercicio 15'!$A$107:$A$119</c:f>
              <c:numCache>
                <c:formatCode>General</c:formatCode>
                <c:ptCount val="13"/>
                <c:pt idx="0">
                  <c:v>7.1</c:v>
                </c:pt>
                <c:pt idx="1">
                  <c:v>6.7</c:v>
                </c:pt>
                <c:pt idx="2">
                  <c:v>6.6</c:v>
                </c:pt>
                <c:pt idx="3">
                  <c:v>5.9</c:v>
                </c:pt>
                <c:pt idx="4">
                  <c:v>5.4</c:v>
                </c:pt>
                <c:pt idx="5">
                  <c:v>4.8</c:v>
                </c:pt>
                <c:pt idx="6">
                  <c:v>4.3</c:v>
                </c:pt>
                <c:pt idx="7">
                  <c:v>3.9</c:v>
                </c:pt>
                <c:pt idx="8">
                  <c:v>3.2</c:v>
                </c:pt>
                <c:pt idx="9">
                  <c:v>2.1</c:v>
                </c:pt>
                <c:pt idx="10">
                  <c:v>1.5</c:v>
                </c:pt>
                <c:pt idx="11">
                  <c:v>0.7</c:v>
                </c:pt>
                <c:pt idx="12">
                  <c:v>0.1</c:v>
                </c:pt>
              </c:numCache>
            </c:numRef>
          </c:xVal>
          <c:yVal>
            <c:numRef>
              <c:f>'Ejercicio 15'!$B$107:$B$119</c:f>
              <c:numCache>
                <c:formatCode>General</c:formatCode>
                <c:ptCount val="13"/>
                <c:pt idx="0">
                  <c:v>8.335</c:v>
                </c:pt>
                <c:pt idx="1">
                  <c:v>8.115</c:v>
                </c:pt>
                <c:pt idx="2">
                  <c:v>8.06</c:v>
                </c:pt>
                <c:pt idx="3">
                  <c:v>7.616</c:v>
                </c:pt>
                <c:pt idx="4">
                  <c:v>7.346</c:v>
                </c:pt>
                <c:pt idx="5">
                  <c:v>7.118</c:v>
                </c:pt>
                <c:pt idx="6">
                  <c:v>6.795</c:v>
                </c:pt>
                <c:pt idx="7">
                  <c:v>6.575</c:v>
                </c:pt>
                <c:pt idx="8">
                  <c:v>6.19</c:v>
                </c:pt>
                <c:pt idx="9">
                  <c:v>5.564</c:v>
                </c:pt>
                <c:pt idx="10">
                  <c:v>5.27</c:v>
                </c:pt>
                <c:pt idx="11">
                  <c:v>4.822</c:v>
                </c:pt>
                <c:pt idx="12">
                  <c:v>4.486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"ALéatore"</c:f>
              <c:strCache>
                <c:ptCount val="1"/>
                <c:pt idx="0">
                  <c:v>ALéatore</c:v>
                </c:pt>
              </c:strCache>
            </c:strRef>
          </c:tx>
          <c:spPr>
            <a:solidFill>
              <a:srgbClr val="bf9000"/>
            </a:solidFill>
            <a:ln w="0">
              <a:solidFill>
                <a:srgbClr val="bf9000"/>
              </a:solidFill>
            </a:ln>
          </c:spPr>
          <c:dLbls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'Ejercicio 15'!$A$107:$A$119</c:f>
              <c:numCache>
                <c:formatCode>General</c:formatCode>
                <c:ptCount val="13"/>
                <c:pt idx="0">
                  <c:v>7.1</c:v>
                </c:pt>
                <c:pt idx="1">
                  <c:v>6.7</c:v>
                </c:pt>
                <c:pt idx="2">
                  <c:v>6.6</c:v>
                </c:pt>
                <c:pt idx="3">
                  <c:v>5.9</c:v>
                </c:pt>
                <c:pt idx="4">
                  <c:v>5.4</c:v>
                </c:pt>
                <c:pt idx="5">
                  <c:v>4.8</c:v>
                </c:pt>
                <c:pt idx="6">
                  <c:v>4.3</c:v>
                </c:pt>
                <c:pt idx="7">
                  <c:v>3.9</c:v>
                </c:pt>
                <c:pt idx="8">
                  <c:v>3.2</c:v>
                </c:pt>
                <c:pt idx="9">
                  <c:v>2.1</c:v>
                </c:pt>
                <c:pt idx="10">
                  <c:v>1.5</c:v>
                </c:pt>
                <c:pt idx="11">
                  <c:v>0.7</c:v>
                </c:pt>
                <c:pt idx="12">
                  <c:v>0.1</c:v>
                </c:pt>
              </c:numCache>
            </c:numRef>
          </c:xVal>
          <c:yVal>
            <c:numRef>
              <c:f>'Ejercicio 15'!$I$107:$I$119</c:f>
              <c:numCache>
                <c:formatCode>General</c:formatCode>
                <c:ptCount val="13"/>
                <c:pt idx="0">
                  <c:v>11.3</c:v>
                </c:pt>
                <c:pt idx="1">
                  <c:v>10.9</c:v>
                </c:pt>
                <c:pt idx="2">
                  <c:v>10.8</c:v>
                </c:pt>
                <c:pt idx="3">
                  <c:v>10.1</c:v>
                </c:pt>
                <c:pt idx="4">
                  <c:v>9.6</c:v>
                </c:pt>
                <c:pt idx="5">
                  <c:v>9</c:v>
                </c:pt>
                <c:pt idx="6">
                  <c:v>8.5</c:v>
                </c:pt>
                <c:pt idx="7">
                  <c:v>8.1</c:v>
                </c:pt>
                <c:pt idx="8">
                  <c:v>7.4</c:v>
                </c:pt>
                <c:pt idx="9">
                  <c:v>6.3</c:v>
                </c:pt>
                <c:pt idx="10">
                  <c:v>5.7</c:v>
                </c:pt>
                <c:pt idx="11">
                  <c:v>4.9</c:v>
                </c:pt>
                <c:pt idx="12">
                  <c:v>4.3</c:v>
                </c:pt>
              </c:numCache>
            </c:numRef>
          </c:yVal>
          <c:smooth val="0"/>
        </c:ser>
        <c:axId val="57411937"/>
        <c:axId val="30941244"/>
      </c:scatterChart>
      <c:valAx>
        <c:axId val="57411937"/>
        <c:scaling>
          <c:orientation val="minMax"/>
        </c:scaling>
        <c:delete val="1"/>
        <c:axPos val="b"/>
        <c:title>
          <c:tx>
            <c:rich>
              <a:bodyPr rot="0"/>
              <a:lstStyle/>
              <a:p>
                <a:pPr>
                  <a:defRPr b="1" lang="fr-FR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000" spc="-1" strike="noStrike">
                    <a:solidFill>
                      <a:srgbClr val="000000"/>
                    </a:solidFill>
                    <a:latin typeface="Calibri"/>
                  </a:rPr>
                  <a:t>Nb Bières</a:t>
                </a:r>
              </a:p>
            </c:rich>
          </c:tx>
          <c:layout>
            <c:manualLayout>
              <c:xMode val="edge"/>
              <c:yMode val="edge"/>
              <c:x val="0.510242792109257"/>
              <c:y val="0.885043513458814"/>
            </c:manualLayout>
          </c:layout>
          <c:overlay val="0"/>
          <c:spPr>
            <a:noFill/>
            <a:ln w="0">
              <a:noFill/>
            </a:ln>
          </c:spPr>
        </c:title>
        <c:numFmt formatCode="0.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0941244"/>
        <c:crossBetween val="midCat"/>
      </c:valAx>
      <c:valAx>
        <c:axId val="3094124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fr-FR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000" spc="-1" strike="noStrike">
                    <a:solidFill>
                      <a:srgbClr val="000000"/>
                    </a:solidFill>
                    <a:latin typeface="Calibri"/>
                  </a:rPr>
                  <a:t>Nb Heures TV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7411937"/>
        <c:crossesAt val="0"/>
        <c:crossBetween val="midCat"/>
      </c:valAx>
      <c:spPr>
        <a:solidFill>
          <a:srgbClr val="ffffff"/>
        </a:solidFill>
        <a:ln w="0">
          <a:solidFill>
            <a:srgbClr val="b3b3b3"/>
          </a:solidFill>
        </a:ln>
      </c:spPr>
    </c:plotArea>
    <c:plotVisOnly val="1"/>
    <c:dispBlanksAs val="gap"/>
  </c:chart>
  <c:spPr>
    <a:pattFill prst="openDmnd">
      <a:fgClr>
        <a:srgbClr val="e2f0d9"/>
      </a:fgClr>
      <a:bgClr>
        <a:srgbClr val="ffffff"/>
      </a:bgClr>
    </a:pattFill>
    <a:ln w="936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fr-FR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fr-FR" sz="1800" spc="-1" strike="noStrike">
                <a:solidFill>
                  <a:srgbClr val="000000"/>
                </a:solidFill>
                <a:latin typeface="Calibri"/>
              </a:rPr>
              <a:t>Avec ValAB (rouge) - SAns ValAB (bleu)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6200067136623"/>
          <c:y val="0.191927837766658"/>
          <c:w val="0.900274141210697"/>
          <c:h val="0.643863576507769"/>
        </c:manualLayout>
      </c:layout>
      <c:scatterChart>
        <c:scatterStyle val="lineMarker"/>
        <c:varyColors val="0"/>
        <c:ser>
          <c:idx val="0"/>
          <c:order val="0"/>
          <c:tx>
            <c:strRef>
              <c:f>"Avec VA"</c:f>
              <c:strCache>
                <c:ptCount val="1"/>
                <c:pt idx="0">
                  <c:v>Avec VA</c:v>
                </c:pt>
              </c:strCache>
            </c:strRef>
          </c:tx>
          <c:spPr>
            <a:solidFill>
              <a:srgbClr val="99ccff"/>
            </a:solidFill>
            <a:ln w="19080">
              <a:noFill/>
            </a:ln>
          </c:spPr>
          <c:marker>
            <c:symbol val="square"/>
            <c:size val="7"/>
            <c:spPr>
              <a:solidFill>
                <a:srgbClr val="99ccff"/>
              </a:solidFill>
            </c:spPr>
          </c:marker>
          <c:dPt>
            <c:idx val="13"/>
            <c:marker>
              <c:symbol val="square"/>
              <c:size val="7"/>
              <c:spPr>
                <a:solidFill>
                  <a:srgbClr val="99ccff"/>
                </a:solidFill>
              </c:spPr>
            </c:marker>
          </c:dPt>
          <c:dPt>
            <c:idx val="32"/>
            <c:marker>
              <c:symbol val="circle"/>
              <c:size val="9"/>
              <c:spPr>
                <a:solidFill>
                  <a:srgbClr val="ff0000"/>
                </a:solidFill>
              </c:spPr>
            </c:marker>
          </c:dPt>
          <c:dLbls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5840">
                <a:solidFill>
                  <a:srgbClr val="ff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'Ejercicio 16'!$B$7:$B$39</c:f>
              <c:numCache>
                <c:formatCode>General</c:formatCode>
                <c:ptCount val="33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4</c:v>
                </c:pt>
                <c:pt idx="7">
                  <c:v>10</c:v>
                </c:pt>
                <c:pt idx="8">
                  <c:v>3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5</c:v>
                </c:pt>
                <c:pt idx="18">
                  <c:v>1</c:v>
                </c:pt>
                <c:pt idx="19">
                  <c:v>8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10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4</c:v>
                </c:pt>
                <c:pt idx="31">
                  <c:v>8</c:v>
                </c:pt>
                <c:pt idx="32">
                  <c:v>10</c:v>
                </c:pt>
              </c:numCache>
            </c:numRef>
          </c:xVal>
          <c:yVal>
            <c:numRef>
              <c:f>'Ejercicio 16'!$C$7:$C$39</c:f>
              <c:numCache>
                <c:formatCode>General</c:formatCode>
                <c:ptCount val="33"/>
                <c:pt idx="0">
                  <c:v>9</c:v>
                </c:pt>
                <c:pt idx="1">
                  <c:v>45</c:v>
                </c:pt>
                <c:pt idx="2">
                  <c:v>20</c:v>
                </c:pt>
                <c:pt idx="3">
                  <c:v>71</c:v>
                </c:pt>
                <c:pt idx="4">
                  <c:v>57</c:v>
                </c:pt>
                <c:pt idx="5">
                  <c:v>98</c:v>
                </c:pt>
                <c:pt idx="6">
                  <c:v>56</c:v>
                </c:pt>
                <c:pt idx="7">
                  <c:v>104</c:v>
                </c:pt>
                <c:pt idx="8">
                  <c:v>36</c:v>
                </c:pt>
                <c:pt idx="9">
                  <c:v>75</c:v>
                </c:pt>
                <c:pt idx="10">
                  <c:v>60</c:v>
                </c:pt>
                <c:pt idx="11">
                  <c:v>71</c:v>
                </c:pt>
                <c:pt idx="12">
                  <c:v>31</c:v>
                </c:pt>
                <c:pt idx="13">
                  <c:v>44</c:v>
                </c:pt>
                <c:pt idx="14">
                  <c:v>49</c:v>
                </c:pt>
                <c:pt idx="15">
                  <c:v>60</c:v>
                </c:pt>
                <c:pt idx="16">
                  <c:v>67</c:v>
                </c:pt>
                <c:pt idx="17">
                  <c:v>44</c:v>
                </c:pt>
                <c:pt idx="18">
                  <c:v>26</c:v>
                </c:pt>
                <c:pt idx="19">
                  <c:v>59</c:v>
                </c:pt>
                <c:pt idx="20">
                  <c:v>40</c:v>
                </c:pt>
                <c:pt idx="21">
                  <c:v>31</c:v>
                </c:pt>
                <c:pt idx="22">
                  <c:v>26</c:v>
                </c:pt>
                <c:pt idx="23">
                  <c:v>37</c:v>
                </c:pt>
                <c:pt idx="24">
                  <c:v>80</c:v>
                </c:pt>
                <c:pt idx="25">
                  <c:v>38</c:v>
                </c:pt>
                <c:pt idx="26">
                  <c:v>44</c:v>
                </c:pt>
                <c:pt idx="27">
                  <c:v>69</c:v>
                </c:pt>
                <c:pt idx="28">
                  <c:v>69</c:v>
                </c:pt>
                <c:pt idx="29">
                  <c:v>68</c:v>
                </c:pt>
                <c:pt idx="30">
                  <c:v>44</c:v>
                </c:pt>
                <c:pt idx="31">
                  <c:v>67</c:v>
                </c:pt>
                <c:pt idx="32">
                  <c:v>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"Sans VA"</c:f>
              <c:strCache>
                <c:ptCount val="1"/>
                <c:pt idx="0">
                  <c:v>Sans VA</c:v>
                </c:pt>
              </c:strCache>
            </c:strRef>
          </c:tx>
          <c:spPr>
            <a:solidFill>
              <a:srgbClr val="548235"/>
            </a:solidFill>
            <a:ln w="19080">
              <a:noFill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5840">
                <a:solidFill>
                  <a:srgbClr val="4472c4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'Ejercicio 16'!$B$7:$B$38</c:f>
              <c:numCache>
                <c:formatCode>General</c:formatCode>
                <c:ptCount val="32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9</c:v>
                </c:pt>
                <c:pt idx="6">
                  <c:v>4</c:v>
                </c:pt>
                <c:pt idx="7">
                  <c:v>10</c:v>
                </c:pt>
                <c:pt idx="8">
                  <c:v>3</c:v>
                </c:pt>
                <c:pt idx="9">
                  <c:v>8</c:v>
                </c:pt>
                <c:pt idx="10">
                  <c:v>7</c:v>
                </c:pt>
                <c:pt idx="11">
                  <c:v>7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8</c:v>
                </c:pt>
                <c:pt idx="17">
                  <c:v>5</c:v>
                </c:pt>
                <c:pt idx="18">
                  <c:v>1</c:v>
                </c:pt>
                <c:pt idx="19">
                  <c:v>8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3</c:v>
                </c:pt>
                <c:pt idx="24">
                  <c:v>10</c:v>
                </c:pt>
                <c:pt idx="25">
                  <c:v>3</c:v>
                </c:pt>
                <c:pt idx="26">
                  <c:v>5</c:v>
                </c:pt>
                <c:pt idx="27">
                  <c:v>10</c:v>
                </c:pt>
                <c:pt idx="28">
                  <c:v>10</c:v>
                </c:pt>
                <c:pt idx="29">
                  <c:v>8</c:v>
                </c:pt>
                <c:pt idx="30">
                  <c:v>4</c:v>
                </c:pt>
                <c:pt idx="31">
                  <c:v>8</c:v>
                </c:pt>
              </c:numCache>
            </c:numRef>
          </c:xVal>
          <c:yVal>
            <c:numRef>
              <c:f>'Ejercicio 16'!$C$7:$C$38</c:f>
              <c:numCache>
                <c:formatCode>General</c:formatCode>
                <c:ptCount val="32"/>
                <c:pt idx="0">
                  <c:v>9</c:v>
                </c:pt>
                <c:pt idx="1">
                  <c:v>45</c:v>
                </c:pt>
                <c:pt idx="2">
                  <c:v>20</c:v>
                </c:pt>
                <c:pt idx="3">
                  <c:v>71</c:v>
                </c:pt>
                <c:pt idx="4">
                  <c:v>57</c:v>
                </c:pt>
                <c:pt idx="5">
                  <c:v>98</c:v>
                </c:pt>
                <c:pt idx="6">
                  <c:v>56</c:v>
                </c:pt>
                <c:pt idx="7">
                  <c:v>104</c:v>
                </c:pt>
                <c:pt idx="8">
                  <c:v>36</c:v>
                </c:pt>
                <c:pt idx="9">
                  <c:v>75</c:v>
                </c:pt>
                <c:pt idx="10">
                  <c:v>60</c:v>
                </c:pt>
                <c:pt idx="11">
                  <c:v>71</c:v>
                </c:pt>
                <c:pt idx="12">
                  <c:v>31</c:v>
                </c:pt>
                <c:pt idx="13">
                  <c:v>44</c:v>
                </c:pt>
                <c:pt idx="14">
                  <c:v>49</c:v>
                </c:pt>
                <c:pt idx="15">
                  <c:v>60</c:v>
                </c:pt>
                <c:pt idx="16">
                  <c:v>67</c:v>
                </c:pt>
                <c:pt idx="17">
                  <c:v>44</c:v>
                </c:pt>
                <c:pt idx="18">
                  <c:v>26</c:v>
                </c:pt>
                <c:pt idx="19">
                  <c:v>59</c:v>
                </c:pt>
                <c:pt idx="20">
                  <c:v>40</c:v>
                </c:pt>
                <c:pt idx="21">
                  <c:v>31</c:v>
                </c:pt>
                <c:pt idx="22">
                  <c:v>26</c:v>
                </c:pt>
                <c:pt idx="23">
                  <c:v>37</c:v>
                </c:pt>
                <c:pt idx="24">
                  <c:v>80</c:v>
                </c:pt>
                <c:pt idx="25">
                  <c:v>38</c:v>
                </c:pt>
                <c:pt idx="26">
                  <c:v>44</c:v>
                </c:pt>
                <c:pt idx="27">
                  <c:v>69</c:v>
                </c:pt>
                <c:pt idx="28">
                  <c:v>69</c:v>
                </c:pt>
                <c:pt idx="29">
                  <c:v>68</c:v>
                </c:pt>
                <c:pt idx="30">
                  <c:v>44</c:v>
                </c:pt>
                <c:pt idx="31">
                  <c:v>67</c:v>
                </c:pt>
              </c:numCache>
            </c:numRef>
          </c:yVal>
          <c:smooth val="0"/>
        </c:ser>
        <c:axId val="91011353"/>
        <c:axId val="5653796"/>
      </c:scatterChart>
      <c:valAx>
        <c:axId val="9101135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fr-FR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400" spc="-1" strike="noStrike">
                    <a:solidFill>
                      <a:srgbClr val="000000"/>
                    </a:solidFill>
                    <a:latin typeface="Calibri"/>
                  </a:rPr>
                  <a:t>Heures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653796"/>
        <c:crossesAt val="0"/>
        <c:crossBetween val="midCat"/>
      </c:valAx>
      <c:valAx>
        <c:axId val="565379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fr-FR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fr-FR" sz="1400" spc="-1" strike="noStrike">
                    <a:solidFill>
                      <a:srgbClr val="000000"/>
                    </a:solidFill>
                    <a:latin typeface="Calibri"/>
                  </a:rPr>
                  <a:t>Kilomètes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1011353"/>
        <c:crossesAt val="0"/>
        <c:crossBetween val="midCat"/>
      </c:valAx>
      <c:spPr>
        <a:blipFill rotWithShape="0">
          <a:blip r:embed="rId1"/>
          <a:tile tx="0" ty="0" sx="100000" sy="100000" algn="tl"/>
        </a:blipFill>
        <a:ln w="0">
          <a:solidFill>
            <a:srgbClr val="b3b3b3"/>
          </a:solidFill>
        </a:ln>
      </c:spPr>
    </c:plotArea>
    <c:plotVisOnly val="1"/>
    <c:dispBlanksAs val="gap"/>
  </c:chart>
  <c:spPr>
    <a:gradFill>
      <a:gsLst>
        <a:gs pos="0">
          <a:srgbClr val="f6f8fc"/>
        </a:gs>
        <a:gs pos="74000">
          <a:srgbClr val="abc0e4"/>
        </a:gs>
        <a:gs pos="83000">
          <a:srgbClr val="abc0e4"/>
        </a:gs>
        <a:gs pos="100000">
          <a:srgbClr val="c7d5ed"/>
        </a:gs>
      </a:gsLst>
      <a:lin ang="5400000"/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258120</xdr:colOff>
      <xdr:row>4</xdr:row>
      <xdr:rowOff>14760</xdr:rowOff>
    </xdr:from>
    <xdr:to>
      <xdr:col>12</xdr:col>
      <xdr:colOff>592200</xdr:colOff>
      <xdr:row>17</xdr:row>
      <xdr:rowOff>115920</xdr:rowOff>
    </xdr:to>
    <xdr:graphicFrame>
      <xdr:nvGraphicFramePr>
        <xdr:cNvPr id="0" name="Graphique 1"/>
        <xdr:cNvGraphicFramePr/>
      </xdr:nvGraphicFramePr>
      <xdr:xfrm>
        <a:off x="6436800" y="815040"/>
        <a:ext cx="3341880" cy="270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738720</xdr:colOff>
      <xdr:row>0</xdr:row>
      <xdr:rowOff>156600</xdr:rowOff>
    </xdr:from>
    <xdr:to>
      <xdr:col>14</xdr:col>
      <xdr:colOff>42120</xdr:colOff>
      <xdr:row>17</xdr:row>
      <xdr:rowOff>111960</xdr:rowOff>
    </xdr:to>
    <xdr:graphicFrame>
      <xdr:nvGraphicFramePr>
        <xdr:cNvPr id="1" name="Graphique 2"/>
        <xdr:cNvGraphicFramePr/>
      </xdr:nvGraphicFramePr>
      <xdr:xfrm>
        <a:off x="7289280" y="156600"/>
        <a:ext cx="5482080" cy="335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99720</xdr:colOff>
      <xdr:row>4</xdr:row>
      <xdr:rowOff>176040</xdr:rowOff>
    </xdr:from>
    <xdr:to>
      <xdr:col>12</xdr:col>
      <xdr:colOff>883080</xdr:colOff>
      <xdr:row>18</xdr:row>
      <xdr:rowOff>77760</xdr:rowOff>
    </xdr:to>
    <xdr:graphicFrame>
      <xdr:nvGraphicFramePr>
        <xdr:cNvPr id="2" name="Graphique 2"/>
        <xdr:cNvGraphicFramePr/>
      </xdr:nvGraphicFramePr>
      <xdr:xfrm>
        <a:off x="4250160" y="976320"/>
        <a:ext cx="8939160" cy="270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203040</xdr:colOff>
      <xdr:row>0</xdr:row>
      <xdr:rowOff>152280</xdr:rowOff>
    </xdr:from>
    <xdr:to>
      <xdr:col>12</xdr:col>
      <xdr:colOff>140400</xdr:colOff>
      <xdr:row>13</xdr:row>
      <xdr:rowOff>84240</xdr:rowOff>
    </xdr:to>
    <xdr:graphicFrame>
      <xdr:nvGraphicFramePr>
        <xdr:cNvPr id="3" name="Gráfico 1"/>
        <xdr:cNvGraphicFramePr/>
      </xdr:nvGraphicFramePr>
      <xdr:xfrm>
        <a:off x="2616120" y="152280"/>
        <a:ext cx="9383400" cy="339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5760</xdr:colOff>
      <xdr:row>33</xdr:row>
      <xdr:rowOff>171000</xdr:rowOff>
    </xdr:from>
    <xdr:to>
      <xdr:col>12</xdr:col>
      <xdr:colOff>57240</xdr:colOff>
      <xdr:row>51</xdr:row>
      <xdr:rowOff>119880</xdr:rowOff>
    </xdr:to>
    <xdr:graphicFrame>
      <xdr:nvGraphicFramePr>
        <xdr:cNvPr id="4" name="Gráfico 3"/>
        <xdr:cNvGraphicFramePr/>
      </xdr:nvGraphicFramePr>
      <xdr:xfrm>
        <a:off x="2418840" y="8162640"/>
        <a:ext cx="9497520" cy="3549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123</xdr:row>
      <xdr:rowOff>0</xdr:rowOff>
    </xdr:from>
    <xdr:to>
      <xdr:col>9</xdr:col>
      <xdr:colOff>131400</xdr:colOff>
      <xdr:row>140</xdr:row>
      <xdr:rowOff>156600</xdr:rowOff>
    </xdr:to>
    <xdr:graphicFrame>
      <xdr:nvGraphicFramePr>
        <xdr:cNvPr id="5" name="Gráfico 3"/>
        <xdr:cNvGraphicFramePr/>
      </xdr:nvGraphicFramePr>
      <xdr:xfrm>
        <a:off x="0" y="26746200"/>
        <a:ext cx="9489240" cy="3557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608760</xdr:colOff>
      <xdr:row>2</xdr:row>
      <xdr:rowOff>0</xdr:rowOff>
    </xdr:from>
    <xdr:to>
      <xdr:col>16</xdr:col>
      <xdr:colOff>145800</xdr:colOff>
      <xdr:row>28</xdr:row>
      <xdr:rowOff>114120</xdr:rowOff>
    </xdr:to>
    <xdr:graphicFrame>
      <xdr:nvGraphicFramePr>
        <xdr:cNvPr id="6" name="Gráfico 2"/>
        <xdr:cNvGraphicFramePr/>
      </xdr:nvGraphicFramePr>
      <xdr:xfrm>
        <a:off x="3685320" y="399960"/>
        <a:ext cx="12868920" cy="546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6" topLeftCell="A21" activePane="bottomLeft" state="frozen"/>
      <selection pane="topLeft" activeCell="A1" activeCellId="0" sqref="A1"/>
      <selection pane="bottomLeft" activeCell="G2" activeCellId="0" sqref="G2"/>
    </sheetView>
  </sheetViews>
  <sheetFormatPr defaultColWidth="10.453125" defaultRowHeight="15.75" zeroHeight="false" outlineLevelRow="0" outlineLevelCol="0"/>
  <cols>
    <col collapsed="false" customWidth="true" hidden="false" outlineLevel="0" max="2" min="1" style="0" width="12.14"/>
    <col collapsed="false" customWidth="true" hidden="false" outlineLevel="0" max="3" min="3" style="0" width="12.28"/>
    <col collapsed="false" customWidth="true" hidden="false" outlineLevel="0" max="5" min="5" style="0" width="10.72"/>
    <col collapsed="false" customWidth="true" hidden="false" outlineLevel="0" max="7" min="7" style="0" width="12.43"/>
    <col collapsed="false" customWidth="true" hidden="false" outlineLevel="0" max="8" min="8" style="0" width="36.43"/>
    <col collapsed="false" customWidth="true" hidden="false" outlineLevel="0" max="10" min="10" style="0" width="13.71"/>
  </cols>
  <sheetData>
    <row r="1" customFormat="false" ht="15.75" hidden="false" customHeight="false" outlineLevel="0" collapsed="false">
      <c r="B1" s="0" t="s">
        <v>0</v>
      </c>
      <c r="C1" s="1" t="s">
        <v>1</v>
      </c>
      <c r="D1" s="0" t="s">
        <v>2</v>
      </c>
      <c r="F1" s="0" t="s">
        <v>3</v>
      </c>
      <c r="G1" s="0" t="s">
        <v>4</v>
      </c>
      <c r="I1" s="0" t="s">
        <v>3</v>
      </c>
      <c r="J1" s="0" t="s">
        <v>4</v>
      </c>
    </row>
    <row r="2" customFormat="false" ht="15.75" hidden="false" customHeight="false" outlineLevel="0" collapsed="false">
      <c r="B2" s="0" t="n">
        <v>0</v>
      </c>
      <c r="C2" s="2" t="n">
        <f aca="false">_xlfn.BINOM.DIST(B2,30,0.05,0)</f>
        <v>0.214638763942938</v>
      </c>
      <c r="D2" s="2" t="n">
        <f aca="false">_xlfn.BINOM.DIST(B2,30,0.05,1)</f>
        <v>0.214638763942938</v>
      </c>
      <c r="E2" s="3"/>
      <c r="F2" s="0" t="n">
        <v>10</v>
      </c>
      <c r="G2" s="4" t="n">
        <f aca="false">_xlfn.BINOM.DIST(2,F2,0.05,1)</f>
        <v>0.988496442620703</v>
      </c>
      <c r="H2" s="3"/>
      <c r="I2" s="5" t="n">
        <v>100</v>
      </c>
      <c r="J2" s="6" t="n">
        <f aca="false">_xlfn.BINOM.DIST(2,I2,0.05,1)</f>
        <v>0.118262981185121</v>
      </c>
      <c r="L2" s="7"/>
    </row>
    <row r="3" customFormat="false" ht="15.75" hidden="false" customHeight="false" outlineLevel="0" collapsed="false">
      <c r="B3" s="0" t="n">
        <v>1</v>
      </c>
      <c r="C3" s="8" t="n">
        <f aca="false">_xlfn.BINOM.DIST(B3,30,0.05,0)</f>
        <v>0.338903311488848</v>
      </c>
      <c r="D3" s="8" t="n">
        <f aca="false">_xlfn.BINOM.DIST(B3,30,0.05,1)</f>
        <v>0.553542075431786</v>
      </c>
      <c r="F3" s="0" t="n">
        <v>20</v>
      </c>
      <c r="G3" s="2" t="n">
        <f aca="false">_xlfn.BINOM.DIST(2,F3,0.05,1)</f>
        <v>0.924516326211503</v>
      </c>
      <c r="H3" s="5"/>
      <c r="I3" s="5" t="n">
        <v>101</v>
      </c>
      <c r="J3" s="6" t="n">
        <f aca="false">_xlfn.BINOM.DIST(2,I3,0.05,1)</f>
        <v>0.114203892592232</v>
      </c>
    </row>
    <row r="4" customFormat="false" ht="15.75" hidden="false" customHeight="false" outlineLevel="0" collapsed="false">
      <c r="B4" s="0" t="n">
        <v>2</v>
      </c>
      <c r="C4" s="8" t="n">
        <f aca="false">_xlfn.BINOM.DIST(B4,30,0.05,0)</f>
        <v>0.258636737715174</v>
      </c>
      <c r="D4" s="8" t="n">
        <f aca="false">_xlfn.BINOM.DIST(B4,30,0.05,1)</f>
        <v>0.812178813146959</v>
      </c>
      <c r="F4" s="0" t="n">
        <v>30</v>
      </c>
      <c r="G4" s="2" t="n">
        <f aca="false">_xlfn.BINOM.DIST(2,F4,0.05,1)</f>
        <v>0.812178813146959</v>
      </c>
      <c r="H4" s="5"/>
      <c r="I4" s="5" t="n">
        <v>102</v>
      </c>
      <c r="J4" s="6" t="n">
        <f aca="false">_xlfn.BINOM.DIST(2,I4,0.05,1)</f>
        <v>0.110269856728721</v>
      </c>
    </row>
    <row r="5" customFormat="false" ht="15.75" hidden="false" customHeight="false" outlineLevel="0" collapsed="false">
      <c r="B5" s="0" t="n">
        <v>3</v>
      </c>
      <c r="C5" s="8" t="n">
        <f aca="false">_xlfn.BINOM.DIST(B5,30,0.05,0)</f>
        <v>0.127049625544296</v>
      </c>
      <c r="D5" s="8" t="n">
        <f aca="false">_xlfn.BINOM.DIST(B5,30,0.05,1)</f>
        <v>0.939228438691255</v>
      </c>
      <c r="F5" s="0" t="n">
        <v>40</v>
      </c>
      <c r="G5" s="2" t="n">
        <f aca="false">_xlfn.BINOM.DIST(2,F5,0.05,1)</f>
        <v>0.676735760748646</v>
      </c>
      <c r="H5" s="5"/>
      <c r="I5" s="5" t="n">
        <v>103</v>
      </c>
      <c r="J5" s="6" t="n">
        <f aca="false">_xlfn.BINOM.DIST(2,I5,0.05,1)</f>
        <v>0.106457775976978</v>
      </c>
    </row>
    <row r="6" customFormat="false" ht="15.75" hidden="false" customHeight="false" outlineLevel="0" collapsed="false">
      <c r="B6" s="0" t="n">
        <v>4</v>
      </c>
      <c r="C6" s="8" t="n">
        <f aca="false">_xlfn.BINOM.DIST(B6,30,0.05,0)</f>
        <v>0.0451360511802104</v>
      </c>
      <c r="D6" s="8" t="n">
        <f aca="false">_xlfn.BINOM.DIST(B6,30,0.05,1)</f>
        <v>0.984364489871466</v>
      </c>
      <c r="F6" s="0" t="n">
        <v>50</v>
      </c>
      <c r="G6" s="2" t="n">
        <f aca="false">_xlfn.BINOM.DIST(2,F6,0.05,1)</f>
        <v>0.540533122719514</v>
      </c>
      <c r="H6" s="5"/>
      <c r="I6" s="5" t="n">
        <v>104</v>
      </c>
      <c r="J6" s="6" t="n">
        <f aca="false">_xlfn.BINOM.DIST(2,I6,0.05,1)</f>
        <v>0.102764586852641</v>
      </c>
    </row>
    <row r="7" customFormat="false" ht="15.75" hidden="false" customHeight="false" outlineLevel="0" collapsed="false">
      <c r="B7" s="0" t="n">
        <v>5</v>
      </c>
      <c r="C7" s="8" t="n">
        <f aca="false">_xlfn.BINOM.DIST(B7,30,0.05,0)</f>
        <v>0.0123530245335313</v>
      </c>
      <c r="D7" s="8" t="n">
        <f aca="false">_xlfn.BINOM.DIST(B7,30,0.05,1)</f>
        <v>0.996717514404997</v>
      </c>
      <c r="F7" s="0" t="n">
        <v>60</v>
      </c>
      <c r="G7" s="2" t="n">
        <f aca="false">_xlfn.BINOM.DIST(2,F7,0.05,1)</f>
        <v>0.417435768660166</v>
      </c>
      <c r="H7" s="5"/>
      <c r="I7" s="5" t="n">
        <v>105</v>
      </c>
      <c r="J7" s="6" t="n">
        <f aca="false">_xlfn.BINOM.DIST(2,I7,0.05,1)</f>
        <v>0.0991872624851466</v>
      </c>
    </row>
    <row r="8" customFormat="false" ht="15.75" hidden="false" customHeight="false" outlineLevel="0" collapsed="false">
      <c r="B8" s="0" t="n">
        <v>6</v>
      </c>
      <c r="C8" s="8" t="n">
        <f aca="false">_xlfn.BINOM.DIST(B8,30,0.05,0)</f>
        <v>0.00270899660823054</v>
      </c>
      <c r="D8" s="8" t="n">
        <f aca="false">_xlfn.BINOM.DIST(B8,30,0.05,1)</f>
        <v>0.999426511013227</v>
      </c>
      <c r="F8" s="0" t="n">
        <v>70</v>
      </c>
      <c r="G8" s="2" t="n">
        <f aca="false">_xlfn.BINOM.DIST(2,F8,0.05,1)</f>
        <v>0.313735825300272</v>
      </c>
      <c r="H8" s="5"/>
      <c r="I8" s="5" t="n">
        <v>106</v>
      </c>
      <c r="J8" s="6" t="n">
        <f aca="false">_xlfn.BINOM.DIST(2,I8,0.05,1)</f>
        <v>0.0957228148574029</v>
      </c>
    </row>
    <row r="9" customFormat="false" ht="15.75" hidden="false" customHeight="false" outlineLevel="0" collapsed="false">
      <c r="B9" s="0" t="n">
        <v>7</v>
      </c>
      <c r="C9" s="8" t="n">
        <f aca="false">_xlfn.BINOM.DIST(B9,30,0.05,0)</f>
        <v>0.000488841493214534</v>
      </c>
      <c r="D9" s="8" t="n">
        <f aca="false">_xlfn.BINOM.DIST(B9,30,0.05,1)</f>
        <v>0.999915352506442</v>
      </c>
      <c r="F9" s="0" t="n">
        <v>80</v>
      </c>
      <c r="G9" s="2" t="n">
        <f aca="false">_xlfn.BINOM.DIST(2,F9,0.05,1)</f>
        <v>0.230620504916492</v>
      </c>
      <c r="H9" s="5"/>
      <c r="I9" s="5" t="n">
        <v>107</v>
      </c>
      <c r="J9" s="6" t="n">
        <f aca="false">_xlfn.BINOM.DIST(2,I9,0.05,1)</f>
        <v>0.0923682968178472</v>
      </c>
    </row>
    <row r="10" customFormat="false" ht="15.75" hidden="false" customHeight="false" outlineLevel="0" collapsed="false">
      <c r="B10" s="0" t="n">
        <v>8</v>
      </c>
      <c r="C10" s="8" t="n">
        <f aca="false">_xlfn.BINOM.DIST(B10,30,0.05,0)</f>
        <v>7.39694364732519E-005</v>
      </c>
      <c r="D10" s="8" t="n">
        <f aca="false">_xlfn.BINOM.DIST(B10,30,0.05,1)</f>
        <v>0.999989321942915</v>
      </c>
      <c r="F10" s="0" t="n">
        <v>90</v>
      </c>
      <c r="G10" s="2" t="n">
        <f aca="false">_xlfn.BINOM.DIST(2,F10,0.05,1)</f>
        <v>0.166431312952598</v>
      </c>
      <c r="H10" s="5"/>
      <c r="I10" s="5" t="n">
        <v>108</v>
      </c>
      <c r="J10" s="6" t="n">
        <f aca="false">_xlfn.BINOM.DIST(2,I10,0.05,1)</f>
        <v>0.0891208038776487</v>
      </c>
    </row>
    <row r="11" customFormat="false" ht="15.75" hidden="false" customHeight="false" outlineLevel="0" collapsed="false">
      <c r="B11" s="0" t="n">
        <v>9</v>
      </c>
      <c r="C11" s="8" t="n">
        <f aca="false">_xlfn.BINOM.DIST(B11,30,0.05,0)</f>
        <v>9.5165356866172E-006</v>
      </c>
      <c r="D11" s="8" t="n">
        <f aca="false">_xlfn.BINOM.DIST(B11,30,0.05,1)</f>
        <v>0.999998838478602</v>
      </c>
      <c r="F11" s="0" t="n">
        <v>100</v>
      </c>
      <c r="G11" s="2" t="n">
        <f aca="false">_xlfn.BINOM.DIST(2,F11,0.05,1)</f>
        <v>0.11826298118512</v>
      </c>
      <c r="H11" s="5"/>
      <c r="I11" s="5" t="n">
        <v>109</v>
      </c>
      <c r="J11" s="6" t="n">
        <f aca="false">_xlfn.BINOM.DIST(2,I11,0.05,1)</f>
        <v>0.0859774758053434</v>
      </c>
    </row>
    <row r="12" customFormat="false" ht="15.75" hidden="false" customHeight="false" outlineLevel="0" collapsed="false">
      <c r="B12" s="0" t="n">
        <v>10</v>
      </c>
      <c r="C12" s="8" t="n">
        <f aca="false">_xlfn.BINOM.DIST(B12,30,0.05,0)</f>
        <v>1.05182762852085E-006</v>
      </c>
      <c r="D12" s="8" t="n">
        <f aca="false">_xlfn.BINOM.DIST(B12,30,0.05,1)</f>
        <v>0.99999989030623</v>
      </c>
      <c r="F12" s="0" t="n">
        <v>110</v>
      </c>
      <c r="G12" s="2" t="n">
        <f aca="false">_xlfn.BINOM.DIST(2,F12,0.05,1)</f>
        <v>0.0829354980306966</v>
      </c>
      <c r="H12" s="5"/>
      <c r="I12" s="5" t="n">
        <v>110</v>
      </c>
      <c r="J12" s="6" t="n">
        <f aca="false">_xlfn.BINOM.DIST(2,I12,0.05,1)</f>
        <v>0.0829354980306966</v>
      </c>
    </row>
    <row r="13" customFormat="false" ht="15.75" hidden="false" customHeight="false" outlineLevel="0" collapsed="false">
      <c r="B13" s="0" t="n">
        <v>11</v>
      </c>
      <c r="C13" s="8" t="n">
        <f aca="false">_xlfn.BINOM.DIST(B13,30,0.05,0)</f>
        <v>1.00653361580942E-007</v>
      </c>
      <c r="D13" s="8" t="n">
        <f aca="false">_xlfn.BINOM.DIST(B13,30,0.05,1)</f>
        <v>0.999999990959592</v>
      </c>
      <c r="F13" s="0" t="n">
        <v>120</v>
      </c>
      <c r="G13" s="8" t="n">
        <f aca="false">_xlfn.BINOM.DIST(2,F13,0.05,1)</f>
        <v>0.0575054083380795</v>
      </c>
      <c r="I13" s="0" t="n">
        <v>111</v>
      </c>
      <c r="J13" s="6" t="n">
        <f aca="false">_xlfn.BINOM.DIST(2,I13,0.05,1)</f>
        <v>0.079992102869117</v>
      </c>
    </row>
    <row r="14" customFormat="false" ht="15.75" hidden="false" customHeight="false" outlineLevel="0" collapsed="false">
      <c r="B14" s="0" t="n">
        <v>12</v>
      </c>
      <c r="C14" s="8" t="n">
        <f aca="false">_xlfn.BINOM.DIST(B14,30,0.05,0)</f>
        <v>8.38778013174521E-009</v>
      </c>
      <c r="D14" s="8" t="n">
        <f aca="false">_xlfn.BINOM.DIST(B14,30,0.05,1)</f>
        <v>0.999999999347372</v>
      </c>
      <c r="F14" s="0" t="n">
        <v>130</v>
      </c>
      <c r="G14" s="8" t="n">
        <f aca="false">_xlfn.BINOM.DIST(2,F14,0.05,1)</f>
        <v>0.0394820310999274</v>
      </c>
      <c r="I14" s="0" t="n">
        <v>112</v>
      </c>
      <c r="J14" s="6" t="n">
        <f aca="false">_xlfn.BINOM.DIST(2,I14,0.05,1)</f>
        <v>0.0771445705774787</v>
      </c>
    </row>
    <row r="15" customFormat="false" ht="15.75" hidden="false" customHeight="false" outlineLevel="0" collapsed="false">
      <c r="B15" s="0" t="n">
        <v>13</v>
      </c>
      <c r="C15" s="8" t="n">
        <f aca="false">_xlfn.BINOM.DIST(B15,30,0.05,0)</f>
        <v>6.1125523227293E-010</v>
      </c>
      <c r="D15" s="8" t="n">
        <f aca="false">_xlfn.BINOM.DIST(B15,30,0.05,1)</f>
        <v>0.999999999958627</v>
      </c>
      <c r="F15" s="0" t="n">
        <v>140</v>
      </c>
      <c r="G15" s="8" t="n">
        <f aca="false">_xlfn.BINOM.DIST(2,F15,0.05,1)</f>
        <v>0.0268745860966869</v>
      </c>
      <c r="I15" s="0" t="n">
        <v>113</v>
      </c>
      <c r="J15" s="6" t="n">
        <f aca="false">_xlfn.BINOM.DIST(2,I15,0.05,1)</f>
        <v>0.0743902302517486</v>
      </c>
    </row>
    <row r="16" customFormat="false" ht="15.75" hidden="false" customHeight="false" outlineLevel="0" collapsed="false">
      <c r="B16" s="0" t="n">
        <v>14</v>
      </c>
      <c r="C16" s="8" t="n">
        <f aca="false">_xlfn.BINOM.DIST(B16,30,0.05,0)</f>
        <v>3.90651840174429E-011</v>
      </c>
      <c r="D16" s="8" t="n">
        <f aca="false">_xlfn.BINOM.DIST(B16,30,0.05,1)</f>
        <v>0.999999999997693</v>
      </c>
    </row>
    <row r="17" customFormat="false" ht="15.75" hidden="false" customHeight="false" outlineLevel="0" collapsed="false">
      <c r="B17" s="0" t="n">
        <v>15</v>
      </c>
      <c r="C17" s="8" t="n">
        <f aca="false">_xlfn.BINOM.DIST(B17,30,0.05,0)</f>
        <v>2.19313313782136E-012</v>
      </c>
      <c r="D17" s="8" t="n">
        <f aca="false">_xlfn.BINOM.DIST(B17,30,0.05,1)</f>
        <v>0.999999999999886</v>
      </c>
    </row>
    <row r="18" customFormat="false" ht="15.75" hidden="false" customHeight="false" outlineLevel="0" collapsed="false">
      <c r="B18" s="0" t="n">
        <v>16</v>
      </c>
      <c r="C18" s="8" t="n">
        <f aca="false">_xlfn.BINOM.DIST(B18,30,0.05,0)</f>
        <v>1.08213806142501E-013</v>
      </c>
      <c r="D18" s="8" t="n">
        <f aca="false">_xlfn.BINOM.DIST(B18,30,0.05,1)</f>
        <v>0.999999999999994</v>
      </c>
    </row>
    <row r="19" customFormat="false" ht="15.75" hidden="false" customHeight="false" outlineLevel="0" collapsed="false">
      <c r="B19" s="0" t="n">
        <v>17</v>
      </c>
      <c r="C19" s="8" t="n">
        <f aca="false">_xlfn.BINOM.DIST(B19,30,0.05,0)</f>
        <v>4.69038169038705E-015</v>
      </c>
      <c r="D19" s="8" t="n">
        <f aca="false">_xlfn.BINOM.DIST(B19,30,0.05,1)</f>
        <v>0.999999999999999</v>
      </c>
    </row>
    <row r="20" customFormat="false" ht="15.75" hidden="false" customHeight="false" outlineLevel="0" collapsed="false">
      <c r="B20" s="0" t="n">
        <v>18</v>
      </c>
      <c r="C20" s="8" t="n">
        <f aca="false">_xlfn.BINOM.DIST(B20,30,0.05,0)</f>
        <v>1.78289362500092E-016</v>
      </c>
      <c r="D20" s="8" t="n">
        <f aca="false">_xlfn.BINOM.DIST(B20,30,0.05,1)</f>
        <v>0.999999999999999</v>
      </c>
    </row>
    <row r="21" customFormat="false" ht="15.75" hidden="false" customHeight="false" outlineLevel="0" collapsed="false">
      <c r="B21" s="0" t="n">
        <v>19</v>
      </c>
      <c r="C21" s="8" t="n">
        <f aca="false">_xlfn.BINOM.DIST(B21,30,0.05,0)</f>
        <v>5.92651620498922E-018</v>
      </c>
      <c r="D21" s="8" t="n">
        <f aca="false">_xlfn.BINOM.DIST(B21,30,0.05,1)</f>
        <v>0.999999999999999</v>
      </c>
    </row>
    <row r="22" customFormat="false" ht="15.75" hidden="false" customHeight="false" outlineLevel="0" collapsed="false">
      <c r="B22" s="0" t="n">
        <v>20</v>
      </c>
      <c r="C22" s="8" t="n">
        <f aca="false">_xlfn.BINOM.DIST(B22,30,0.05,0)</f>
        <v>1.71557048039162E-019</v>
      </c>
      <c r="D22" s="8" t="n">
        <f aca="false">_xlfn.BINOM.DIST(B22,30,0.05,1)</f>
        <v>0.999999999999999</v>
      </c>
    </row>
    <row r="23" customFormat="false" ht="15.75" hidden="false" customHeight="false" outlineLevel="0" collapsed="false">
      <c r="B23" s="0" t="n">
        <v>21</v>
      </c>
      <c r="C23" s="8" t="n">
        <f aca="false">_xlfn.BINOM.DIST(B23,30,0.05,0)</f>
        <v>4.29967538945268E-021</v>
      </c>
      <c r="D23" s="8" t="n">
        <f aca="false">_xlfn.BINOM.DIST(B23,30,0.05,1)</f>
        <v>0.999999999999999</v>
      </c>
    </row>
    <row r="24" customFormat="false" ht="15.75" hidden="false" customHeight="false" outlineLevel="0" collapsed="false">
      <c r="B24" s="0" t="n">
        <v>22</v>
      </c>
      <c r="C24" s="8" t="n">
        <f aca="false">_xlfn.BINOM.DIST(B24,30,0.05,0)</f>
        <v>9.25767428351055E-023</v>
      </c>
      <c r="D24" s="8" t="n">
        <f aca="false">_xlfn.BINOM.DIST(B24,30,0.05,1)</f>
        <v>0.999999999999999</v>
      </c>
    </row>
    <row r="25" customFormat="false" ht="15.75" hidden="false" customHeight="false" outlineLevel="0" collapsed="false">
      <c r="B25" s="0" t="n">
        <v>23</v>
      </c>
      <c r="C25" s="8" t="n">
        <f aca="false">_xlfn.BINOM.DIST(B25,30,0.05,0)</f>
        <v>1.69476874755342E-024</v>
      </c>
      <c r="D25" s="8" t="n">
        <f aca="false">_xlfn.BINOM.DIST(B25,30,0.05,1)</f>
        <v>0.999999999999999</v>
      </c>
    </row>
    <row r="26" customFormat="false" ht="15.75" hidden="false" customHeight="false" outlineLevel="0" collapsed="false">
      <c r="B26" s="0" t="n">
        <v>24</v>
      </c>
      <c r="C26" s="8" t="n">
        <f aca="false">_xlfn.BINOM.DIST(B26,30,0.05,0)</f>
        <v>2.60161869141972E-026</v>
      </c>
      <c r="D26" s="8" t="n">
        <f aca="false">_xlfn.BINOM.DIST(B26,30,0.05,1)</f>
        <v>0.999999999999999</v>
      </c>
    </row>
    <row r="27" customFormat="false" ht="15.75" hidden="false" customHeight="false" outlineLevel="0" collapsed="false">
      <c r="B27" s="0" t="n">
        <v>25</v>
      </c>
      <c r="C27" s="8" t="n">
        <f aca="false">_xlfn.BINOM.DIST(B27,30,0.05,0)</f>
        <v>3.28625518916175E-028</v>
      </c>
      <c r="D27" s="8" t="n">
        <f aca="false">_xlfn.BINOM.DIST(B27,30,0.05,1)</f>
        <v>0.999999999999999</v>
      </c>
    </row>
    <row r="28" customFormat="false" ht="15.75" hidden="false" customHeight="false" outlineLevel="0" collapsed="false">
      <c r="B28" s="0" t="n">
        <v>26</v>
      </c>
      <c r="C28" s="8" t="n">
        <f aca="false">_xlfn.BINOM.DIST(B28,30,0.05,0)</f>
        <v>3.32616921979935E-030</v>
      </c>
      <c r="D28" s="8" t="n">
        <f aca="false">_xlfn.BINOM.DIST(B28,30,0.05,1)</f>
        <v>0.999999999999999</v>
      </c>
    </row>
    <row r="29" customFormat="false" ht="15.75" hidden="false" customHeight="false" outlineLevel="0" collapsed="false">
      <c r="B29" s="0" t="n">
        <v>27</v>
      </c>
      <c r="C29" s="8" t="n">
        <f aca="false">_xlfn.BINOM.DIST(B29,30,0.05,0)</f>
        <v>2.59350426495076E-032</v>
      </c>
      <c r="D29" s="8" t="n">
        <f aca="false">_xlfn.BINOM.DIST(B29,30,0.05,1)</f>
        <v>0.999999999999999</v>
      </c>
    </row>
    <row r="30" customFormat="false" ht="15.75" hidden="false" customHeight="false" outlineLevel="0" collapsed="false">
      <c r="B30" s="0" t="n">
        <v>28</v>
      </c>
      <c r="C30" s="8" t="n">
        <f aca="false">_xlfn.BINOM.DIST(B30,30,0.05,0)</f>
        <v>1.46250240504742E-034</v>
      </c>
      <c r="D30" s="8" t="n">
        <f aca="false">_xlfn.BINOM.DIST(B30,30,0.05,1)</f>
        <v>0.999999999999999</v>
      </c>
    </row>
    <row r="31" customFormat="false" ht="15.75" hidden="false" customHeight="false" outlineLevel="0" collapsed="false">
      <c r="B31" s="0" t="n">
        <v>29</v>
      </c>
      <c r="C31" s="8" t="n">
        <f aca="false">_xlfn.BINOM.DIST(B31,30,0.05,0)</f>
        <v>5.30853867530824E-037</v>
      </c>
      <c r="D31" s="8" t="n">
        <f aca="false">_xlfn.BINOM.DIST(B31,30,0.05,1)</f>
        <v>0.999999999999999</v>
      </c>
    </row>
    <row r="32" customFormat="false" ht="15.75" hidden="false" customHeight="false" outlineLevel="0" collapsed="false">
      <c r="B32" s="0" t="n">
        <v>30</v>
      </c>
      <c r="C32" s="8" t="n">
        <f aca="false">_xlfn.BINOM.DIST(B32,30,0.05,0)</f>
        <v>9.31322574615481E-040</v>
      </c>
      <c r="D32" s="8" t="n">
        <f aca="false">_xlfn.BINOM.DIST(B32,30,0.05,1)</f>
        <v>1</v>
      </c>
    </row>
  </sheetData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5" activeCellId="0" sqref="C5"/>
    </sheetView>
  </sheetViews>
  <sheetFormatPr defaultColWidth="10.453125" defaultRowHeight="15.75" zeroHeight="false" outlineLevelRow="0" outlineLevelCol="0"/>
  <sheetData>
    <row r="1" customFormat="false" ht="15.75" hidden="false" customHeight="false" outlineLevel="0" collapsed="false">
      <c r="A1" s="0" t="s">
        <v>5</v>
      </c>
      <c r="B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0"/>
  <sheetViews>
    <sheetView showFormulas="false" showGridLines="true" showRowColHeaders="true" showZeros="true" rightToLeft="false" tabSelected="false" showOutlineSymbols="true" defaultGridColor="true" view="normal" topLeftCell="J1" colorId="64" zoomScale="75" zoomScaleNormal="75" zoomScalePageLayoutView="100" workbookViewId="0">
      <pane xSplit="0" ySplit="9" topLeftCell="A10" activePane="bottomLeft" state="frozen"/>
      <selection pane="topLeft" activeCell="J1" activeCellId="0" sqref="J1"/>
      <selection pane="bottomLeft" activeCell="Q1" activeCellId="0" sqref="Q1"/>
    </sheetView>
  </sheetViews>
  <sheetFormatPr defaultColWidth="10.453125" defaultRowHeight="15.75" zeroHeight="false" outlineLevelRow="0" outlineLevelCol="0"/>
  <cols>
    <col collapsed="false" customWidth="true" hidden="false" outlineLevel="0" max="9" min="9" style="0" width="3.57"/>
    <col collapsed="false" customWidth="true" hidden="false" outlineLevel="0" max="12" min="12" style="0" width="3"/>
    <col collapsed="false" customWidth="true" hidden="false" outlineLevel="0" max="15" min="15" style="0" width="6"/>
  </cols>
  <sheetData>
    <row r="1" customFormat="false" ht="15.75" hidden="false" customHeight="true" outlineLevel="0" collapsed="false">
      <c r="A1" s="9" t="s">
        <v>7</v>
      </c>
      <c r="B1" s="10" t="n">
        <f aca="false">200*1/2</f>
        <v>100</v>
      </c>
      <c r="C1" s="11"/>
      <c r="D1" s="11" t="s">
        <v>8</v>
      </c>
      <c r="E1" s="12" t="str">
        <f aca="true">IF(RAND()&lt;=0.5,"Face","Pile")</f>
        <v>Pile</v>
      </c>
      <c r="G1" s="13" t="s">
        <v>9</v>
      </c>
      <c r="H1" s="14" t="n">
        <f aca="false">200*1/6</f>
        <v>33.3333333333333</v>
      </c>
      <c r="J1" s="0" t="s">
        <v>8</v>
      </c>
      <c r="K1" s="15" t="n">
        <f aca="false">RANDBETWEEN(1,6)</f>
        <v>5</v>
      </c>
      <c r="M1" s="13" t="s">
        <v>10</v>
      </c>
      <c r="N1" s="16" t="n">
        <f aca="false">200*0.07</f>
        <v>14</v>
      </c>
      <c r="P1" s="0" t="s">
        <v>8</v>
      </c>
      <c r="Q1" s="15" t="str">
        <f aca="true">IF(RAND()&lt;=0.07,"Victoire","Défaite")</f>
        <v>Défaite</v>
      </c>
    </row>
    <row r="2" customFormat="false" ht="15.75" hidden="false" customHeight="false" outlineLevel="0" collapsed="false">
      <c r="A2" s="9"/>
      <c r="B2" s="10"/>
      <c r="C2" s="11"/>
      <c r="D2" s="11" t="s">
        <v>11</v>
      </c>
      <c r="E2" s="12" t="str">
        <f aca="true">IF(RAND()&lt;=0.5,"Face","Pile")</f>
        <v>Face</v>
      </c>
      <c r="G2" s="13"/>
      <c r="H2" s="14"/>
      <c r="J2" s="0" t="s">
        <v>11</v>
      </c>
      <c r="K2" s="15" t="n">
        <f aca="false">RANDBETWEEN(1,6)</f>
        <v>1</v>
      </c>
      <c r="M2" s="13"/>
      <c r="N2" s="16"/>
      <c r="P2" s="0" t="s">
        <v>11</v>
      </c>
      <c r="Q2" s="15" t="str">
        <f aca="true">IF(RAND()&lt;=0.07,"Victoire","Défaite")</f>
        <v>Défaite</v>
      </c>
    </row>
    <row r="3" customFormat="false" ht="15.75" hidden="false" customHeight="false" outlineLevel="0" collapsed="false">
      <c r="A3" s="9"/>
      <c r="B3" s="10"/>
      <c r="C3" s="11"/>
      <c r="D3" s="11" t="s">
        <v>12</v>
      </c>
      <c r="E3" s="12" t="str">
        <f aca="true">IF(RAND()&lt;=0.5,"Face","Pile")</f>
        <v>Pile</v>
      </c>
      <c r="G3" s="13"/>
      <c r="H3" s="14"/>
      <c r="J3" s="0" t="s">
        <v>12</v>
      </c>
      <c r="K3" s="15" t="n">
        <f aca="false">RANDBETWEEN(1,6)</f>
        <v>4</v>
      </c>
      <c r="M3" s="13"/>
      <c r="N3" s="16"/>
      <c r="P3" s="0" t="s">
        <v>12</v>
      </c>
      <c r="Q3" s="15" t="str">
        <f aca="true">IF(RAND()&lt;=0.07,"Victoire","Défaite")</f>
        <v>Défaite</v>
      </c>
    </row>
    <row r="4" customFormat="false" ht="15.75" hidden="false" customHeight="true" outlineLevel="0" collapsed="false">
      <c r="A4" s="9" t="s">
        <v>13</v>
      </c>
      <c r="B4" s="10" t="n">
        <f aca="false">COUNTIF(E1:E200,"Face")</f>
        <v>91</v>
      </c>
      <c r="C4" s="11"/>
      <c r="D4" s="11" t="s">
        <v>14</v>
      </c>
      <c r="E4" s="12" t="str">
        <f aca="true">IF(RAND()&lt;=0.5,"Face","Pile")</f>
        <v>Face</v>
      </c>
      <c r="G4" s="13" t="s">
        <v>15</v>
      </c>
      <c r="H4" s="16" t="n">
        <f aca="false">COUNTIF(K1:K200,1)</f>
        <v>37</v>
      </c>
      <c r="J4" s="0" t="s">
        <v>14</v>
      </c>
      <c r="K4" s="15" t="n">
        <f aca="false">RANDBETWEEN(1,6)</f>
        <v>6</v>
      </c>
      <c r="M4" s="13" t="s">
        <v>16</v>
      </c>
      <c r="N4" s="16" t="n">
        <f aca="false">COUNTIF(Q1:Q200,"Victoire")</f>
        <v>17</v>
      </c>
      <c r="P4" s="0" t="s">
        <v>14</v>
      </c>
      <c r="Q4" s="15" t="str">
        <f aca="true">IF(RAND()&lt;=0.07,"Victoire","Défaite")</f>
        <v>Défaite</v>
      </c>
    </row>
    <row r="5" customFormat="false" ht="15.75" hidden="false" customHeight="false" outlineLevel="0" collapsed="false">
      <c r="A5" s="9"/>
      <c r="B5" s="10"/>
      <c r="C5" s="11"/>
      <c r="D5" s="11" t="s">
        <v>17</v>
      </c>
      <c r="E5" s="12" t="str">
        <f aca="true">IF(RAND()&lt;=0.5,"Face","Pile")</f>
        <v>Pile</v>
      </c>
      <c r="G5" s="13"/>
      <c r="H5" s="16"/>
      <c r="J5" s="0" t="s">
        <v>17</v>
      </c>
      <c r="K5" s="15" t="n">
        <f aca="false">RANDBETWEEN(1,6)</f>
        <v>6</v>
      </c>
      <c r="M5" s="13"/>
      <c r="N5" s="16"/>
      <c r="P5" s="0" t="s">
        <v>17</v>
      </c>
      <c r="Q5" s="15" t="str">
        <f aca="true">IF(RAND()&lt;=0.07,"Victoire","Défaite")</f>
        <v>Défaite</v>
      </c>
    </row>
    <row r="6" customFormat="false" ht="15.75" hidden="false" customHeight="false" outlineLevel="0" collapsed="false">
      <c r="A6" s="9"/>
      <c r="B6" s="10"/>
      <c r="C6" s="11"/>
      <c r="D6" s="11" t="s">
        <v>18</v>
      </c>
      <c r="E6" s="12" t="str">
        <f aca="true">IF(RAND()&lt;=0.5,"Face","Pile")</f>
        <v>Pile</v>
      </c>
      <c r="G6" s="13"/>
      <c r="H6" s="16"/>
      <c r="J6" s="0" t="s">
        <v>18</v>
      </c>
      <c r="K6" s="15" t="n">
        <f aca="false">RANDBETWEEN(1,6)</f>
        <v>3</v>
      </c>
      <c r="M6" s="13"/>
      <c r="N6" s="16"/>
      <c r="P6" s="0" t="s">
        <v>18</v>
      </c>
      <c r="Q6" s="15" t="str">
        <f aca="true">IF(RAND()&lt;=0.07,"Victoire","Défaite")</f>
        <v>Défaite</v>
      </c>
    </row>
    <row r="7" customFormat="false" ht="15.75" hidden="false" customHeight="false" outlineLevel="0" collapsed="false">
      <c r="A7" s="11"/>
      <c r="B7" s="11"/>
      <c r="C7" s="11"/>
      <c r="D7" s="11" t="s">
        <v>19</v>
      </c>
      <c r="E7" s="12" t="str">
        <f aca="true">IF(RAND()&lt;=0.5,"Face","Pile")</f>
        <v>Face</v>
      </c>
      <c r="J7" s="0" t="s">
        <v>19</v>
      </c>
      <c r="K7" s="15" t="n">
        <f aca="false">RANDBETWEEN(1,6)</f>
        <v>2</v>
      </c>
      <c r="P7" s="0" t="s">
        <v>19</v>
      </c>
      <c r="Q7" s="15" t="str">
        <f aca="true">IF(RAND()&lt;=0.07,"Victoire","Défaite")</f>
        <v>Défaite</v>
      </c>
    </row>
    <row r="8" customFormat="false" ht="15.75" hidden="false" customHeight="false" outlineLevel="0" collapsed="false">
      <c r="A8" s="11"/>
      <c r="B8" s="11"/>
      <c r="C8" s="11"/>
      <c r="D8" s="11" t="s">
        <v>20</v>
      </c>
      <c r="E8" s="12" t="str">
        <f aca="true">IF(RAND()&lt;=0.5,"Face","Pile")</f>
        <v>Face</v>
      </c>
      <c r="J8" s="0" t="s">
        <v>20</v>
      </c>
      <c r="K8" s="15" t="n">
        <f aca="false">RANDBETWEEN(1,6)</f>
        <v>3</v>
      </c>
      <c r="P8" s="0" t="s">
        <v>20</v>
      </c>
      <c r="Q8" s="15" t="str">
        <f aca="true">IF(RAND()&lt;=0.07,"Victoire","Défaite")</f>
        <v>Défaite</v>
      </c>
    </row>
    <row r="9" customFormat="false" ht="15.75" hidden="false" customHeight="false" outlineLevel="0" collapsed="false">
      <c r="A9" s="11"/>
      <c r="B9" s="11"/>
      <c r="C9" s="11"/>
      <c r="D9" s="11" t="s">
        <v>21</v>
      </c>
      <c r="E9" s="12" t="str">
        <f aca="true">IF(RAND()&lt;=0.5,"Face","Pile")</f>
        <v>Pile</v>
      </c>
      <c r="J9" s="0" t="s">
        <v>21</v>
      </c>
      <c r="K9" s="15" t="n">
        <f aca="false">RANDBETWEEN(1,6)</f>
        <v>1</v>
      </c>
      <c r="P9" s="0" t="s">
        <v>21</v>
      </c>
      <c r="Q9" s="15" t="str">
        <f aca="true">IF(RAND()&lt;=0.07,"Victoire","Défaite")</f>
        <v>Défaite</v>
      </c>
    </row>
    <row r="10" customFormat="false" ht="15.75" hidden="false" customHeight="false" outlineLevel="0" collapsed="false">
      <c r="A10" s="11"/>
      <c r="B10" s="11"/>
      <c r="C10" s="11"/>
      <c r="D10" s="11" t="s">
        <v>22</v>
      </c>
      <c r="E10" s="12" t="str">
        <f aca="true">IF(RAND()&lt;=0.5,"Face","Pile")</f>
        <v>Face</v>
      </c>
      <c r="J10" s="0" t="s">
        <v>22</v>
      </c>
      <c r="K10" s="15" t="n">
        <f aca="false">RANDBETWEEN(1,6)</f>
        <v>3</v>
      </c>
      <c r="P10" s="0" t="s">
        <v>22</v>
      </c>
      <c r="Q10" s="15" t="str">
        <f aca="true">IF(RAND()&lt;=0.07,"Victoire","Défaite")</f>
        <v>Défaite</v>
      </c>
    </row>
    <row r="11" customFormat="false" ht="15.75" hidden="false" customHeight="false" outlineLevel="0" collapsed="false">
      <c r="A11" s="11"/>
      <c r="B11" s="11"/>
      <c r="C11" s="11"/>
      <c r="D11" s="11" t="s">
        <v>23</v>
      </c>
      <c r="E11" s="12" t="str">
        <f aca="true">IF(RAND()&lt;=0.5,"Face","Pile")</f>
        <v>Face</v>
      </c>
      <c r="J11" s="0" t="s">
        <v>23</v>
      </c>
      <c r="K11" s="15" t="n">
        <f aca="false">RANDBETWEEN(1,6)</f>
        <v>1</v>
      </c>
      <c r="P11" s="0" t="s">
        <v>23</v>
      </c>
      <c r="Q11" s="15" t="str">
        <f aca="true">IF(RAND()&lt;=0.07,"Victoire","Défaite")</f>
        <v>Défaite</v>
      </c>
    </row>
    <row r="12" customFormat="false" ht="15.75" hidden="false" customHeight="false" outlineLevel="0" collapsed="false">
      <c r="A12" s="11"/>
      <c r="B12" s="11"/>
      <c r="C12" s="11"/>
      <c r="D12" s="11" t="s">
        <v>24</v>
      </c>
      <c r="E12" s="12" t="str">
        <f aca="true">IF(RAND()&lt;=0.5,"Face","Pile")</f>
        <v>Pile</v>
      </c>
      <c r="J12" s="0" t="s">
        <v>24</v>
      </c>
      <c r="K12" s="15" t="n">
        <f aca="false">RANDBETWEEN(1,6)</f>
        <v>4</v>
      </c>
      <c r="P12" s="0" t="s">
        <v>24</v>
      </c>
      <c r="Q12" s="15" t="str">
        <f aca="true">IF(RAND()&lt;=0.07,"Victoire","Défaite")</f>
        <v>Défaite</v>
      </c>
    </row>
    <row r="13" customFormat="false" ht="15.75" hidden="false" customHeight="false" outlineLevel="0" collapsed="false">
      <c r="A13" s="11"/>
      <c r="B13" s="11"/>
      <c r="C13" s="11"/>
      <c r="D13" s="11" t="s">
        <v>25</v>
      </c>
      <c r="E13" s="12" t="str">
        <f aca="true">IF(RAND()&lt;=0.5,"Face","Pile")</f>
        <v>Pile</v>
      </c>
      <c r="J13" s="0" t="s">
        <v>25</v>
      </c>
      <c r="K13" s="15" t="n">
        <f aca="false">RANDBETWEEN(1,6)</f>
        <v>2</v>
      </c>
      <c r="P13" s="0" t="s">
        <v>25</v>
      </c>
      <c r="Q13" s="15" t="str">
        <f aca="true">IF(RAND()&lt;=0.07,"Victoire","Défaite")</f>
        <v>Défaite</v>
      </c>
    </row>
    <row r="14" customFormat="false" ht="15.75" hidden="false" customHeight="false" outlineLevel="0" collapsed="false">
      <c r="A14" s="11"/>
      <c r="B14" s="11"/>
      <c r="C14" s="11"/>
      <c r="D14" s="11" t="s">
        <v>26</v>
      </c>
      <c r="E14" s="12" t="str">
        <f aca="true">IF(RAND()&lt;=0.5,"Face","Pile")</f>
        <v>Pile</v>
      </c>
      <c r="J14" s="0" t="s">
        <v>26</v>
      </c>
      <c r="K14" s="15" t="n">
        <f aca="false">RANDBETWEEN(1,6)</f>
        <v>5</v>
      </c>
      <c r="P14" s="0" t="s">
        <v>26</v>
      </c>
      <c r="Q14" s="15" t="str">
        <f aca="true">IF(RAND()&lt;=0.07,"Victoire","Défaite")</f>
        <v>Défaite</v>
      </c>
    </row>
    <row r="15" customFormat="false" ht="15.75" hidden="false" customHeight="false" outlineLevel="0" collapsed="false">
      <c r="A15" s="11"/>
      <c r="B15" s="11"/>
      <c r="C15" s="11"/>
      <c r="D15" s="11" t="s">
        <v>27</v>
      </c>
      <c r="E15" s="12" t="str">
        <f aca="true">IF(RAND()&lt;=0.5,"Face","Pile")</f>
        <v>Pile</v>
      </c>
      <c r="J15" s="0" t="s">
        <v>27</v>
      </c>
      <c r="K15" s="15" t="n">
        <f aca="false">RANDBETWEEN(1,6)</f>
        <v>1</v>
      </c>
      <c r="P15" s="0" t="s">
        <v>27</v>
      </c>
      <c r="Q15" s="15" t="str">
        <f aca="true">IF(RAND()&lt;=0.07,"Victoire","Défaite")</f>
        <v>Défaite</v>
      </c>
    </row>
    <row r="16" customFormat="false" ht="15.75" hidden="false" customHeight="false" outlineLevel="0" collapsed="false">
      <c r="A16" s="11"/>
      <c r="B16" s="11"/>
      <c r="C16" s="11"/>
      <c r="D16" s="11" t="s">
        <v>28</v>
      </c>
      <c r="E16" s="12" t="str">
        <f aca="true">IF(RAND()&lt;=0.5,"Face","Pile")</f>
        <v>Face</v>
      </c>
      <c r="J16" s="0" t="s">
        <v>28</v>
      </c>
      <c r="K16" s="15" t="n">
        <f aca="false">RANDBETWEEN(1,6)</f>
        <v>4</v>
      </c>
      <c r="P16" s="0" t="s">
        <v>28</v>
      </c>
      <c r="Q16" s="15" t="str">
        <f aca="true">IF(RAND()&lt;=0.07,"Victoire","Défaite")</f>
        <v>Défaite</v>
      </c>
    </row>
    <row r="17" customFormat="false" ht="15.75" hidden="false" customHeight="false" outlineLevel="0" collapsed="false">
      <c r="A17" s="11"/>
      <c r="B17" s="11"/>
      <c r="C17" s="11"/>
      <c r="D17" s="11" t="s">
        <v>29</v>
      </c>
      <c r="E17" s="12" t="str">
        <f aca="true">IF(RAND()&lt;=0.5,"Face","Pile")</f>
        <v>Pile</v>
      </c>
      <c r="J17" s="0" t="s">
        <v>29</v>
      </c>
      <c r="K17" s="15" t="n">
        <f aca="false">RANDBETWEEN(1,6)</f>
        <v>4</v>
      </c>
      <c r="P17" s="0" t="s">
        <v>29</v>
      </c>
      <c r="Q17" s="15" t="str">
        <f aca="true">IF(RAND()&lt;=0.07,"Victoire","Défaite")</f>
        <v>Défaite</v>
      </c>
    </row>
    <row r="18" customFormat="false" ht="15.75" hidden="false" customHeight="false" outlineLevel="0" collapsed="false">
      <c r="A18" s="11"/>
      <c r="B18" s="11"/>
      <c r="C18" s="11"/>
      <c r="D18" s="11" t="s">
        <v>30</v>
      </c>
      <c r="E18" s="12" t="str">
        <f aca="true">IF(RAND()&lt;=0.5,"Face","Pile")</f>
        <v>Pile</v>
      </c>
      <c r="J18" s="0" t="s">
        <v>30</v>
      </c>
      <c r="K18" s="15" t="n">
        <f aca="false">RANDBETWEEN(1,6)</f>
        <v>4</v>
      </c>
      <c r="P18" s="0" t="s">
        <v>30</v>
      </c>
      <c r="Q18" s="15" t="str">
        <f aca="true">IF(RAND()&lt;=0.07,"Victoire","Défaite")</f>
        <v>Défaite</v>
      </c>
    </row>
    <row r="19" customFormat="false" ht="15.75" hidden="false" customHeight="false" outlineLevel="0" collapsed="false">
      <c r="A19" s="11"/>
      <c r="B19" s="11"/>
      <c r="C19" s="11"/>
      <c r="D19" s="11" t="s">
        <v>31</v>
      </c>
      <c r="E19" s="12" t="str">
        <f aca="true">IF(RAND()&lt;=0.5,"Face","Pile")</f>
        <v>Face</v>
      </c>
      <c r="J19" s="0" t="s">
        <v>31</v>
      </c>
      <c r="K19" s="15" t="n">
        <f aca="false">RANDBETWEEN(1,6)</f>
        <v>3</v>
      </c>
      <c r="P19" s="0" t="s">
        <v>31</v>
      </c>
      <c r="Q19" s="15" t="str">
        <f aca="true">IF(RAND()&lt;=0.07,"Victoire","Défaite")</f>
        <v>Défaite</v>
      </c>
    </row>
    <row r="20" customFormat="false" ht="15.75" hidden="false" customHeight="false" outlineLevel="0" collapsed="false">
      <c r="A20" s="11"/>
      <c r="B20" s="11"/>
      <c r="C20" s="11"/>
      <c r="D20" s="11" t="s">
        <v>32</v>
      </c>
      <c r="E20" s="12" t="str">
        <f aca="true">IF(RAND()&lt;=0.5,"Face","Pile")</f>
        <v>Face</v>
      </c>
      <c r="J20" s="0" t="s">
        <v>32</v>
      </c>
      <c r="K20" s="15" t="n">
        <f aca="false">RANDBETWEEN(1,6)</f>
        <v>4</v>
      </c>
      <c r="P20" s="0" t="s">
        <v>32</v>
      </c>
      <c r="Q20" s="15" t="str">
        <f aca="true">IF(RAND()&lt;=0.07,"Victoire","Défaite")</f>
        <v>Défaite</v>
      </c>
    </row>
    <row r="21" customFormat="false" ht="15.75" hidden="false" customHeight="false" outlineLevel="0" collapsed="false">
      <c r="A21" s="11"/>
      <c r="B21" s="11"/>
      <c r="C21" s="11"/>
      <c r="D21" s="11" t="s">
        <v>33</v>
      </c>
      <c r="E21" s="12" t="str">
        <f aca="true">IF(RAND()&lt;=0.5,"Face","Pile")</f>
        <v>Pile</v>
      </c>
      <c r="J21" s="0" t="s">
        <v>33</v>
      </c>
      <c r="K21" s="15" t="n">
        <f aca="false">RANDBETWEEN(1,6)</f>
        <v>4</v>
      </c>
      <c r="P21" s="0" t="s">
        <v>33</v>
      </c>
      <c r="Q21" s="15" t="str">
        <f aca="true">IF(RAND()&lt;=0.07,"Victoire","Défaite")</f>
        <v>Défaite</v>
      </c>
    </row>
    <row r="22" customFormat="false" ht="15.75" hidden="false" customHeight="false" outlineLevel="0" collapsed="false">
      <c r="A22" s="11"/>
      <c r="B22" s="11"/>
      <c r="C22" s="11"/>
      <c r="D22" s="11" t="s">
        <v>34</v>
      </c>
      <c r="E22" s="12" t="str">
        <f aca="true">IF(RAND()&lt;=0.5,"Face","Pile")</f>
        <v>Pile</v>
      </c>
      <c r="J22" s="0" t="s">
        <v>34</v>
      </c>
      <c r="K22" s="15" t="n">
        <f aca="false">RANDBETWEEN(1,6)</f>
        <v>1</v>
      </c>
      <c r="P22" s="0" t="s">
        <v>34</v>
      </c>
      <c r="Q22" s="15" t="str">
        <f aca="true">IF(RAND()&lt;=0.07,"Victoire","Défaite")</f>
        <v>Défaite</v>
      </c>
    </row>
    <row r="23" customFormat="false" ht="15.75" hidden="false" customHeight="false" outlineLevel="0" collapsed="false">
      <c r="A23" s="11"/>
      <c r="B23" s="11"/>
      <c r="C23" s="11"/>
      <c r="D23" s="11" t="s">
        <v>35</v>
      </c>
      <c r="E23" s="12" t="str">
        <f aca="true">IF(RAND()&lt;=0.5,"Face","Pile")</f>
        <v>Pile</v>
      </c>
      <c r="J23" s="0" t="s">
        <v>35</v>
      </c>
      <c r="K23" s="15" t="n">
        <f aca="false">RANDBETWEEN(1,6)</f>
        <v>3</v>
      </c>
      <c r="P23" s="0" t="s">
        <v>35</v>
      </c>
      <c r="Q23" s="15" t="str">
        <f aca="true">IF(RAND()&lt;=0.07,"Victoire","Défaite")</f>
        <v>Défaite</v>
      </c>
    </row>
    <row r="24" customFormat="false" ht="15.75" hidden="false" customHeight="false" outlineLevel="0" collapsed="false">
      <c r="A24" s="11"/>
      <c r="B24" s="11"/>
      <c r="C24" s="11"/>
      <c r="D24" s="11" t="s">
        <v>36</v>
      </c>
      <c r="E24" s="12" t="str">
        <f aca="true">IF(RAND()&lt;=0.5,"Face","Pile")</f>
        <v>Pile</v>
      </c>
      <c r="J24" s="0" t="s">
        <v>36</v>
      </c>
      <c r="K24" s="15" t="n">
        <f aca="false">RANDBETWEEN(1,6)</f>
        <v>1</v>
      </c>
      <c r="P24" s="0" t="s">
        <v>36</v>
      </c>
      <c r="Q24" s="15" t="str">
        <f aca="true">IF(RAND()&lt;=0.07,"Victoire","Défaite")</f>
        <v>Défaite</v>
      </c>
    </row>
    <row r="25" customFormat="false" ht="15.75" hidden="false" customHeight="false" outlineLevel="0" collapsed="false">
      <c r="A25" s="11"/>
      <c r="B25" s="11"/>
      <c r="C25" s="11"/>
      <c r="D25" s="11" t="s">
        <v>37</v>
      </c>
      <c r="E25" s="12" t="str">
        <f aca="true">IF(RAND()&lt;=0.5,"Face","Pile")</f>
        <v>Face</v>
      </c>
      <c r="J25" s="0" t="s">
        <v>37</v>
      </c>
      <c r="K25" s="15" t="n">
        <f aca="false">RANDBETWEEN(1,6)</f>
        <v>6</v>
      </c>
      <c r="P25" s="0" t="s">
        <v>37</v>
      </c>
      <c r="Q25" s="15" t="str">
        <f aca="true">IF(RAND()&lt;=0.07,"Victoire","Défaite")</f>
        <v>Défaite</v>
      </c>
    </row>
    <row r="26" customFormat="false" ht="15.75" hidden="false" customHeight="false" outlineLevel="0" collapsed="false">
      <c r="A26" s="11"/>
      <c r="B26" s="11"/>
      <c r="C26" s="11"/>
      <c r="D26" s="11" t="s">
        <v>38</v>
      </c>
      <c r="E26" s="12" t="str">
        <f aca="true">IF(RAND()&lt;=0.5,"Face","Pile")</f>
        <v>Face</v>
      </c>
      <c r="J26" s="0" t="s">
        <v>38</v>
      </c>
      <c r="K26" s="15" t="n">
        <f aca="false">RANDBETWEEN(1,6)</f>
        <v>3</v>
      </c>
      <c r="P26" s="0" t="s">
        <v>38</v>
      </c>
      <c r="Q26" s="15" t="str">
        <f aca="true">IF(RAND()&lt;=0.07,"Victoire","Défaite")</f>
        <v>Défaite</v>
      </c>
    </row>
    <row r="27" customFormat="false" ht="15.75" hidden="false" customHeight="false" outlineLevel="0" collapsed="false">
      <c r="A27" s="11"/>
      <c r="B27" s="11"/>
      <c r="C27" s="11"/>
      <c r="D27" s="11" t="s">
        <v>39</v>
      </c>
      <c r="E27" s="12" t="str">
        <f aca="true">IF(RAND()&lt;=0.5,"Face","Pile")</f>
        <v>Face</v>
      </c>
      <c r="J27" s="0" t="s">
        <v>39</v>
      </c>
      <c r="K27" s="15" t="n">
        <f aca="false">RANDBETWEEN(1,6)</f>
        <v>3</v>
      </c>
      <c r="P27" s="0" t="s">
        <v>39</v>
      </c>
      <c r="Q27" s="15" t="str">
        <f aca="true">IF(RAND()&lt;=0.07,"Victoire","Défaite")</f>
        <v>Défaite</v>
      </c>
    </row>
    <row r="28" customFormat="false" ht="15.75" hidden="false" customHeight="false" outlineLevel="0" collapsed="false">
      <c r="A28" s="11"/>
      <c r="B28" s="11"/>
      <c r="C28" s="11"/>
      <c r="D28" s="11" t="s">
        <v>40</v>
      </c>
      <c r="E28" s="12" t="str">
        <f aca="true">IF(RAND()&lt;=0.5,"Face","Pile")</f>
        <v>Face</v>
      </c>
      <c r="J28" s="0" t="s">
        <v>40</v>
      </c>
      <c r="K28" s="15" t="n">
        <f aca="false">RANDBETWEEN(1,6)</f>
        <v>4</v>
      </c>
      <c r="P28" s="0" t="s">
        <v>40</v>
      </c>
      <c r="Q28" s="15" t="str">
        <f aca="true">IF(RAND()&lt;=0.07,"Victoire","Défaite")</f>
        <v>Défaite</v>
      </c>
    </row>
    <row r="29" customFormat="false" ht="15.75" hidden="false" customHeight="false" outlineLevel="0" collapsed="false">
      <c r="A29" s="11"/>
      <c r="B29" s="11"/>
      <c r="C29" s="11"/>
      <c r="D29" s="11" t="s">
        <v>41</v>
      </c>
      <c r="E29" s="12" t="str">
        <f aca="true">IF(RAND()&lt;=0.5,"Face","Pile")</f>
        <v>Pile</v>
      </c>
      <c r="J29" s="0" t="s">
        <v>41</v>
      </c>
      <c r="K29" s="15" t="n">
        <f aca="false">RANDBETWEEN(1,6)</f>
        <v>4</v>
      </c>
      <c r="P29" s="0" t="s">
        <v>41</v>
      </c>
      <c r="Q29" s="15" t="str">
        <f aca="true">IF(RAND()&lt;=0.07,"Victoire","Défaite")</f>
        <v>Défaite</v>
      </c>
    </row>
    <row r="30" customFormat="false" ht="15.75" hidden="false" customHeight="false" outlineLevel="0" collapsed="false">
      <c r="A30" s="11"/>
      <c r="B30" s="11"/>
      <c r="C30" s="11"/>
      <c r="D30" s="11" t="s">
        <v>42</v>
      </c>
      <c r="E30" s="12" t="str">
        <f aca="true">IF(RAND()&lt;=0.5,"Face","Pile")</f>
        <v>Face</v>
      </c>
      <c r="J30" s="0" t="s">
        <v>42</v>
      </c>
      <c r="K30" s="15" t="n">
        <f aca="false">RANDBETWEEN(1,6)</f>
        <v>2</v>
      </c>
      <c r="P30" s="0" t="s">
        <v>42</v>
      </c>
      <c r="Q30" s="15" t="str">
        <f aca="true">IF(RAND()&lt;=0.07,"Victoire","Défaite")</f>
        <v>Défaite</v>
      </c>
    </row>
    <row r="31" customFormat="false" ht="15.75" hidden="false" customHeight="false" outlineLevel="0" collapsed="false">
      <c r="A31" s="11"/>
      <c r="B31" s="11"/>
      <c r="C31" s="11"/>
      <c r="D31" s="11" t="s">
        <v>43</v>
      </c>
      <c r="E31" s="12" t="str">
        <f aca="true">IF(RAND()&lt;=0.5,"Face","Pile")</f>
        <v>Face</v>
      </c>
      <c r="J31" s="0" t="s">
        <v>43</v>
      </c>
      <c r="K31" s="15" t="n">
        <f aca="false">RANDBETWEEN(1,6)</f>
        <v>3</v>
      </c>
      <c r="P31" s="0" t="s">
        <v>43</v>
      </c>
      <c r="Q31" s="15" t="str">
        <f aca="true">IF(RAND()&lt;=0.07,"Victoire","Défaite")</f>
        <v>Défaite</v>
      </c>
    </row>
    <row r="32" customFormat="false" ht="15.75" hidden="false" customHeight="false" outlineLevel="0" collapsed="false">
      <c r="A32" s="11"/>
      <c r="B32" s="11"/>
      <c r="C32" s="11"/>
      <c r="D32" s="11" t="s">
        <v>44</v>
      </c>
      <c r="E32" s="12" t="str">
        <f aca="true">IF(RAND()&lt;=0.5,"Face","Pile")</f>
        <v>Pile</v>
      </c>
      <c r="J32" s="0" t="s">
        <v>44</v>
      </c>
      <c r="K32" s="15" t="n">
        <f aca="false">RANDBETWEEN(1,6)</f>
        <v>4</v>
      </c>
      <c r="P32" s="0" t="s">
        <v>44</v>
      </c>
      <c r="Q32" s="15" t="str">
        <f aca="true">IF(RAND()&lt;=0.07,"Victoire","Défaite")</f>
        <v>Défaite</v>
      </c>
    </row>
    <row r="33" customFormat="false" ht="15.75" hidden="false" customHeight="false" outlineLevel="0" collapsed="false">
      <c r="A33" s="11"/>
      <c r="B33" s="11"/>
      <c r="C33" s="11"/>
      <c r="D33" s="11" t="s">
        <v>45</v>
      </c>
      <c r="E33" s="12" t="str">
        <f aca="true">IF(RAND()&lt;=0.5,"Face","Pile")</f>
        <v>Pile</v>
      </c>
      <c r="J33" s="0" t="s">
        <v>45</v>
      </c>
      <c r="K33" s="15" t="n">
        <f aca="false">RANDBETWEEN(1,6)</f>
        <v>4</v>
      </c>
      <c r="P33" s="0" t="s">
        <v>45</v>
      </c>
      <c r="Q33" s="15" t="str">
        <f aca="true">IF(RAND()&lt;=0.07,"Victoire","Défaite")</f>
        <v>Défaite</v>
      </c>
    </row>
    <row r="34" customFormat="false" ht="15.75" hidden="false" customHeight="false" outlineLevel="0" collapsed="false">
      <c r="A34" s="11"/>
      <c r="B34" s="11"/>
      <c r="C34" s="11"/>
      <c r="D34" s="11" t="s">
        <v>46</v>
      </c>
      <c r="E34" s="12" t="str">
        <f aca="true">IF(RAND()&lt;=0.5,"Face","Pile")</f>
        <v>Face</v>
      </c>
      <c r="J34" s="0" t="s">
        <v>46</v>
      </c>
      <c r="K34" s="15" t="n">
        <f aca="false">RANDBETWEEN(1,6)</f>
        <v>5</v>
      </c>
      <c r="P34" s="0" t="s">
        <v>46</v>
      </c>
      <c r="Q34" s="15" t="str">
        <f aca="true">IF(RAND()&lt;=0.07,"Victoire","Défaite")</f>
        <v>Défaite</v>
      </c>
    </row>
    <row r="35" customFormat="false" ht="15.75" hidden="false" customHeight="false" outlineLevel="0" collapsed="false">
      <c r="A35" s="11"/>
      <c r="B35" s="11"/>
      <c r="C35" s="11"/>
      <c r="D35" s="11" t="s">
        <v>47</v>
      </c>
      <c r="E35" s="12" t="str">
        <f aca="true">IF(RAND()&lt;=0.5,"Face","Pile")</f>
        <v>Face</v>
      </c>
      <c r="J35" s="0" t="s">
        <v>47</v>
      </c>
      <c r="K35" s="15" t="n">
        <f aca="false">RANDBETWEEN(1,6)</f>
        <v>1</v>
      </c>
      <c r="P35" s="0" t="s">
        <v>47</v>
      </c>
      <c r="Q35" s="15" t="str">
        <f aca="true">IF(RAND()&lt;=0.07,"Victoire","Défaite")</f>
        <v>Défaite</v>
      </c>
    </row>
    <row r="36" customFormat="false" ht="15.75" hidden="false" customHeight="false" outlineLevel="0" collapsed="false">
      <c r="A36" s="11"/>
      <c r="B36" s="11"/>
      <c r="C36" s="11"/>
      <c r="D36" s="11" t="s">
        <v>48</v>
      </c>
      <c r="E36" s="12" t="str">
        <f aca="true">IF(RAND()&lt;=0.5,"Face","Pile")</f>
        <v>Face</v>
      </c>
      <c r="J36" s="0" t="s">
        <v>48</v>
      </c>
      <c r="K36" s="15" t="n">
        <f aca="false">RANDBETWEEN(1,6)</f>
        <v>4</v>
      </c>
      <c r="P36" s="0" t="s">
        <v>48</v>
      </c>
      <c r="Q36" s="15" t="str">
        <f aca="true">IF(RAND()&lt;=0.07,"Victoire","Défaite")</f>
        <v>Victoire</v>
      </c>
    </row>
    <row r="37" customFormat="false" ht="15.75" hidden="false" customHeight="false" outlineLevel="0" collapsed="false">
      <c r="A37" s="11"/>
      <c r="B37" s="11"/>
      <c r="C37" s="11"/>
      <c r="D37" s="11" t="s">
        <v>49</v>
      </c>
      <c r="E37" s="12" t="str">
        <f aca="true">IF(RAND()&lt;=0.5,"Face","Pile")</f>
        <v>Pile</v>
      </c>
      <c r="J37" s="0" t="s">
        <v>49</v>
      </c>
      <c r="K37" s="15" t="n">
        <f aca="false">RANDBETWEEN(1,6)</f>
        <v>1</v>
      </c>
      <c r="P37" s="0" t="s">
        <v>49</v>
      </c>
      <c r="Q37" s="15" t="str">
        <f aca="true">IF(RAND()&lt;=0.07,"Victoire","Défaite")</f>
        <v>Défaite</v>
      </c>
    </row>
    <row r="38" customFormat="false" ht="15.75" hidden="false" customHeight="false" outlineLevel="0" collapsed="false">
      <c r="A38" s="11"/>
      <c r="B38" s="11"/>
      <c r="C38" s="11"/>
      <c r="D38" s="11" t="s">
        <v>50</v>
      </c>
      <c r="E38" s="12" t="str">
        <f aca="true">IF(RAND()&lt;=0.5,"Face","Pile")</f>
        <v>Face</v>
      </c>
      <c r="J38" s="0" t="s">
        <v>50</v>
      </c>
      <c r="K38" s="15" t="n">
        <f aca="false">RANDBETWEEN(1,6)</f>
        <v>3</v>
      </c>
      <c r="P38" s="0" t="s">
        <v>50</v>
      </c>
      <c r="Q38" s="15" t="str">
        <f aca="true">IF(RAND()&lt;=0.07,"Victoire","Défaite")</f>
        <v>Défaite</v>
      </c>
    </row>
    <row r="39" customFormat="false" ht="15.75" hidden="false" customHeight="false" outlineLevel="0" collapsed="false">
      <c r="A39" s="11"/>
      <c r="B39" s="11"/>
      <c r="C39" s="11"/>
      <c r="D39" s="11" t="s">
        <v>51</v>
      </c>
      <c r="E39" s="12" t="str">
        <f aca="true">IF(RAND()&lt;=0.5,"Face","Pile")</f>
        <v>Face</v>
      </c>
      <c r="J39" s="0" t="s">
        <v>51</v>
      </c>
      <c r="K39" s="15" t="n">
        <f aca="false">RANDBETWEEN(1,6)</f>
        <v>4</v>
      </c>
      <c r="P39" s="0" t="s">
        <v>51</v>
      </c>
      <c r="Q39" s="15" t="str">
        <f aca="true">IF(RAND()&lt;=0.07,"Victoire","Défaite")</f>
        <v>Victoire</v>
      </c>
    </row>
    <row r="40" customFormat="false" ht="15.75" hidden="false" customHeight="false" outlineLevel="0" collapsed="false">
      <c r="A40" s="11"/>
      <c r="B40" s="11"/>
      <c r="C40" s="11"/>
      <c r="D40" s="11" t="s">
        <v>52</v>
      </c>
      <c r="E40" s="12" t="str">
        <f aca="true">IF(RAND()&lt;=0.5,"Face","Pile")</f>
        <v>Face</v>
      </c>
      <c r="J40" s="0" t="s">
        <v>52</v>
      </c>
      <c r="K40" s="15" t="n">
        <f aca="false">RANDBETWEEN(1,6)</f>
        <v>2</v>
      </c>
      <c r="P40" s="0" t="s">
        <v>52</v>
      </c>
      <c r="Q40" s="15" t="str">
        <f aca="true">IF(RAND()&lt;=0.07,"Victoire","Défaite")</f>
        <v>Victoire</v>
      </c>
    </row>
    <row r="41" customFormat="false" ht="15.75" hidden="false" customHeight="false" outlineLevel="0" collapsed="false">
      <c r="A41" s="11"/>
      <c r="B41" s="11"/>
      <c r="C41" s="11"/>
      <c r="D41" s="11" t="s">
        <v>53</v>
      </c>
      <c r="E41" s="12" t="str">
        <f aca="true">IF(RAND()&lt;=0.5,"Face","Pile")</f>
        <v>Face</v>
      </c>
      <c r="J41" s="0" t="s">
        <v>53</v>
      </c>
      <c r="K41" s="15" t="n">
        <f aca="false">RANDBETWEEN(1,6)</f>
        <v>1</v>
      </c>
      <c r="P41" s="0" t="s">
        <v>53</v>
      </c>
      <c r="Q41" s="15" t="str">
        <f aca="true">IF(RAND()&lt;=0.07,"Victoire","Défaite")</f>
        <v>Défaite</v>
      </c>
    </row>
    <row r="42" customFormat="false" ht="15.75" hidden="false" customHeight="false" outlineLevel="0" collapsed="false">
      <c r="A42" s="11"/>
      <c r="B42" s="11"/>
      <c r="C42" s="11"/>
      <c r="D42" s="11" t="s">
        <v>54</v>
      </c>
      <c r="E42" s="12" t="str">
        <f aca="true">IF(RAND()&lt;=0.5,"Face","Pile")</f>
        <v>Face</v>
      </c>
      <c r="J42" s="0" t="s">
        <v>54</v>
      </c>
      <c r="K42" s="15" t="n">
        <f aca="false">RANDBETWEEN(1,6)</f>
        <v>1</v>
      </c>
      <c r="P42" s="0" t="s">
        <v>54</v>
      </c>
      <c r="Q42" s="15" t="str">
        <f aca="true">IF(RAND()&lt;=0.07,"Victoire","Défaite")</f>
        <v>Défaite</v>
      </c>
    </row>
    <row r="43" customFormat="false" ht="15.75" hidden="false" customHeight="false" outlineLevel="0" collapsed="false">
      <c r="A43" s="11"/>
      <c r="B43" s="11"/>
      <c r="C43" s="11"/>
      <c r="D43" s="11" t="s">
        <v>55</v>
      </c>
      <c r="E43" s="12" t="str">
        <f aca="true">IF(RAND()&lt;=0.5,"Face","Pile")</f>
        <v>Pile</v>
      </c>
      <c r="J43" s="0" t="s">
        <v>55</v>
      </c>
      <c r="K43" s="15" t="n">
        <f aca="false">RANDBETWEEN(1,6)</f>
        <v>2</v>
      </c>
      <c r="P43" s="0" t="s">
        <v>55</v>
      </c>
      <c r="Q43" s="15" t="str">
        <f aca="true">IF(RAND()&lt;=0.07,"Victoire","Défaite")</f>
        <v>Défaite</v>
      </c>
    </row>
    <row r="44" customFormat="false" ht="15.75" hidden="false" customHeight="false" outlineLevel="0" collapsed="false">
      <c r="A44" s="11"/>
      <c r="B44" s="11"/>
      <c r="C44" s="11"/>
      <c r="D44" s="11" t="s">
        <v>56</v>
      </c>
      <c r="E44" s="12" t="str">
        <f aca="true">IF(RAND()&lt;=0.5,"Face","Pile")</f>
        <v>Face</v>
      </c>
      <c r="J44" s="0" t="s">
        <v>56</v>
      </c>
      <c r="K44" s="15" t="n">
        <f aca="false">RANDBETWEEN(1,6)</f>
        <v>4</v>
      </c>
      <c r="P44" s="0" t="s">
        <v>56</v>
      </c>
      <c r="Q44" s="15" t="str">
        <f aca="true">IF(RAND()&lt;=0.07,"Victoire","Défaite")</f>
        <v>Défaite</v>
      </c>
    </row>
    <row r="45" customFormat="false" ht="15.75" hidden="false" customHeight="false" outlineLevel="0" collapsed="false">
      <c r="A45" s="11"/>
      <c r="B45" s="11"/>
      <c r="C45" s="11"/>
      <c r="D45" s="11" t="s">
        <v>57</v>
      </c>
      <c r="E45" s="12" t="str">
        <f aca="true">IF(RAND()&lt;=0.5,"Face","Pile")</f>
        <v>Pile</v>
      </c>
      <c r="J45" s="0" t="s">
        <v>57</v>
      </c>
      <c r="K45" s="15" t="n">
        <f aca="false">RANDBETWEEN(1,6)</f>
        <v>1</v>
      </c>
      <c r="P45" s="0" t="s">
        <v>57</v>
      </c>
      <c r="Q45" s="15" t="str">
        <f aca="true">IF(RAND()&lt;=0.07,"Victoire","Défaite")</f>
        <v>Défaite</v>
      </c>
    </row>
    <row r="46" customFormat="false" ht="15.75" hidden="false" customHeight="false" outlineLevel="0" collapsed="false">
      <c r="A46" s="11"/>
      <c r="B46" s="11"/>
      <c r="C46" s="11"/>
      <c r="D46" s="11" t="s">
        <v>58</v>
      </c>
      <c r="E46" s="12" t="str">
        <f aca="true">IF(RAND()&lt;=0.5,"Face","Pile")</f>
        <v>Pile</v>
      </c>
      <c r="J46" s="0" t="s">
        <v>58</v>
      </c>
      <c r="K46" s="15" t="n">
        <f aca="false">RANDBETWEEN(1,6)</f>
        <v>5</v>
      </c>
      <c r="P46" s="0" t="s">
        <v>58</v>
      </c>
      <c r="Q46" s="15" t="str">
        <f aca="true">IF(RAND()&lt;=0.07,"Victoire","Défaite")</f>
        <v>Défaite</v>
      </c>
    </row>
    <row r="47" customFormat="false" ht="15.75" hidden="false" customHeight="false" outlineLevel="0" collapsed="false">
      <c r="A47" s="11"/>
      <c r="B47" s="11"/>
      <c r="C47" s="11"/>
      <c r="D47" s="11" t="s">
        <v>59</v>
      </c>
      <c r="E47" s="12" t="str">
        <f aca="true">IF(RAND()&lt;=0.5,"Face","Pile")</f>
        <v>Pile</v>
      </c>
      <c r="J47" s="0" t="s">
        <v>59</v>
      </c>
      <c r="K47" s="15" t="n">
        <f aca="false">RANDBETWEEN(1,6)</f>
        <v>3</v>
      </c>
      <c r="P47" s="0" t="s">
        <v>59</v>
      </c>
      <c r="Q47" s="15" t="str">
        <f aca="true">IF(RAND()&lt;=0.07,"Victoire","Défaite")</f>
        <v>Défaite</v>
      </c>
    </row>
    <row r="48" customFormat="false" ht="15.75" hidden="false" customHeight="false" outlineLevel="0" collapsed="false">
      <c r="A48" s="11"/>
      <c r="B48" s="11"/>
      <c r="C48" s="11"/>
      <c r="D48" s="11" t="s">
        <v>60</v>
      </c>
      <c r="E48" s="12" t="str">
        <f aca="true">IF(RAND()&lt;=0.5,"Face","Pile")</f>
        <v>Pile</v>
      </c>
      <c r="J48" s="0" t="s">
        <v>60</v>
      </c>
      <c r="K48" s="15" t="n">
        <f aca="false">RANDBETWEEN(1,6)</f>
        <v>4</v>
      </c>
      <c r="P48" s="0" t="s">
        <v>60</v>
      </c>
      <c r="Q48" s="15" t="str">
        <f aca="true">IF(RAND()&lt;=0.07,"Victoire","Défaite")</f>
        <v>Défaite</v>
      </c>
    </row>
    <row r="49" customFormat="false" ht="15.75" hidden="false" customHeight="false" outlineLevel="0" collapsed="false">
      <c r="A49" s="11"/>
      <c r="B49" s="11"/>
      <c r="C49" s="11"/>
      <c r="D49" s="11" t="s">
        <v>61</v>
      </c>
      <c r="E49" s="12" t="str">
        <f aca="true">IF(RAND()&lt;=0.5,"Face","Pile")</f>
        <v>Pile</v>
      </c>
      <c r="J49" s="0" t="s">
        <v>61</v>
      </c>
      <c r="K49" s="15" t="n">
        <f aca="false">RANDBETWEEN(1,6)</f>
        <v>4</v>
      </c>
      <c r="P49" s="0" t="s">
        <v>61</v>
      </c>
      <c r="Q49" s="15" t="str">
        <f aca="true">IF(RAND()&lt;=0.07,"Victoire","Défaite")</f>
        <v>Victoire</v>
      </c>
    </row>
    <row r="50" customFormat="false" ht="15.75" hidden="false" customHeight="false" outlineLevel="0" collapsed="false">
      <c r="A50" s="11"/>
      <c r="B50" s="11"/>
      <c r="C50" s="11"/>
      <c r="D50" s="11" t="s">
        <v>62</v>
      </c>
      <c r="E50" s="12" t="str">
        <f aca="true">IF(RAND()&lt;=0.5,"Face","Pile")</f>
        <v>Pile</v>
      </c>
      <c r="J50" s="0" t="s">
        <v>62</v>
      </c>
      <c r="K50" s="15" t="n">
        <f aca="false">RANDBETWEEN(1,6)</f>
        <v>6</v>
      </c>
      <c r="P50" s="0" t="s">
        <v>62</v>
      </c>
      <c r="Q50" s="15" t="str">
        <f aca="true">IF(RAND()&lt;=0.07,"Victoire","Défaite")</f>
        <v>Défaite</v>
      </c>
    </row>
    <row r="51" customFormat="false" ht="15.75" hidden="false" customHeight="false" outlineLevel="0" collapsed="false">
      <c r="A51" s="11"/>
      <c r="B51" s="11"/>
      <c r="C51" s="11"/>
      <c r="D51" s="11" t="s">
        <v>63</v>
      </c>
      <c r="E51" s="12" t="str">
        <f aca="true">IF(RAND()&lt;=0.5,"Face","Pile")</f>
        <v>Pile</v>
      </c>
      <c r="J51" s="0" t="s">
        <v>63</v>
      </c>
      <c r="K51" s="15" t="n">
        <f aca="false">RANDBETWEEN(1,6)</f>
        <v>3</v>
      </c>
      <c r="P51" s="0" t="s">
        <v>63</v>
      </c>
      <c r="Q51" s="15" t="str">
        <f aca="true">IF(RAND()&lt;=0.07,"Victoire","Défaite")</f>
        <v>Défaite</v>
      </c>
    </row>
    <row r="52" customFormat="false" ht="15.75" hidden="false" customHeight="false" outlineLevel="0" collapsed="false">
      <c r="A52" s="11"/>
      <c r="B52" s="11"/>
      <c r="C52" s="11"/>
      <c r="D52" s="11" t="s">
        <v>64</v>
      </c>
      <c r="E52" s="12" t="str">
        <f aca="true">IF(RAND()&lt;=0.5,"Face","Pile")</f>
        <v>Face</v>
      </c>
      <c r="J52" s="0" t="s">
        <v>64</v>
      </c>
      <c r="K52" s="15" t="n">
        <f aca="false">RANDBETWEEN(1,6)</f>
        <v>5</v>
      </c>
      <c r="P52" s="0" t="s">
        <v>64</v>
      </c>
      <c r="Q52" s="15" t="str">
        <f aca="true">IF(RAND()&lt;=0.07,"Victoire","Défaite")</f>
        <v>Victoire</v>
      </c>
    </row>
    <row r="53" customFormat="false" ht="15.75" hidden="false" customHeight="false" outlineLevel="0" collapsed="false">
      <c r="A53" s="11"/>
      <c r="B53" s="11"/>
      <c r="C53" s="11"/>
      <c r="D53" s="11" t="s">
        <v>65</v>
      </c>
      <c r="E53" s="12" t="str">
        <f aca="true">IF(RAND()&lt;=0.5,"Face","Pile")</f>
        <v>Pile</v>
      </c>
      <c r="J53" s="0" t="s">
        <v>65</v>
      </c>
      <c r="K53" s="15" t="n">
        <f aca="false">RANDBETWEEN(1,6)</f>
        <v>1</v>
      </c>
      <c r="P53" s="0" t="s">
        <v>65</v>
      </c>
      <c r="Q53" s="15" t="str">
        <f aca="true">IF(RAND()&lt;=0.07,"Victoire","Défaite")</f>
        <v>Défaite</v>
      </c>
    </row>
    <row r="54" customFormat="false" ht="15.75" hidden="false" customHeight="false" outlineLevel="0" collapsed="false">
      <c r="A54" s="11"/>
      <c r="B54" s="11"/>
      <c r="C54" s="11"/>
      <c r="D54" s="11" t="s">
        <v>66</v>
      </c>
      <c r="E54" s="12" t="str">
        <f aca="true">IF(RAND()&lt;=0.5,"Face","Pile")</f>
        <v>Face</v>
      </c>
      <c r="J54" s="0" t="s">
        <v>66</v>
      </c>
      <c r="K54" s="15" t="n">
        <f aca="false">RANDBETWEEN(1,6)</f>
        <v>1</v>
      </c>
      <c r="P54" s="0" t="s">
        <v>66</v>
      </c>
      <c r="Q54" s="15" t="str">
        <f aca="true">IF(RAND()&lt;=0.07,"Victoire","Défaite")</f>
        <v>Défaite</v>
      </c>
    </row>
    <row r="55" customFormat="false" ht="15.75" hidden="false" customHeight="false" outlineLevel="0" collapsed="false">
      <c r="A55" s="11"/>
      <c r="B55" s="11"/>
      <c r="C55" s="11"/>
      <c r="D55" s="11" t="s">
        <v>67</v>
      </c>
      <c r="E55" s="12" t="str">
        <f aca="true">IF(RAND()&lt;=0.5,"Face","Pile")</f>
        <v>Pile</v>
      </c>
      <c r="J55" s="0" t="s">
        <v>67</v>
      </c>
      <c r="K55" s="15" t="n">
        <f aca="false">RANDBETWEEN(1,6)</f>
        <v>2</v>
      </c>
      <c r="P55" s="0" t="s">
        <v>67</v>
      </c>
      <c r="Q55" s="15" t="str">
        <f aca="true">IF(RAND()&lt;=0.07,"Victoire","Défaite")</f>
        <v>Défaite</v>
      </c>
    </row>
    <row r="56" customFormat="false" ht="15.75" hidden="false" customHeight="false" outlineLevel="0" collapsed="false">
      <c r="A56" s="11"/>
      <c r="B56" s="11"/>
      <c r="C56" s="11"/>
      <c r="D56" s="11" t="s">
        <v>68</v>
      </c>
      <c r="E56" s="12" t="str">
        <f aca="true">IF(RAND()&lt;=0.5,"Face","Pile")</f>
        <v>Face</v>
      </c>
      <c r="J56" s="0" t="s">
        <v>68</v>
      </c>
      <c r="K56" s="15" t="n">
        <f aca="false">RANDBETWEEN(1,6)</f>
        <v>4</v>
      </c>
      <c r="P56" s="0" t="s">
        <v>68</v>
      </c>
      <c r="Q56" s="15" t="str">
        <f aca="true">IF(RAND()&lt;=0.07,"Victoire","Défaite")</f>
        <v>Victoire</v>
      </c>
    </row>
    <row r="57" customFormat="false" ht="15.75" hidden="false" customHeight="false" outlineLevel="0" collapsed="false">
      <c r="A57" s="11"/>
      <c r="B57" s="11"/>
      <c r="C57" s="11"/>
      <c r="D57" s="11" t="s">
        <v>69</v>
      </c>
      <c r="E57" s="12" t="str">
        <f aca="true">IF(RAND()&lt;=0.5,"Face","Pile")</f>
        <v>Face</v>
      </c>
      <c r="J57" s="0" t="s">
        <v>69</v>
      </c>
      <c r="K57" s="15" t="n">
        <f aca="false">RANDBETWEEN(1,6)</f>
        <v>5</v>
      </c>
      <c r="P57" s="0" t="s">
        <v>69</v>
      </c>
      <c r="Q57" s="15" t="str">
        <f aca="true">IF(RAND()&lt;=0.07,"Victoire","Défaite")</f>
        <v>Défaite</v>
      </c>
    </row>
    <row r="58" customFormat="false" ht="15.75" hidden="false" customHeight="false" outlineLevel="0" collapsed="false">
      <c r="A58" s="11"/>
      <c r="B58" s="11"/>
      <c r="C58" s="11"/>
      <c r="D58" s="11" t="s">
        <v>70</v>
      </c>
      <c r="E58" s="12" t="str">
        <f aca="true">IF(RAND()&lt;=0.5,"Face","Pile")</f>
        <v>Pile</v>
      </c>
      <c r="J58" s="0" t="s">
        <v>70</v>
      </c>
      <c r="K58" s="15" t="n">
        <f aca="false">RANDBETWEEN(1,6)</f>
        <v>2</v>
      </c>
      <c r="P58" s="0" t="s">
        <v>70</v>
      </c>
      <c r="Q58" s="15" t="str">
        <f aca="true">IF(RAND()&lt;=0.07,"Victoire","Défaite")</f>
        <v>Défaite</v>
      </c>
    </row>
    <row r="59" customFormat="false" ht="15.75" hidden="false" customHeight="false" outlineLevel="0" collapsed="false">
      <c r="A59" s="11"/>
      <c r="B59" s="11"/>
      <c r="C59" s="11"/>
      <c r="D59" s="11" t="s">
        <v>71</v>
      </c>
      <c r="E59" s="12" t="str">
        <f aca="true">IF(RAND()&lt;=0.5,"Face","Pile")</f>
        <v>Face</v>
      </c>
      <c r="J59" s="0" t="s">
        <v>71</v>
      </c>
      <c r="K59" s="15" t="n">
        <f aca="false">RANDBETWEEN(1,6)</f>
        <v>1</v>
      </c>
      <c r="P59" s="0" t="s">
        <v>71</v>
      </c>
      <c r="Q59" s="15" t="str">
        <f aca="true">IF(RAND()&lt;=0.07,"Victoire","Défaite")</f>
        <v>Victoire</v>
      </c>
    </row>
    <row r="60" customFormat="false" ht="15.75" hidden="false" customHeight="false" outlineLevel="0" collapsed="false">
      <c r="A60" s="11"/>
      <c r="B60" s="11"/>
      <c r="C60" s="11"/>
      <c r="D60" s="11" t="s">
        <v>72</v>
      </c>
      <c r="E60" s="12" t="str">
        <f aca="true">IF(RAND()&lt;=0.5,"Face","Pile")</f>
        <v>Face</v>
      </c>
      <c r="J60" s="0" t="s">
        <v>72</v>
      </c>
      <c r="K60" s="15" t="n">
        <f aca="false">RANDBETWEEN(1,6)</f>
        <v>5</v>
      </c>
      <c r="P60" s="0" t="s">
        <v>72</v>
      </c>
      <c r="Q60" s="15" t="str">
        <f aca="true">IF(RAND()&lt;=0.07,"Victoire","Défaite")</f>
        <v>Défaite</v>
      </c>
    </row>
    <row r="61" customFormat="false" ht="15.75" hidden="false" customHeight="false" outlineLevel="0" collapsed="false">
      <c r="A61" s="11"/>
      <c r="B61" s="11"/>
      <c r="C61" s="11"/>
      <c r="D61" s="11" t="s">
        <v>73</v>
      </c>
      <c r="E61" s="12" t="str">
        <f aca="true">IF(RAND()&lt;=0.5,"Face","Pile")</f>
        <v>Pile</v>
      </c>
      <c r="J61" s="0" t="s">
        <v>73</v>
      </c>
      <c r="K61" s="15" t="n">
        <f aca="false">RANDBETWEEN(1,6)</f>
        <v>2</v>
      </c>
      <c r="P61" s="0" t="s">
        <v>73</v>
      </c>
      <c r="Q61" s="15" t="str">
        <f aca="true">IF(RAND()&lt;=0.07,"Victoire","Défaite")</f>
        <v>Défaite</v>
      </c>
    </row>
    <row r="62" customFormat="false" ht="15.75" hidden="false" customHeight="false" outlineLevel="0" collapsed="false">
      <c r="A62" s="11"/>
      <c r="B62" s="11"/>
      <c r="C62" s="11"/>
      <c r="D62" s="11" t="s">
        <v>74</v>
      </c>
      <c r="E62" s="12" t="str">
        <f aca="true">IF(RAND()&lt;=0.5,"Face","Pile")</f>
        <v>Face</v>
      </c>
      <c r="J62" s="0" t="s">
        <v>74</v>
      </c>
      <c r="K62" s="15" t="n">
        <f aca="false">RANDBETWEEN(1,6)</f>
        <v>5</v>
      </c>
      <c r="P62" s="0" t="s">
        <v>74</v>
      </c>
      <c r="Q62" s="15" t="str">
        <f aca="true">IF(RAND()&lt;=0.07,"Victoire","Défaite")</f>
        <v>Défaite</v>
      </c>
    </row>
    <row r="63" customFormat="false" ht="15.75" hidden="false" customHeight="false" outlineLevel="0" collapsed="false">
      <c r="A63" s="11"/>
      <c r="B63" s="11"/>
      <c r="C63" s="11"/>
      <c r="D63" s="11" t="s">
        <v>75</v>
      </c>
      <c r="E63" s="12" t="str">
        <f aca="true">IF(RAND()&lt;=0.5,"Face","Pile")</f>
        <v>Pile</v>
      </c>
      <c r="J63" s="0" t="s">
        <v>75</v>
      </c>
      <c r="K63" s="15" t="n">
        <f aca="false">RANDBETWEEN(1,6)</f>
        <v>1</v>
      </c>
      <c r="P63" s="0" t="s">
        <v>75</v>
      </c>
      <c r="Q63" s="15" t="str">
        <f aca="true">IF(RAND()&lt;=0.07,"Victoire","Défaite")</f>
        <v>Défaite</v>
      </c>
    </row>
    <row r="64" customFormat="false" ht="15.75" hidden="false" customHeight="false" outlineLevel="0" collapsed="false">
      <c r="A64" s="11"/>
      <c r="B64" s="11"/>
      <c r="C64" s="11"/>
      <c r="D64" s="11" t="s">
        <v>76</v>
      </c>
      <c r="E64" s="12" t="str">
        <f aca="true">IF(RAND()&lt;=0.5,"Face","Pile")</f>
        <v>Face</v>
      </c>
      <c r="J64" s="0" t="s">
        <v>76</v>
      </c>
      <c r="K64" s="15" t="n">
        <f aca="false">RANDBETWEEN(1,6)</f>
        <v>3</v>
      </c>
      <c r="P64" s="0" t="s">
        <v>76</v>
      </c>
      <c r="Q64" s="15" t="str">
        <f aca="true">IF(RAND()&lt;=0.07,"Victoire","Défaite")</f>
        <v>Défaite</v>
      </c>
    </row>
    <row r="65" customFormat="false" ht="15.75" hidden="false" customHeight="false" outlineLevel="0" collapsed="false">
      <c r="A65" s="11"/>
      <c r="B65" s="11"/>
      <c r="C65" s="11"/>
      <c r="D65" s="11" t="s">
        <v>77</v>
      </c>
      <c r="E65" s="12" t="str">
        <f aca="true">IF(RAND()&lt;=0.5,"Face","Pile")</f>
        <v>Pile</v>
      </c>
      <c r="J65" s="0" t="s">
        <v>77</v>
      </c>
      <c r="K65" s="15" t="n">
        <f aca="false">RANDBETWEEN(1,6)</f>
        <v>3</v>
      </c>
      <c r="P65" s="0" t="s">
        <v>77</v>
      </c>
      <c r="Q65" s="15" t="str">
        <f aca="true">IF(RAND()&lt;=0.07,"Victoire","Défaite")</f>
        <v>Défaite</v>
      </c>
    </row>
    <row r="66" customFormat="false" ht="15.75" hidden="false" customHeight="false" outlineLevel="0" collapsed="false">
      <c r="A66" s="11"/>
      <c r="B66" s="11"/>
      <c r="C66" s="11"/>
      <c r="D66" s="11" t="s">
        <v>78</v>
      </c>
      <c r="E66" s="12" t="str">
        <f aca="true">IF(RAND()&lt;=0.5,"Face","Pile")</f>
        <v>Face</v>
      </c>
      <c r="J66" s="0" t="s">
        <v>78</v>
      </c>
      <c r="K66" s="15" t="n">
        <f aca="false">RANDBETWEEN(1,6)</f>
        <v>3</v>
      </c>
      <c r="P66" s="0" t="s">
        <v>78</v>
      </c>
      <c r="Q66" s="15" t="str">
        <f aca="true">IF(RAND()&lt;=0.07,"Victoire","Défaite")</f>
        <v>Défaite</v>
      </c>
    </row>
    <row r="67" customFormat="false" ht="15.75" hidden="false" customHeight="false" outlineLevel="0" collapsed="false">
      <c r="A67" s="11"/>
      <c r="B67" s="11"/>
      <c r="C67" s="11"/>
      <c r="D67" s="11" t="s">
        <v>79</v>
      </c>
      <c r="E67" s="12" t="str">
        <f aca="true">IF(RAND()&lt;=0.5,"Face","Pile")</f>
        <v>Face</v>
      </c>
      <c r="J67" s="0" t="s">
        <v>79</v>
      </c>
      <c r="K67" s="15" t="n">
        <f aca="false">RANDBETWEEN(1,6)</f>
        <v>3</v>
      </c>
      <c r="P67" s="0" t="s">
        <v>79</v>
      </c>
      <c r="Q67" s="15" t="str">
        <f aca="true">IF(RAND()&lt;=0.07,"Victoire","Défaite")</f>
        <v>Défaite</v>
      </c>
    </row>
    <row r="68" customFormat="false" ht="15.75" hidden="false" customHeight="false" outlineLevel="0" collapsed="false">
      <c r="A68" s="11"/>
      <c r="B68" s="11"/>
      <c r="C68" s="11"/>
      <c r="D68" s="11" t="s">
        <v>80</v>
      </c>
      <c r="E68" s="12" t="str">
        <f aca="true">IF(RAND()&lt;=0.5,"Face","Pile")</f>
        <v>Pile</v>
      </c>
      <c r="J68" s="0" t="s">
        <v>80</v>
      </c>
      <c r="K68" s="15" t="n">
        <f aca="false">RANDBETWEEN(1,6)</f>
        <v>1</v>
      </c>
      <c r="P68" s="0" t="s">
        <v>80</v>
      </c>
      <c r="Q68" s="15" t="str">
        <f aca="true">IF(RAND()&lt;=0.07,"Victoire","Défaite")</f>
        <v>Défaite</v>
      </c>
    </row>
    <row r="69" customFormat="false" ht="15.75" hidden="false" customHeight="false" outlineLevel="0" collapsed="false">
      <c r="A69" s="11"/>
      <c r="B69" s="11"/>
      <c r="C69" s="11"/>
      <c r="D69" s="11" t="s">
        <v>81</v>
      </c>
      <c r="E69" s="12" t="str">
        <f aca="true">IF(RAND()&lt;=0.5,"Face","Pile")</f>
        <v>Pile</v>
      </c>
      <c r="J69" s="0" t="s">
        <v>81</v>
      </c>
      <c r="K69" s="15" t="n">
        <f aca="false">RANDBETWEEN(1,6)</f>
        <v>6</v>
      </c>
      <c r="P69" s="0" t="s">
        <v>81</v>
      </c>
      <c r="Q69" s="15" t="str">
        <f aca="true">IF(RAND()&lt;=0.07,"Victoire","Défaite")</f>
        <v>Défaite</v>
      </c>
    </row>
    <row r="70" customFormat="false" ht="15.75" hidden="false" customHeight="false" outlineLevel="0" collapsed="false">
      <c r="A70" s="11"/>
      <c r="B70" s="11"/>
      <c r="C70" s="11"/>
      <c r="D70" s="11" t="s">
        <v>82</v>
      </c>
      <c r="E70" s="12" t="str">
        <f aca="true">IF(RAND()&lt;=0.5,"Face","Pile")</f>
        <v>Face</v>
      </c>
      <c r="J70" s="0" t="s">
        <v>82</v>
      </c>
      <c r="K70" s="15" t="n">
        <f aca="false">RANDBETWEEN(1,6)</f>
        <v>4</v>
      </c>
      <c r="P70" s="0" t="s">
        <v>82</v>
      </c>
      <c r="Q70" s="15" t="str">
        <f aca="true">IF(RAND()&lt;=0.07,"Victoire","Défaite")</f>
        <v>Défaite</v>
      </c>
    </row>
    <row r="71" customFormat="false" ht="15.75" hidden="false" customHeight="false" outlineLevel="0" collapsed="false">
      <c r="A71" s="11"/>
      <c r="B71" s="11"/>
      <c r="C71" s="11"/>
      <c r="D71" s="11" t="s">
        <v>83</v>
      </c>
      <c r="E71" s="12" t="str">
        <f aca="true">IF(RAND()&lt;=0.5,"Face","Pile")</f>
        <v>Face</v>
      </c>
      <c r="J71" s="0" t="s">
        <v>83</v>
      </c>
      <c r="K71" s="15" t="n">
        <f aca="false">RANDBETWEEN(1,6)</f>
        <v>4</v>
      </c>
      <c r="P71" s="0" t="s">
        <v>83</v>
      </c>
      <c r="Q71" s="15" t="str">
        <f aca="true">IF(RAND()&lt;=0.07,"Victoire","Défaite")</f>
        <v>Défaite</v>
      </c>
    </row>
    <row r="72" customFormat="false" ht="15.75" hidden="false" customHeight="false" outlineLevel="0" collapsed="false">
      <c r="A72" s="11"/>
      <c r="B72" s="11"/>
      <c r="C72" s="11"/>
      <c r="D72" s="11" t="s">
        <v>84</v>
      </c>
      <c r="E72" s="12" t="str">
        <f aca="true">IF(RAND()&lt;=0.5,"Face","Pile")</f>
        <v>Pile</v>
      </c>
      <c r="J72" s="0" t="s">
        <v>84</v>
      </c>
      <c r="K72" s="15" t="n">
        <f aca="false">RANDBETWEEN(1,6)</f>
        <v>5</v>
      </c>
      <c r="P72" s="0" t="s">
        <v>84</v>
      </c>
      <c r="Q72" s="15" t="str">
        <f aca="true">IF(RAND()&lt;=0.07,"Victoire","Défaite")</f>
        <v>Défaite</v>
      </c>
    </row>
    <row r="73" customFormat="false" ht="15.75" hidden="false" customHeight="false" outlineLevel="0" collapsed="false">
      <c r="A73" s="11"/>
      <c r="B73" s="11"/>
      <c r="C73" s="11"/>
      <c r="D73" s="11" t="s">
        <v>85</v>
      </c>
      <c r="E73" s="12" t="str">
        <f aca="true">IF(RAND()&lt;=0.5,"Face","Pile")</f>
        <v>Pile</v>
      </c>
      <c r="J73" s="0" t="s">
        <v>85</v>
      </c>
      <c r="K73" s="15" t="n">
        <f aca="false">RANDBETWEEN(1,6)</f>
        <v>4</v>
      </c>
      <c r="P73" s="0" t="s">
        <v>85</v>
      </c>
      <c r="Q73" s="15" t="str">
        <f aca="true">IF(RAND()&lt;=0.07,"Victoire","Défaite")</f>
        <v>Défaite</v>
      </c>
    </row>
    <row r="74" customFormat="false" ht="15.75" hidden="false" customHeight="false" outlineLevel="0" collapsed="false">
      <c r="A74" s="11"/>
      <c r="B74" s="11"/>
      <c r="C74" s="11"/>
      <c r="D74" s="11" t="s">
        <v>86</v>
      </c>
      <c r="E74" s="12" t="str">
        <f aca="true">IF(RAND()&lt;=0.5,"Face","Pile")</f>
        <v>Face</v>
      </c>
      <c r="J74" s="0" t="s">
        <v>86</v>
      </c>
      <c r="K74" s="15" t="n">
        <f aca="false">RANDBETWEEN(1,6)</f>
        <v>5</v>
      </c>
      <c r="P74" s="0" t="s">
        <v>86</v>
      </c>
      <c r="Q74" s="15" t="str">
        <f aca="true">IF(RAND()&lt;=0.07,"Victoire","Défaite")</f>
        <v>Victoire</v>
      </c>
    </row>
    <row r="75" customFormat="false" ht="15.75" hidden="false" customHeight="false" outlineLevel="0" collapsed="false">
      <c r="A75" s="11"/>
      <c r="B75" s="11"/>
      <c r="C75" s="11"/>
      <c r="D75" s="11" t="s">
        <v>87</v>
      </c>
      <c r="E75" s="12" t="str">
        <f aca="true">IF(RAND()&lt;=0.5,"Face","Pile")</f>
        <v>Face</v>
      </c>
      <c r="J75" s="0" t="s">
        <v>87</v>
      </c>
      <c r="K75" s="15" t="n">
        <f aca="false">RANDBETWEEN(1,6)</f>
        <v>1</v>
      </c>
      <c r="P75" s="0" t="s">
        <v>87</v>
      </c>
      <c r="Q75" s="15" t="str">
        <f aca="true">IF(RAND()&lt;=0.07,"Victoire","Défaite")</f>
        <v>Défaite</v>
      </c>
    </row>
    <row r="76" customFormat="false" ht="15.75" hidden="false" customHeight="false" outlineLevel="0" collapsed="false">
      <c r="A76" s="11"/>
      <c r="B76" s="11"/>
      <c r="C76" s="11"/>
      <c r="D76" s="11" t="s">
        <v>88</v>
      </c>
      <c r="E76" s="12" t="str">
        <f aca="true">IF(RAND()&lt;=0.5,"Face","Pile")</f>
        <v>Face</v>
      </c>
      <c r="J76" s="0" t="s">
        <v>88</v>
      </c>
      <c r="K76" s="15" t="n">
        <f aca="false">RANDBETWEEN(1,6)</f>
        <v>3</v>
      </c>
      <c r="P76" s="0" t="s">
        <v>88</v>
      </c>
      <c r="Q76" s="15" t="str">
        <f aca="true">IF(RAND()&lt;=0.07,"Victoire","Défaite")</f>
        <v>Défaite</v>
      </c>
    </row>
    <row r="77" customFormat="false" ht="15.75" hidden="false" customHeight="false" outlineLevel="0" collapsed="false">
      <c r="A77" s="11"/>
      <c r="B77" s="11"/>
      <c r="C77" s="11"/>
      <c r="D77" s="11" t="s">
        <v>89</v>
      </c>
      <c r="E77" s="12" t="str">
        <f aca="true">IF(RAND()&lt;=0.5,"Face","Pile")</f>
        <v>Face</v>
      </c>
      <c r="J77" s="0" t="s">
        <v>89</v>
      </c>
      <c r="K77" s="15" t="n">
        <f aca="false">RANDBETWEEN(1,6)</f>
        <v>6</v>
      </c>
      <c r="P77" s="0" t="s">
        <v>89</v>
      </c>
      <c r="Q77" s="15" t="str">
        <f aca="true">IF(RAND()&lt;=0.07,"Victoire","Défaite")</f>
        <v>Défaite</v>
      </c>
    </row>
    <row r="78" customFormat="false" ht="15.75" hidden="false" customHeight="false" outlineLevel="0" collapsed="false">
      <c r="A78" s="11"/>
      <c r="B78" s="11"/>
      <c r="C78" s="11"/>
      <c r="D78" s="11" t="s">
        <v>90</v>
      </c>
      <c r="E78" s="12" t="str">
        <f aca="true">IF(RAND()&lt;=0.5,"Face","Pile")</f>
        <v>Face</v>
      </c>
      <c r="J78" s="0" t="s">
        <v>90</v>
      </c>
      <c r="K78" s="15" t="n">
        <f aca="false">RANDBETWEEN(1,6)</f>
        <v>5</v>
      </c>
      <c r="P78" s="0" t="s">
        <v>90</v>
      </c>
      <c r="Q78" s="15" t="str">
        <f aca="true">IF(RAND()&lt;=0.07,"Victoire","Défaite")</f>
        <v>Défaite</v>
      </c>
    </row>
    <row r="79" customFormat="false" ht="15.75" hidden="false" customHeight="false" outlineLevel="0" collapsed="false">
      <c r="A79" s="11"/>
      <c r="B79" s="11"/>
      <c r="C79" s="11"/>
      <c r="D79" s="11" t="s">
        <v>91</v>
      </c>
      <c r="E79" s="12" t="str">
        <f aca="true">IF(RAND()&lt;=0.5,"Face","Pile")</f>
        <v>Pile</v>
      </c>
      <c r="J79" s="0" t="s">
        <v>91</v>
      </c>
      <c r="K79" s="15" t="n">
        <f aca="false">RANDBETWEEN(1,6)</f>
        <v>4</v>
      </c>
      <c r="P79" s="0" t="s">
        <v>91</v>
      </c>
      <c r="Q79" s="15" t="str">
        <f aca="true">IF(RAND()&lt;=0.07,"Victoire","Défaite")</f>
        <v>Défaite</v>
      </c>
    </row>
    <row r="80" customFormat="false" ht="15.75" hidden="false" customHeight="false" outlineLevel="0" collapsed="false">
      <c r="A80" s="11"/>
      <c r="B80" s="11"/>
      <c r="C80" s="11"/>
      <c r="D80" s="11" t="s">
        <v>92</v>
      </c>
      <c r="E80" s="12" t="str">
        <f aca="true">IF(RAND()&lt;=0.5,"Face","Pile")</f>
        <v>Face</v>
      </c>
      <c r="J80" s="0" t="s">
        <v>92</v>
      </c>
      <c r="K80" s="15" t="n">
        <f aca="false">RANDBETWEEN(1,6)</f>
        <v>1</v>
      </c>
      <c r="P80" s="0" t="s">
        <v>92</v>
      </c>
      <c r="Q80" s="15" t="str">
        <f aca="true">IF(RAND()&lt;=0.07,"Victoire","Défaite")</f>
        <v>Défaite</v>
      </c>
    </row>
    <row r="81" customFormat="false" ht="15.75" hidden="false" customHeight="false" outlineLevel="0" collapsed="false">
      <c r="A81" s="11"/>
      <c r="B81" s="11"/>
      <c r="C81" s="11"/>
      <c r="D81" s="11" t="s">
        <v>93</v>
      </c>
      <c r="E81" s="12" t="str">
        <f aca="true">IF(RAND()&lt;=0.5,"Face","Pile")</f>
        <v>Face</v>
      </c>
      <c r="J81" s="0" t="s">
        <v>93</v>
      </c>
      <c r="K81" s="15" t="n">
        <f aca="false">RANDBETWEEN(1,6)</f>
        <v>6</v>
      </c>
      <c r="P81" s="0" t="s">
        <v>93</v>
      </c>
      <c r="Q81" s="15" t="str">
        <f aca="true">IF(RAND()&lt;=0.07,"Victoire","Défaite")</f>
        <v>Défaite</v>
      </c>
    </row>
    <row r="82" customFormat="false" ht="15.75" hidden="false" customHeight="false" outlineLevel="0" collapsed="false">
      <c r="A82" s="11"/>
      <c r="B82" s="11"/>
      <c r="C82" s="11"/>
      <c r="D82" s="11" t="s">
        <v>94</v>
      </c>
      <c r="E82" s="12" t="str">
        <f aca="true">IF(RAND()&lt;=0.5,"Face","Pile")</f>
        <v>Pile</v>
      </c>
      <c r="J82" s="0" t="s">
        <v>94</v>
      </c>
      <c r="K82" s="15" t="n">
        <f aca="false">RANDBETWEEN(1,6)</f>
        <v>2</v>
      </c>
      <c r="P82" s="0" t="s">
        <v>94</v>
      </c>
      <c r="Q82" s="15" t="str">
        <f aca="true">IF(RAND()&lt;=0.07,"Victoire","Défaite")</f>
        <v>Défaite</v>
      </c>
    </row>
    <row r="83" customFormat="false" ht="15.75" hidden="false" customHeight="false" outlineLevel="0" collapsed="false">
      <c r="A83" s="11"/>
      <c r="B83" s="11"/>
      <c r="C83" s="11"/>
      <c r="D83" s="11" t="s">
        <v>95</v>
      </c>
      <c r="E83" s="12" t="str">
        <f aca="true">IF(RAND()&lt;=0.5,"Face","Pile")</f>
        <v>Face</v>
      </c>
      <c r="J83" s="0" t="s">
        <v>95</v>
      </c>
      <c r="K83" s="15" t="n">
        <f aca="false">RANDBETWEEN(1,6)</f>
        <v>1</v>
      </c>
      <c r="P83" s="0" t="s">
        <v>95</v>
      </c>
      <c r="Q83" s="15" t="str">
        <f aca="true">IF(RAND()&lt;=0.07,"Victoire","Défaite")</f>
        <v>Défaite</v>
      </c>
    </row>
    <row r="84" customFormat="false" ht="15.75" hidden="false" customHeight="false" outlineLevel="0" collapsed="false">
      <c r="A84" s="11"/>
      <c r="B84" s="11"/>
      <c r="C84" s="11"/>
      <c r="D84" s="11" t="s">
        <v>96</v>
      </c>
      <c r="E84" s="12" t="str">
        <f aca="true">IF(RAND()&lt;=0.5,"Face","Pile")</f>
        <v>Face</v>
      </c>
      <c r="J84" s="0" t="s">
        <v>96</v>
      </c>
      <c r="K84" s="15" t="n">
        <f aca="false">RANDBETWEEN(1,6)</f>
        <v>3</v>
      </c>
      <c r="P84" s="0" t="s">
        <v>96</v>
      </c>
      <c r="Q84" s="15" t="str">
        <f aca="true">IF(RAND()&lt;=0.07,"Victoire","Défaite")</f>
        <v>Défaite</v>
      </c>
    </row>
    <row r="85" customFormat="false" ht="15.75" hidden="false" customHeight="false" outlineLevel="0" collapsed="false">
      <c r="A85" s="11"/>
      <c r="B85" s="11"/>
      <c r="C85" s="11"/>
      <c r="D85" s="11" t="s">
        <v>97</v>
      </c>
      <c r="E85" s="12" t="str">
        <f aca="true">IF(RAND()&lt;=0.5,"Face","Pile")</f>
        <v>Pile</v>
      </c>
      <c r="J85" s="0" t="s">
        <v>97</v>
      </c>
      <c r="K85" s="15" t="n">
        <f aca="false">RANDBETWEEN(1,6)</f>
        <v>2</v>
      </c>
      <c r="P85" s="0" t="s">
        <v>97</v>
      </c>
      <c r="Q85" s="15" t="str">
        <f aca="true">IF(RAND()&lt;=0.07,"Victoire","Défaite")</f>
        <v>Défaite</v>
      </c>
    </row>
    <row r="86" customFormat="false" ht="15.75" hidden="false" customHeight="false" outlineLevel="0" collapsed="false">
      <c r="A86" s="11"/>
      <c r="B86" s="11"/>
      <c r="C86" s="11"/>
      <c r="D86" s="11" t="s">
        <v>98</v>
      </c>
      <c r="E86" s="12" t="str">
        <f aca="true">IF(RAND()&lt;=0.5,"Face","Pile")</f>
        <v>Pile</v>
      </c>
      <c r="J86" s="0" t="s">
        <v>98</v>
      </c>
      <c r="K86" s="15" t="n">
        <f aca="false">RANDBETWEEN(1,6)</f>
        <v>6</v>
      </c>
      <c r="P86" s="0" t="s">
        <v>98</v>
      </c>
      <c r="Q86" s="15" t="str">
        <f aca="true">IF(RAND()&lt;=0.07,"Victoire","Défaite")</f>
        <v>Défaite</v>
      </c>
    </row>
    <row r="87" customFormat="false" ht="15.75" hidden="false" customHeight="false" outlineLevel="0" collapsed="false">
      <c r="A87" s="11"/>
      <c r="B87" s="11"/>
      <c r="C87" s="11"/>
      <c r="D87" s="11" t="s">
        <v>99</v>
      </c>
      <c r="E87" s="12" t="str">
        <f aca="true">IF(RAND()&lt;=0.5,"Face","Pile")</f>
        <v>Face</v>
      </c>
      <c r="J87" s="0" t="s">
        <v>99</v>
      </c>
      <c r="K87" s="15" t="n">
        <f aca="false">RANDBETWEEN(1,6)</f>
        <v>5</v>
      </c>
      <c r="P87" s="0" t="s">
        <v>99</v>
      </c>
      <c r="Q87" s="15" t="str">
        <f aca="true">IF(RAND()&lt;=0.07,"Victoire","Défaite")</f>
        <v>Défaite</v>
      </c>
    </row>
    <row r="88" customFormat="false" ht="15.75" hidden="false" customHeight="false" outlineLevel="0" collapsed="false">
      <c r="A88" s="11"/>
      <c r="B88" s="11"/>
      <c r="C88" s="11"/>
      <c r="D88" s="11" t="s">
        <v>100</v>
      </c>
      <c r="E88" s="12" t="str">
        <f aca="true">IF(RAND()&lt;=0.5,"Face","Pile")</f>
        <v>Pile</v>
      </c>
      <c r="J88" s="0" t="s">
        <v>100</v>
      </c>
      <c r="K88" s="15" t="n">
        <f aca="false">RANDBETWEEN(1,6)</f>
        <v>5</v>
      </c>
      <c r="P88" s="0" t="s">
        <v>100</v>
      </c>
      <c r="Q88" s="15" t="str">
        <f aca="true">IF(RAND()&lt;=0.07,"Victoire","Défaite")</f>
        <v>Défaite</v>
      </c>
    </row>
    <row r="89" customFormat="false" ht="15.75" hidden="false" customHeight="false" outlineLevel="0" collapsed="false">
      <c r="A89" s="11"/>
      <c r="B89" s="11"/>
      <c r="C89" s="11"/>
      <c r="D89" s="11" t="s">
        <v>101</v>
      </c>
      <c r="E89" s="12" t="str">
        <f aca="true">IF(RAND()&lt;=0.5,"Face","Pile")</f>
        <v>Pile</v>
      </c>
      <c r="J89" s="0" t="s">
        <v>101</v>
      </c>
      <c r="K89" s="15" t="n">
        <f aca="false">RANDBETWEEN(1,6)</f>
        <v>6</v>
      </c>
      <c r="P89" s="0" t="s">
        <v>101</v>
      </c>
      <c r="Q89" s="15" t="str">
        <f aca="true">IF(RAND()&lt;=0.07,"Victoire","Défaite")</f>
        <v>Défaite</v>
      </c>
    </row>
    <row r="90" customFormat="false" ht="15.75" hidden="false" customHeight="false" outlineLevel="0" collapsed="false">
      <c r="A90" s="11"/>
      <c r="B90" s="11"/>
      <c r="C90" s="11"/>
      <c r="D90" s="11" t="s">
        <v>102</v>
      </c>
      <c r="E90" s="12" t="str">
        <f aca="true">IF(RAND()&lt;=0.5,"Face","Pile")</f>
        <v>Pile</v>
      </c>
      <c r="J90" s="0" t="s">
        <v>102</v>
      </c>
      <c r="K90" s="15" t="n">
        <f aca="false">RANDBETWEEN(1,6)</f>
        <v>4</v>
      </c>
      <c r="P90" s="0" t="s">
        <v>102</v>
      </c>
      <c r="Q90" s="15" t="str">
        <f aca="true">IF(RAND()&lt;=0.07,"Victoire","Défaite")</f>
        <v>Défaite</v>
      </c>
    </row>
    <row r="91" customFormat="false" ht="15.75" hidden="false" customHeight="false" outlineLevel="0" collapsed="false">
      <c r="A91" s="11"/>
      <c r="B91" s="11"/>
      <c r="C91" s="11"/>
      <c r="D91" s="11" t="s">
        <v>103</v>
      </c>
      <c r="E91" s="12" t="str">
        <f aca="true">IF(RAND()&lt;=0.5,"Face","Pile")</f>
        <v>Pile</v>
      </c>
      <c r="J91" s="0" t="s">
        <v>103</v>
      </c>
      <c r="K91" s="15" t="n">
        <f aca="false">RANDBETWEEN(1,6)</f>
        <v>1</v>
      </c>
      <c r="P91" s="0" t="s">
        <v>103</v>
      </c>
      <c r="Q91" s="15" t="str">
        <f aca="true">IF(RAND()&lt;=0.07,"Victoire","Défaite")</f>
        <v>Défaite</v>
      </c>
    </row>
    <row r="92" customFormat="false" ht="15.75" hidden="false" customHeight="false" outlineLevel="0" collapsed="false">
      <c r="A92" s="11"/>
      <c r="B92" s="11"/>
      <c r="C92" s="11"/>
      <c r="D92" s="11" t="s">
        <v>104</v>
      </c>
      <c r="E92" s="12" t="str">
        <f aca="true">IF(RAND()&lt;=0.5,"Face","Pile")</f>
        <v>Pile</v>
      </c>
      <c r="J92" s="0" t="s">
        <v>104</v>
      </c>
      <c r="K92" s="15" t="n">
        <f aca="false">RANDBETWEEN(1,6)</f>
        <v>4</v>
      </c>
      <c r="P92" s="0" t="s">
        <v>104</v>
      </c>
      <c r="Q92" s="15" t="str">
        <f aca="true">IF(RAND()&lt;=0.07,"Victoire","Défaite")</f>
        <v>Défaite</v>
      </c>
    </row>
    <row r="93" customFormat="false" ht="15.75" hidden="false" customHeight="false" outlineLevel="0" collapsed="false">
      <c r="A93" s="11"/>
      <c r="B93" s="11"/>
      <c r="C93" s="11"/>
      <c r="D93" s="11" t="s">
        <v>105</v>
      </c>
      <c r="E93" s="12" t="str">
        <f aca="true">IF(RAND()&lt;=0.5,"Face","Pile")</f>
        <v>Pile</v>
      </c>
      <c r="J93" s="0" t="s">
        <v>105</v>
      </c>
      <c r="K93" s="15" t="n">
        <f aca="false">RANDBETWEEN(1,6)</f>
        <v>3</v>
      </c>
      <c r="P93" s="0" t="s">
        <v>105</v>
      </c>
      <c r="Q93" s="15" t="str">
        <f aca="true">IF(RAND()&lt;=0.07,"Victoire","Défaite")</f>
        <v>Défaite</v>
      </c>
    </row>
    <row r="94" customFormat="false" ht="15.75" hidden="false" customHeight="false" outlineLevel="0" collapsed="false">
      <c r="A94" s="11"/>
      <c r="B94" s="11"/>
      <c r="C94" s="11"/>
      <c r="D94" s="11" t="s">
        <v>106</v>
      </c>
      <c r="E94" s="12" t="str">
        <f aca="true">IF(RAND()&lt;=0.5,"Face","Pile")</f>
        <v>Pile</v>
      </c>
      <c r="J94" s="0" t="s">
        <v>106</v>
      </c>
      <c r="K94" s="15" t="n">
        <f aca="false">RANDBETWEEN(1,6)</f>
        <v>1</v>
      </c>
      <c r="P94" s="0" t="s">
        <v>106</v>
      </c>
      <c r="Q94" s="15" t="str">
        <f aca="true">IF(RAND()&lt;=0.07,"Victoire","Défaite")</f>
        <v>Défaite</v>
      </c>
    </row>
    <row r="95" customFormat="false" ht="15.75" hidden="false" customHeight="false" outlineLevel="0" collapsed="false">
      <c r="A95" s="11"/>
      <c r="B95" s="11"/>
      <c r="C95" s="11"/>
      <c r="D95" s="11" t="s">
        <v>107</v>
      </c>
      <c r="E95" s="12" t="str">
        <f aca="true">IF(RAND()&lt;=0.5,"Face","Pile")</f>
        <v>Face</v>
      </c>
      <c r="J95" s="0" t="s">
        <v>107</v>
      </c>
      <c r="K95" s="15" t="n">
        <f aca="false">RANDBETWEEN(1,6)</f>
        <v>1</v>
      </c>
      <c r="P95" s="0" t="s">
        <v>107</v>
      </c>
      <c r="Q95" s="15" t="str">
        <f aca="true">IF(RAND()&lt;=0.07,"Victoire","Défaite")</f>
        <v>Défaite</v>
      </c>
    </row>
    <row r="96" customFormat="false" ht="15.75" hidden="false" customHeight="false" outlineLevel="0" collapsed="false">
      <c r="A96" s="11"/>
      <c r="B96" s="11"/>
      <c r="C96" s="11"/>
      <c r="D96" s="11" t="s">
        <v>108</v>
      </c>
      <c r="E96" s="12" t="str">
        <f aca="true">IF(RAND()&lt;=0.5,"Face","Pile")</f>
        <v>Pile</v>
      </c>
      <c r="J96" s="0" t="s">
        <v>108</v>
      </c>
      <c r="K96" s="15" t="n">
        <f aca="false">RANDBETWEEN(1,6)</f>
        <v>6</v>
      </c>
      <c r="P96" s="0" t="s">
        <v>108</v>
      </c>
      <c r="Q96" s="15" t="str">
        <f aca="true">IF(RAND()&lt;=0.07,"Victoire","Défaite")</f>
        <v>Défaite</v>
      </c>
    </row>
    <row r="97" customFormat="false" ht="15.75" hidden="false" customHeight="false" outlineLevel="0" collapsed="false">
      <c r="A97" s="11"/>
      <c r="B97" s="11"/>
      <c r="C97" s="11"/>
      <c r="D97" s="11" t="s">
        <v>109</v>
      </c>
      <c r="E97" s="12" t="str">
        <f aca="true">IF(RAND()&lt;=0.5,"Face","Pile")</f>
        <v>Pile</v>
      </c>
      <c r="J97" s="0" t="s">
        <v>109</v>
      </c>
      <c r="K97" s="15" t="n">
        <f aca="false">RANDBETWEEN(1,6)</f>
        <v>5</v>
      </c>
      <c r="P97" s="0" t="s">
        <v>109</v>
      </c>
      <c r="Q97" s="15" t="str">
        <f aca="true">IF(RAND()&lt;=0.07,"Victoire","Défaite")</f>
        <v>Défaite</v>
      </c>
    </row>
    <row r="98" customFormat="false" ht="15.75" hidden="false" customHeight="false" outlineLevel="0" collapsed="false">
      <c r="A98" s="11"/>
      <c r="B98" s="11"/>
      <c r="C98" s="11"/>
      <c r="D98" s="11" t="s">
        <v>110</v>
      </c>
      <c r="E98" s="12" t="str">
        <f aca="true">IF(RAND()&lt;=0.5,"Face","Pile")</f>
        <v>Pile</v>
      </c>
      <c r="J98" s="0" t="s">
        <v>110</v>
      </c>
      <c r="K98" s="15" t="n">
        <f aca="false">RANDBETWEEN(1,6)</f>
        <v>6</v>
      </c>
      <c r="P98" s="0" t="s">
        <v>110</v>
      </c>
      <c r="Q98" s="15" t="str">
        <f aca="true">IF(RAND()&lt;=0.07,"Victoire","Défaite")</f>
        <v>Défaite</v>
      </c>
    </row>
    <row r="99" customFormat="false" ht="15.75" hidden="false" customHeight="false" outlineLevel="0" collapsed="false">
      <c r="A99" s="11"/>
      <c r="B99" s="11"/>
      <c r="C99" s="11"/>
      <c r="D99" s="11" t="s">
        <v>111</v>
      </c>
      <c r="E99" s="12" t="str">
        <f aca="true">IF(RAND()&lt;=0.5,"Face","Pile")</f>
        <v>Face</v>
      </c>
      <c r="J99" s="0" t="s">
        <v>111</v>
      </c>
      <c r="K99" s="15" t="n">
        <f aca="false">RANDBETWEEN(1,6)</f>
        <v>3</v>
      </c>
      <c r="P99" s="0" t="s">
        <v>111</v>
      </c>
      <c r="Q99" s="15" t="str">
        <f aca="true">IF(RAND()&lt;=0.07,"Victoire","Défaite")</f>
        <v>Défaite</v>
      </c>
    </row>
    <row r="100" customFormat="false" ht="15.75" hidden="false" customHeight="false" outlineLevel="0" collapsed="false">
      <c r="A100" s="11"/>
      <c r="B100" s="11"/>
      <c r="C100" s="11"/>
      <c r="D100" s="11" t="s">
        <v>112</v>
      </c>
      <c r="E100" s="12" t="str">
        <f aca="true">IF(RAND()&lt;=0.5,"Face","Pile")</f>
        <v>Face</v>
      </c>
      <c r="J100" s="0" t="s">
        <v>112</v>
      </c>
      <c r="K100" s="15" t="n">
        <f aca="false">RANDBETWEEN(1,6)</f>
        <v>1</v>
      </c>
      <c r="P100" s="0" t="s">
        <v>112</v>
      </c>
      <c r="Q100" s="15" t="str">
        <f aca="true">IF(RAND()&lt;=0.07,"Victoire","Défaite")</f>
        <v>Victoire</v>
      </c>
    </row>
    <row r="101" customFormat="false" ht="15.75" hidden="false" customHeight="false" outlineLevel="0" collapsed="false">
      <c r="A101" s="11"/>
      <c r="B101" s="11"/>
      <c r="C101" s="11"/>
      <c r="D101" s="11" t="s">
        <v>113</v>
      </c>
      <c r="E101" s="12" t="str">
        <f aca="true">IF(RAND()&lt;=0.5,"Face","Pile")</f>
        <v>Pile</v>
      </c>
      <c r="J101" s="0" t="s">
        <v>113</v>
      </c>
      <c r="K101" s="15" t="n">
        <f aca="false">RANDBETWEEN(1,6)</f>
        <v>6</v>
      </c>
      <c r="P101" s="0" t="s">
        <v>113</v>
      </c>
      <c r="Q101" s="15" t="str">
        <f aca="true">IF(RAND()&lt;=0.07,"Victoire","Défaite")</f>
        <v>Défaite</v>
      </c>
    </row>
    <row r="102" customFormat="false" ht="15.75" hidden="false" customHeight="false" outlineLevel="0" collapsed="false">
      <c r="A102" s="11"/>
      <c r="B102" s="11"/>
      <c r="C102" s="11"/>
      <c r="D102" s="11" t="s">
        <v>114</v>
      </c>
      <c r="E102" s="12" t="str">
        <f aca="true">IF(RAND()&lt;=0.5,"Face","Pile")</f>
        <v>Pile</v>
      </c>
      <c r="J102" s="0" t="s">
        <v>114</v>
      </c>
      <c r="K102" s="15" t="n">
        <f aca="false">RANDBETWEEN(1,6)</f>
        <v>4</v>
      </c>
      <c r="P102" s="0" t="s">
        <v>114</v>
      </c>
      <c r="Q102" s="15" t="str">
        <f aca="true">IF(RAND()&lt;=0.07,"Victoire","Défaite")</f>
        <v>Défaite</v>
      </c>
    </row>
    <row r="103" customFormat="false" ht="15.75" hidden="false" customHeight="false" outlineLevel="0" collapsed="false">
      <c r="A103" s="11"/>
      <c r="B103" s="11"/>
      <c r="C103" s="11"/>
      <c r="D103" s="11" t="s">
        <v>115</v>
      </c>
      <c r="E103" s="12" t="str">
        <f aca="true">IF(RAND()&lt;=0.5,"Face","Pile")</f>
        <v>Pile</v>
      </c>
      <c r="J103" s="0" t="s">
        <v>115</v>
      </c>
      <c r="K103" s="15" t="n">
        <f aca="false">RANDBETWEEN(1,6)</f>
        <v>5</v>
      </c>
      <c r="P103" s="0" t="s">
        <v>115</v>
      </c>
      <c r="Q103" s="15" t="str">
        <f aca="true">IF(RAND()&lt;=0.07,"Victoire","Défaite")</f>
        <v>Victoire</v>
      </c>
    </row>
    <row r="104" customFormat="false" ht="15.75" hidden="false" customHeight="false" outlineLevel="0" collapsed="false">
      <c r="A104" s="11"/>
      <c r="B104" s="11"/>
      <c r="C104" s="11"/>
      <c r="D104" s="11" t="s">
        <v>116</v>
      </c>
      <c r="E104" s="12" t="str">
        <f aca="true">IF(RAND()&lt;=0.5,"Face","Pile")</f>
        <v>Pile</v>
      </c>
      <c r="J104" s="0" t="s">
        <v>116</v>
      </c>
      <c r="K104" s="15" t="n">
        <f aca="false">RANDBETWEEN(1,6)</f>
        <v>5</v>
      </c>
      <c r="P104" s="0" t="s">
        <v>116</v>
      </c>
      <c r="Q104" s="15" t="str">
        <f aca="true">IF(RAND()&lt;=0.07,"Victoire","Défaite")</f>
        <v>Défaite</v>
      </c>
    </row>
    <row r="105" customFormat="false" ht="15.75" hidden="false" customHeight="false" outlineLevel="0" collapsed="false">
      <c r="A105" s="11"/>
      <c r="B105" s="11"/>
      <c r="C105" s="11"/>
      <c r="D105" s="11" t="s">
        <v>117</v>
      </c>
      <c r="E105" s="12" t="str">
        <f aca="true">IF(RAND()&lt;=0.5,"Face","Pile")</f>
        <v>Pile</v>
      </c>
      <c r="J105" s="0" t="s">
        <v>117</v>
      </c>
      <c r="K105" s="15" t="n">
        <f aca="false">RANDBETWEEN(1,6)</f>
        <v>4</v>
      </c>
      <c r="P105" s="0" t="s">
        <v>117</v>
      </c>
      <c r="Q105" s="15" t="str">
        <f aca="true">IF(RAND()&lt;=0.07,"Victoire","Défaite")</f>
        <v>Défaite</v>
      </c>
    </row>
    <row r="106" customFormat="false" ht="15.75" hidden="false" customHeight="false" outlineLevel="0" collapsed="false">
      <c r="A106" s="11"/>
      <c r="B106" s="11"/>
      <c r="C106" s="11"/>
      <c r="D106" s="11" t="s">
        <v>118</v>
      </c>
      <c r="E106" s="12" t="str">
        <f aca="true">IF(RAND()&lt;=0.5,"Face","Pile")</f>
        <v>Face</v>
      </c>
      <c r="J106" s="0" t="s">
        <v>118</v>
      </c>
      <c r="K106" s="15" t="n">
        <f aca="false">RANDBETWEEN(1,6)</f>
        <v>3</v>
      </c>
      <c r="P106" s="0" t="s">
        <v>118</v>
      </c>
      <c r="Q106" s="15" t="str">
        <f aca="true">IF(RAND()&lt;=0.07,"Victoire","Défaite")</f>
        <v>Défaite</v>
      </c>
    </row>
    <row r="107" customFormat="false" ht="15.75" hidden="false" customHeight="false" outlineLevel="0" collapsed="false">
      <c r="A107" s="11"/>
      <c r="B107" s="11"/>
      <c r="C107" s="11"/>
      <c r="D107" s="11" t="s">
        <v>119</v>
      </c>
      <c r="E107" s="12" t="str">
        <f aca="true">IF(RAND()&lt;=0.5,"Face","Pile")</f>
        <v>Face</v>
      </c>
      <c r="J107" s="0" t="s">
        <v>119</v>
      </c>
      <c r="K107" s="15" t="n">
        <f aca="false">RANDBETWEEN(1,6)</f>
        <v>5</v>
      </c>
      <c r="P107" s="0" t="s">
        <v>119</v>
      </c>
      <c r="Q107" s="15" t="str">
        <f aca="true">IF(RAND()&lt;=0.07,"Victoire","Défaite")</f>
        <v>Défaite</v>
      </c>
    </row>
    <row r="108" customFormat="false" ht="15.75" hidden="false" customHeight="false" outlineLevel="0" collapsed="false">
      <c r="A108" s="11"/>
      <c r="B108" s="11"/>
      <c r="C108" s="11"/>
      <c r="D108" s="11" t="s">
        <v>120</v>
      </c>
      <c r="E108" s="12" t="str">
        <f aca="true">IF(RAND()&lt;=0.5,"Face","Pile")</f>
        <v>Pile</v>
      </c>
      <c r="J108" s="0" t="s">
        <v>120</v>
      </c>
      <c r="K108" s="15" t="n">
        <f aca="false">RANDBETWEEN(1,6)</f>
        <v>4</v>
      </c>
      <c r="P108" s="0" t="s">
        <v>120</v>
      </c>
      <c r="Q108" s="15" t="str">
        <f aca="true">IF(RAND()&lt;=0.07,"Victoire","Défaite")</f>
        <v>Défaite</v>
      </c>
    </row>
    <row r="109" customFormat="false" ht="15.75" hidden="false" customHeight="false" outlineLevel="0" collapsed="false">
      <c r="A109" s="11"/>
      <c r="B109" s="11"/>
      <c r="C109" s="11"/>
      <c r="D109" s="11" t="s">
        <v>121</v>
      </c>
      <c r="E109" s="12" t="str">
        <f aca="true">IF(RAND()&lt;=0.5,"Face","Pile")</f>
        <v>Pile</v>
      </c>
      <c r="J109" s="0" t="s">
        <v>121</v>
      </c>
      <c r="K109" s="15" t="n">
        <f aca="false">RANDBETWEEN(1,6)</f>
        <v>2</v>
      </c>
      <c r="P109" s="0" t="s">
        <v>121</v>
      </c>
      <c r="Q109" s="15" t="str">
        <f aca="true">IF(RAND()&lt;=0.07,"Victoire","Défaite")</f>
        <v>Défaite</v>
      </c>
    </row>
    <row r="110" customFormat="false" ht="15.75" hidden="false" customHeight="false" outlineLevel="0" collapsed="false">
      <c r="A110" s="11"/>
      <c r="B110" s="11"/>
      <c r="C110" s="11"/>
      <c r="D110" s="11" t="s">
        <v>122</v>
      </c>
      <c r="E110" s="12" t="str">
        <f aca="true">IF(RAND()&lt;=0.5,"Face","Pile")</f>
        <v>Pile</v>
      </c>
      <c r="J110" s="0" t="s">
        <v>122</v>
      </c>
      <c r="K110" s="15" t="n">
        <f aca="false">RANDBETWEEN(1,6)</f>
        <v>1</v>
      </c>
      <c r="P110" s="0" t="s">
        <v>122</v>
      </c>
      <c r="Q110" s="15" t="str">
        <f aca="true">IF(RAND()&lt;=0.07,"Victoire","Défaite")</f>
        <v>Défaite</v>
      </c>
    </row>
    <row r="111" customFormat="false" ht="15.75" hidden="false" customHeight="false" outlineLevel="0" collapsed="false">
      <c r="A111" s="11"/>
      <c r="B111" s="11"/>
      <c r="C111" s="11"/>
      <c r="D111" s="11" t="s">
        <v>123</v>
      </c>
      <c r="E111" s="12" t="str">
        <f aca="true">IF(RAND()&lt;=0.5,"Face","Pile")</f>
        <v>Pile</v>
      </c>
      <c r="J111" s="0" t="s">
        <v>123</v>
      </c>
      <c r="K111" s="15" t="n">
        <f aca="false">RANDBETWEEN(1,6)</f>
        <v>4</v>
      </c>
      <c r="P111" s="0" t="s">
        <v>123</v>
      </c>
      <c r="Q111" s="15" t="str">
        <f aca="true">IF(RAND()&lt;=0.07,"Victoire","Défaite")</f>
        <v>Défaite</v>
      </c>
    </row>
    <row r="112" customFormat="false" ht="15.75" hidden="false" customHeight="false" outlineLevel="0" collapsed="false">
      <c r="A112" s="11"/>
      <c r="B112" s="11"/>
      <c r="C112" s="11"/>
      <c r="D112" s="11" t="s">
        <v>124</v>
      </c>
      <c r="E112" s="12" t="str">
        <f aca="true">IF(RAND()&lt;=0.5,"Face","Pile")</f>
        <v>Pile</v>
      </c>
      <c r="J112" s="0" t="s">
        <v>124</v>
      </c>
      <c r="K112" s="15" t="n">
        <f aca="false">RANDBETWEEN(1,6)</f>
        <v>5</v>
      </c>
      <c r="P112" s="0" t="s">
        <v>124</v>
      </c>
      <c r="Q112" s="15" t="str">
        <f aca="true">IF(RAND()&lt;=0.07,"Victoire","Défaite")</f>
        <v>Défaite</v>
      </c>
    </row>
    <row r="113" customFormat="false" ht="15.75" hidden="false" customHeight="false" outlineLevel="0" collapsed="false">
      <c r="A113" s="11"/>
      <c r="B113" s="11"/>
      <c r="C113" s="11"/>
      <c r="D113" s="11" t="s">
        <v>125</v>
      </c>
      <c r="E113" s="12" t="str">
        <f aca="true">IF(RAND()&lt;=0.5,"Face","Pile")</f>
        <v>Face</v>
      </c>
      <c r="J113" s="0" t="s">
        <v>125</v>
      </c>
      <c r="K113" s="15" t="n">
        <f aca="false">RANDBETWEEN(1,6)</f>
        <v>3</v>
      </c>
      <c r="P113" s="0" t="s">
        <v>125</v>
      </c>
      <c r="Q113" s="15" t="str">
        <f aca="true">IF(RAND()&lt;=0.07,"Victoire","Défaite")</f>
        <v>Défaite</v>
      </c>
    </row>
    <row r="114" customFormat="false" ht="15.75" hidden="false" customHeight="false" outlineLevel="0" collapsed="false">
      <c r="A114" s="11"/>
      <c r="B114" s="11"/>
      <c r="C114" s="11"/>
      <c r="D114" s="11" t="s">
        <v>126</v>
      </c>
      <c r="E114" s="12" t="str">
        <f aca="true">IF(RAND()&lt;=0.5,"Face","Pile")</f>
        <v>Pile</v>
      </c>
      <c r="J114" s="0" t="s">
        <v>126</v>
      </c>
      <c r="K114" s="15" t="n">
        <f aca="false">RANDBETWEEN(1,6)</f>
        <v>1</v>
      </c>
      <c r="P114" s="0" t="s">
        <v>126</v>
      </c>
      <c r="Q114" s="15" t="str">
        <f aca="true">IF(RAND()&lt;=0.07,"Victoire","Défaite")</f>
        <v>Défaite</v>
      </c>
    </row>
    <row r="115" customFormat="false" ht="15.75" hidden="false" customHeight="false" outlineLevel="0" collapsed="false">
      <c r="A115" s="11"/>
      <c r="B115" s="11"/>
      <c r="C115" s="11"/>
      <c r="D115" s="11" t="s">
        <v>127</v>
      </c>
      <c r="E115" s="12" t="str">
        <f aca="true">IF(RAND()&lt;=0.5,"Face","Pile")</f>
        <v>Pile</v>
      </c>
      <c r="J115" s="0" t="s">
        <v>127</v>
      </c>
      <c r="K115" s="15" t="n">
        <f aca="false">RANDBETWEEN(1,6)</f>
        <v>1</v>
      </c>
      <c r="P115" s="0" t="s">
        <v>127</v>
      </c>
      <c r="Q115" s="15" t="str">
        <f aca="true">IF(RAND()&lt;=0.07,"Victoire","Défaite")</f>
        <v>Défaite</v>
      </c>
    </row>
    <row r="116" customFormat="false" ht="15.75" hidden="false" customHeight="false" outlineLevel="0" collapsed="false">
      <c r="A116" s="11"/>
      <c r="B116" s="11"/>
      <c r="C116" s="11"/>
      <c r="D116" s="11" t="s">
        <v>128</v>
      </c>
      <c r="E116" s="12" t="str">
        <f aca="true">IF(RAND()&lt;=0.5,"Face","Pile")</f>
        <v>Pile</v>
      </c>
      <c r="J116" s="0" t="s">
        <v>128</v>
      </c>
      <c r="K116" s="15" t="n">
        <f aca="false">RANDBETWEEN(1,6)</f>
        <v>6</v>
      </c>
      <c r="P116" s="0" t="s">
        <v>128</v>
      </c>
      <c r="Q116" s="15" t="str">
        <f aca="true">IF(RAND()&lt;=0.07,"Victoire","Défaite")</f>
        <v>Défaite</v>
      </c>
    </row>
    <row r="117" customFormat="false" ht="15.75" hidden="false" customHeight="false" outlineLevel="0" collapsed="false">
      <c r="A117" s="11"/>
      <c r="B117" s="11"/>
      <c r="C117" s="11"/>
      <c r="D117" s="11" t="s">
        <v>129</v>
      </c>
      <c r="E117" s="12" t="str">
        <f aca="true">IF(RAND()&lt;=0.5,"Face","Pile")</f>
        <v>Pile</v>
      </c>
      <c r="J117" s="0" t="s">
        <v>129</v>
      </c>
      <c r="K117" s="15" t="n">
        <f aca="false">RANDBETWEEN(1,6)</f>
        <v>1</v>
      </c>
      <c r="P117" s="0" t="s">
        <v>129</v>
      </c>
      <c r="Q117" s="15" t="str">
        <f aca="true">IF(RAND()&lt;=0.07,"Victoire","Défaite")</f>
        <v>Défaite</v>
      </c>
    </row>
    <row r="118" customFormat="false" ht="15.75" hidden="false" customHeight="false" outlineLevel="0" collapsed="false">
      <c r="A118" s="11"/>
      <c r="B118" s="11"/>
      <c r="C118" s="11"/>
      <c r="D118" s="11" t="s">
        <v>130</v>
      </c>
      <c r="E118" s="12" t="str">
        <f aca="true">IF(RAND()&lt;=0.5,"Face","Pile")</f>
        <v>Face</v>
      </c>
      <c r="J118" s="0" t="s">
        <v>130</v>
      </c>
      <c r="K118" s="15" t="n">
        <f aca="false">RANDBETWEEN(1,6)</f>
        <v>6</v>
      </c>
      <c r="P118" s="0" t="s">
        <v>130</v>
      </c>
      <c r="Q118" s="15" t="str">
        <f aca="true">IF(RAND()&lt;=0.07,"Victoire","Défaite")</f>
        <v>Défaite</v>
      </c>
    </row>
    <row r="119" customFormat="false" ht="15.75" hidden="false" customHeight="false" outlineLevel="0" collapsed="false">
      <c r="A119" s="11"/>
      <c r="B119" s="11"/>
      <c r="C119" s="11"/>
      <c r="D119" s="11" t="s">
        <v>131</v>
      </c>
      <c r="E119" s="12" t="str">
        <f aca="true">IF(RAND()&lt;=0.5,"Face","Pile")</f>
        <v>Face</v>
      </c>
      <c r="J119" s="0" t="s">
        <v>131</v>
      </c>
      <c r="K119" s="15" t="n">
        <f aca="false">RANDBETWEEN(1,6)</f>
        <v>4</v>
      </c>
      <c r="P119" s="0" t="s">
        <v>131</v>
      </c>
      <c r="Q119" s="15" t="str">
        <f aca="true">IF(RAND()&lt;=0.07,"Victoire","Défaite")</f>
        <v>Défaite</v>
      </c>
    </row>
    <row r="120" customFormat="false" ht="15.75" hidden="false" customHeight="false" outlineLevel="0" collapsed="false">
      <c r="A120" s="11"/>
      <c r="B120" s="11"/>
      <c r="C120" s="11"/>
      <c r="D120" s="11" t="s">
        <v>132</v>
      </c>
      <c r="E120" s="12" t="str">
        <f aca="true">IF(RAND()&lt;=0.5,"Face","Pile")</f>
        <v>Pile</v>
      </c>
      <c r="J120" s="0" t="s">
        <v>132</v>
      </c>
      <c r="K120" s="15" t="n">
        <f aca="false">RANDBETWEEN(1,6)</f>
        <v>6</v>
      </c>
      <c r="P120" s="0" t="s">
        <v>132</v>
      </c>
      <c r="Q120" s="15" t="str">
        <f aca="true">IF(RAND()&lt;=0.07,"Victoire","Défaite")</f>
        <v>Défaite</v>
      </c>
    </row>
    <row r="121" customFormat="false" ht="15.75" hidden="false" customHeight="false" outlineLevel="0" collapsed="false">
      <c r="A121" s="11"/>
      <c r="B121" s="11"/>
      <c r="C121" s="11"/>
      <c r="D121" s="11" t="s">
        <v>133</v>
      </c>
      <c r="E121" s="12" t="str">
        <f aca="true">IF(RAND()&lt;=0.5,"Face","Pile")</f>
        <v>Pile</v>
      </c>
      <c r="J121" s="0" t="s">
        <v>133</v>
      </c>
      <c r="K121" s="15" t="n">
        <f aca="false">RANDBETWEEN(1,6)</f>
        <v>5</v>
      </c>
      <c r="P121" s="0" t="s">
        <v>133</v>
      </c>
      <c r="Q121" s="15" t="str">
        <f aca="true">IF(RAND()&lt;=0.07,"Victoire","Défaite")</f>
        <v>Défaite</v>
      </c>
    </row>
    <row r="122" customFormat="false" ht="15.75" hidden="false" customHeight="false" outlineLevel="0" collapsed="false">
      <c r="A122" s="11"/>
      <c r="B122" s="11"/>
      <c r="C122" s="11"/>
      <c r="D122" s="11" t="s">
        <v>134</v>
      </c>
      <c r="E122" s="12" t="str">
        <f aca="true">IF(RAND()&lt;=0.5,"Face","Pile")</f>
        <v>Pile</v>
      </c>
      <c r="J122" s="0" t="s">
        <v>134</v>
      </c>
      <c r="K122" s="15" t="n">
        <f aca="false">RANDBETWEEN(1,6)</f>
        <v>2</v>
      </c>
      <c r="P122" s="0" t="s">
        <v>134</v>
      </c>
      <c r="Q122" s="15" t="str">
        <f aca="true">IF(RAND()&lt;=0.07,"Victoire","Défaite")</f>
        <v>Défaite</v>
      </c>
    </row>
    <row r="123" customFormat="false" ht="15.75" hidden="false" customHeight="false" outlineLevel="0" collapsed="false">
      <c r="A123" s="11"/>
      <c r="B123" s="11"/>
      <c r="C123" s="11"/>
      <c r="D123" s="11" t="s">
        <v>135</v>
      </c>
      <c r="E123" s="12" t="str">
        <f aca="true">IF(RAND()&lt;=0.5,"Face","Pile")</f>
        <v>Pile</v>
      </c>
      <c r="J123" s="0" t="s">
        <v>135</v>
      </c>
      <c r="K123" s="15" t="n">
        <f aca="false">RANDBETWEEN(1,6)</f>
        <v>4</v>
      </c>
      <c r="P123" s="0" t="s">
        <v>135</v>
      </c>
      <c r="Q123" s="15" t="str">
        <f aca="true">IF(RAND()&lt;=0.07,"Victoire","Défaite")</f>
        <v>Défaite</v>
      </c>
    </row>
    <row r="124" customFormat="false" ht="15.75" hidden="false" customHeight="false" outlineLevel="0" collapsed="false">
      <c r="A124" s="11"/>
      <c r="B124" s="11"/>
      <c r="C124" s="11"/>
      <c r="D124" s="11" t="s">
        <v>136</v>
      </c>
      <c r="E124" s="12" t="str">
        <f aca="true">IF(RAND()&lt;=0.5,"Face","Pile")</f>
        <v>Pile</v>
      </c>
      <c r="J124" s="0" t="s">
        <v>136</v>
      </c>
      <c r="K124" s="15" t="n">
        <f aca="false">RANDBETWEEN(1,6)</f>
        <v>2</v>
      </c>
      <c r="P124" s="0" t="s">
        <v>136</v>
      </c>
      <c r="Q124" s="15" t="str">
        <f aca="true">IF(RAND()&lt;=0.07,"Victoire","Défaite")</f>
        <v>Défaite</v>
      </c>
    </row>
    <row r="125" customFormat="false" ht="15.75" hidden="false" customHeight="false" outlineLevel="0" collapsed="false">
      <c r="A125" s="11"/>
      <c r="B125" s="11"/>
      <c r="C125" s="11"/>
      <c r="D125" s="11" t="s">
        <v>137</v>
      </c>
      <c r="E125" s="12" t="str">
        <f aca="true">IF(RAND()&lt;=0.5,"Face","Pile")</f>
        <v>Pile</v>
      </c>
      <c r="J125" s="0" t="s">
        <v>137</v>
      </c>
      <c r="K125" s="15" t="n">
        <f aca="false">RANDBETWEEN(1,6)</f>
        <v>6</v>
      </c>
      <c r="P125" s="0" t="s">
        <v>137</v>
      </c>
      <c r="Q125" s="15" t="str">
        <f aca="true">IF(RAND()&lt;=0.07,"Victoire","Défaite")</f>
        <v>Victoire</v>
      </c>
    </row>
    <row r="126" customFormat="false" ht="15.75" hidden="false" customHeight="false" outlineLevel="0" collapsed="false">
      <c r="A126" s="11"/>
      <c r="B126" s="11"/>
      <c r="C126" s="11"/>
      <c r="D126" s="11" t="s">
        <v>138</v>
      </c>
      <c r="E126" s="12" t="str">
        <f aca="true">IF(RAND()&lt;=0.5,"Face","Pile")</f>
        <v>Pile</v>
      </c>
      <c r="J126" s="0" t="s">
        <v>138</v>
      </c>
      <c r="K126" s="15" t="n">
        <f aca="false">RANDBETWEEN(1,6)</f>
        <v>1</v>
      </c>
      <c r="P126" s="0" t="s">
        <v>138</v>
      </c>
      <c r="Q126" s="15" t="str">
        <f aca="true">IF(RAND()&lt;=0.07,"Victoire","Défaite")</f>
        <v>Défaite</v>
      </c>
    </row>
    <row r="127" customFormat="false" ht="15.75" hidden="false" customHeight="false" outlineLevel="0" collapsed="false">
      <c r="A127" s="11"/>
      <c r="B127" s="11"/>
      <c r="C127" s="11"/>
      <c r="D127" s="11" t="s">
        <v>139</v>
      </c>
      <c r="E127" s="12" t="str">
        <f aca="true">IF(RAND()&lt;=0.5,"Face","Pile")</f>
        <v>Face</v>
      </c>
      <c r="J127" s="0" t="s">
        <v>139</v>
      </c>
      <c r="K127" s="15" t="n">
        <f aca="false">RANDBETWEEN(1,6)</f>
        <v>3</v>
      </c>
      <c r="P127" s="0" t="s">
        <v>139</v>
      </c>
      <c r="Q127" s="15" t="str">
        <f aca="true">IF(RAND()&lt;=0.07,"Victoire","Défaite")</f>
        <v>Défaite</v>
      </c>
    </row>
    <row r="128" customFormat="false" ht="15.75" hidden="false" customHeight="false" outlineLevel="0" collapsed="false">
      <c r="A128" s="11"/>
      <c r="B128" s="11"/>
      <c r="C128" s="11"/>
      <c r="D128" s="11" t="s">
        <v>140</v>
      </c>
      <c r="E128" s="12" t="str">
        <f aca="true">IF(RAND()&lt;=0.5,"Face","Pile")</f>
        <v>Pile</v>
      </c>
      <c r="J128" s="0" t="s">
        <v>140</v>
      </c>
      <c r="K128" s="15" t="n">
        <f aca="false">RANDBETWEEN(1,6)</f>
        <v>4</v>
      </c>
      <c r="P128" s="0" t="s">
        <v>140</v>
      </c>
      <c r="Q128" s="15" t="str">
        <f aca="true">IF(RAND()&lt;=0.07,"Victoire","Défaite")</f>
        <v>Défaite</v>
      </c>
    </row>
    <row r="129" customFormat="false" ht="15.75" hidden="false" customHeight="false" outlineLevel="0" collapsed="false">
      <c r="A129" s="11"/>
      <c r="B129" s="11"/>
      <c r="C129" s="11"/>
      <c r="D129" s="11" t="s">
        <v>141</v>
      </c>
      <c r="E129" s="12" t="str">
        <f aca="true">IF(RAND()&lt;=0.5,"Face","Pile")</f>
        <v>Face</v>
      </c>
      <c r="J129" s="0" t="s">
        <v>141</v>
      </c>
      <c r="K129" s="15" t="n">
        <f aca="false">RANDBETWEEN(1,6)</f>
        <v>3</v>
      </c>
      <c r="P129" s="0" t="s">
        <v>141</v>
      </c>
      <c r="Q129" s="15" t="str">
        <f aca="true">IF(RAND()&lt;=0.07,"Victoire","Défaite")</f>
        <v>Défaite</v>
      </c>
    </row>
    <row r="130" customFormat="false" ht="15.75" hidden="false" customHeight="false" outlineLevel="0" collapsed="false">
      <c r="A130" s="11"/>
      <c r="B130" s="11"/>
      <c r="C130" s="11"/>
      <c r="D130" s="11" t="s">
        <v>142</v>
      </c>
      <c r="E130" s="12" t="str">
        <f aca="true">IF(RAND()&lt;=0.5,"Face","Pile")</f>
        <v>Face</v>
      </c>
      <c r="J130" s="0" t="s">
        <v>142</v>
      </c>
      <c r="K130" s="15" t="n">
        <f aca="false">RANDBETWEEN(1,6)</f>
        <v>3</v>
      </c>
      <c r="P130" s="0" t="s">
        <v>142</v>
      </c>
      <c r="Q130" s="15" t="str">
        <f aca="true">IF(RAND()&lt;=0.07,"Victoire","Défaite")</f>
        <v>Défaite</v>
      </c>
    </row>
    <row r="131" customFormat="false" ht="15.75" hidden="false" customHeight="false" outlineLevel="0" collapsed="false">
      <c r="A131" s="11"/>
      <c r="B131" s="11"/>
      <c r="C131" s="11"/>
      <c r="D131" s="11" t="s">
        <v>143</v>
      </c>
      <c r="E131" s="12" t="str">
        <f aca="true">IF(RAND()&lt;=0.5,"Face","Pile")</f>
        <v>Face</v>
      </c>
      <c r="J131" s="0" t="s">
        <v>143</v>
      </c>
      <c r="K131" s="15" t="n">
        <f aca="false">RANDBETWEEN(1,6)</f>
        <v>1</v>
      </c>
      <c r="P131" s="0" t="s">
        <v>143</v>
      </c>
      <c r="Q131" s="15" t="str">
        <f aca="true">IF(RAND()&lt;=0.07,"Victoire","Défaite")</f>
        <v>Défaite</v>
      </c>
    </row>
    <row r="132" customFormat="false" ht="15.75" hidden="false" customHeight="false" outlineLevel="0" collapsed="false">
      <c r="A132" s="11"/>
      <c r="B132" s="11"/>
      <c r="C132" s="11"/>
      <c r="D132" s="11" t="s">
        <v>144</v>
      </c>
      <c r="E132" s="12" t="str">
        <f aca="true">IF(RAND()&lt;=0.5,"Face","Pile")</f>
        <v>Face</v>
      </c>
      <c r="J132" s="0" t="s">
        <v>144</v>
      </c>
      <c r="K132" s="15" t="n">
        <f aca="false">RANDBETWEEN(1,6)</f>
        <v>6</v>
      </c>
      <c r="P132" s="0" t="s">
        <v>144</v>
      </c>
      <c r="Q132" s="15" t="str">
        <f aca="true">IF(RAND()&lt;=0.07,"Victoire","Défaite")</f>
        <v>Défaite</v>
      </c>
    </row>
    <row r="133" customFormat="false" ht="15.75" hidden="false" customHeight="false" outlineLevel="0" collapsed="false">
      <c r="A133" s="11"/>
      <c r="B133" s="11"/>
      <c r="C133" s="11"/>
      <c r="D133" s="11" t="s">
        <v>145</v>
      </c>
      <c r="E133" s="12" t="str">
        <f aca="true">IF(RAND()&lt;=0.5,"Face","Pile")</f>
        <v>Face</v>
      </c>
      <c r="J133" s="0" t="s">
        <v>145</v>
      </c>
      <c r="K133" s="15" t="n">
        <f aca="false">RANDBETWEEN(1,6)</f>
        <v>6</v>
      </c>
      <c r="P133" s="0" t="s">
        <v>145</v>
      </c>
      <c r="Q133" s="15" t="str">
        <f aca="true">IF(RAND()&lt;=0.07,"Victoire","Défaite")</f>
        <v>Victoire</v>
      </c>
    </row>
    <row r="134" customFormat="false" ht="15.75" hidden="false" customHeight="false" outlineLevel="0" collapsed="false">
      <c r="A134" s="11"/>
      <c r="B134" s="11"/>
      <c r="C134" s="11"/>
      <c r="D134" s="11" t="s">
        <v>146</v>
      </c>
      <c r="E134" s="12" t="str">
        <f aca="true">IF(RAND()&lt;=0.5,"Face","Pile")</f>
        <v>Pile</v>
      </c>
      <c r="J134" s="0" t="s">
        <v>146</v>
      </c>
      <c r="K134" s="15" t="n">
        <f aca="false">RANDBETWEEN(1,6)</f>
        <v>4</v>
      </c>
      <c r="P134" s="0" t="s">
        <v>146</v>
      </c>
      <c r="Q134" s="15" t="str">
        <f aca="true">IF(RAND()&lt;=0.07,"Victoire","Défaite")</f>
        <v>Défaite</v>
      </c>
    </row>
    <row r="135" customFormat="false" ht="15.75" hidden="false" customHeight="false" outlineLevel="0" collapsed="false">
      <c r="A135" s="11"/>
      <c r="B135" s="11"/>
      <c r="C135" s="11"/>
      <c r="D135" s="11" t="s">
        <v>147</v>
      </c>
      <c r="E135" s="12" t="str">
        <f aca="true">IF(RAND()&lt;=0.5,"Face","Pile")</f>
        <v>Face</v>
      </c>
      <c r="J135" s="0" t="s">
        <v>147</v>
      </c>
      <c r="K135" s="15" t="n">
        <f aca="false">RANDBETWEEN(1,6)</f>
        <v>3</v>
      </c>
      <c r="P135" s="0" t="s">
        <v>147</v>
      </c>
      <c r="Q135" s="15" t="str">
        <f aca="true">IF(RAND()&lt;=0.07,"Victoire","Défaite")</f>
        <v>Défaite</v>
      </c>
    </row>
    <row r="136" customFormat="false" ht="15.75" hidden="false" customHeight="false" outlineLevel="0" collapsed="false">
      <c r="A136" s="11"/>
      <c r="B136" s="11"/>
      <c r="C136" s="11"/>
      <c r="D136" s="11" t="s">
        <v>148</v>
      </c>
      <c r="E136" s="12" t="str">
        <f aca="true">IF(RAND()&lt;=0.5,"Face","Pile")</f>
        <v>Pile</v>
      </c>
      <c r="J136" s="0" t="s">
        <v>148</v>
      </c>
      <c r="K136" s="15" t="n">
        <f aca="false">RANDBETWEEN(1,6)</f>
        <v>2</v>
      </c>
      <c r="P136" s="0" t="s">
        <v>148</v>
      </c>
      <c r="Q136" s="15" t="str">
        <f aca="true">IF(RAND()&lt;=0.07,"Victoire","Défaite")</f>
        <v>Défaite</v>
      </c>
    </row>
    <row r="137" customFormat="false" ht="15.75" hidden="false" customHeight="false" outlineLevel="0" collapsed="false">
      <c r="A137" s="11"/>
      <c r="B137" s="11"/>
      <c r="C137" s="11"/>
      <c r="D137" s="11" t="s">
        <v>149</v>
      </c>
      <c r="E137" s="12" t="str">
        <f aca="true">IF(RAND()&lt;=0.5,"Face","Pile")</f>
        <v>Pile</v>
      </c>
      <c r="J137" s="0" t="s">
        <v>149</v>
      </c>
      <c r="K137" s="15" t="n">
        <f aca="false">RANDBETWEEN(1,6)</f>
        <v>1</v>
      </c>
      <c r="P137" s="0" t="s">
        <v>149</v>
      </c>
      <c r="Q137" s="15" t="str">
        <f aca="true">IF(RAND()&lt;=0.07,"Victoire","Défaite")</f>
        <v>Défaite</v>
      </c>
    </row>
    <row r="138" customFormat="false" ht="15.75" hidden="false" customHeight="false" outlineLevel="0" collapsed="false">
      <c r="A138" s="11"/>
      <c r="B138" s="11"/>
      <c r="C138" s="11"/>
      <c r="D138" s="11" t="s">
        <v>150</v>
      </c>
      <c r="E138" s="12" t="str">
        <f aca="true">IF(RAND()&lt;=0.5,"Face","Pile")</f>
        <v>Face</v>
      </c>
      <c r="J138" s="0" t="s">
        <v>150</v>
      </c>
      <c r="K138" s="15" t="n">
        <f aca="false">RANDBETWEEN(1,6)</f>
        <v>1</v>
      </c>
      <c r="P138" s="0" t="s">
        <v>150</v>
      </c>
      <c r="Q138" s="15" t="str">
        <f aca="true">IF(RAND()&lt;=0.07,"Victoire","Défaite")</f>
        <v>Défaite</v>
      </c>
    </row>
    <row r="139" customFormat="false" ht="15.75" hidden="false" customHeight="false" outlineLevel="0" collapsed="false">
      <c r="A139" s="11"/>
      <c r="B139" s="11"/>
      <c r="C139" s="11"/>
      <c r="D139" s="11" t="s">
        <v>151</v>
      </c>
      <c r="E139" s="12" t="str">
        <f aca="true">IF(RAND()&lt;=0.5,"Face","Pile")</f>
        <v>Pile</v>
      </c>
      <c r="J139" s="0" t="s">
        <v>151</v>
      </c>
      <c r="K139" s="15" t="n">
        <f aca="false">RANDBETWEEN(1,6)</f>
        <v>2</v>
      </c>
      <c r="P139" s="0" t="s">
        <v>151</v>
      </c>
      <c r="Q139" s="15" t="str">
        <f aca="true">IF(RAND()&lt;=0.07,"Victoire","Défaite")</f>
        <v>Victoire</v>
      </c>
    </row>
    <row r="140" customFormat="false" ht="15.75" hidden="false" customHeight="false" outlineLevel="0" collapsed="false">
      <c r="A140" s="11"/>
      <c r="B140" s="11"/>
      <c r="C140" s="11"/>
      <c r="D140" s="11" t="s">
        <v>152</v>
      </c>
      <c r="E140" s="12" t="str">
        <f aca="true">IF(RAND()&lt;=0.5,"Face","Pile")</f>
        <v>Pile</v>
      </c>
      <c r="J140" s="0" t="s">
        <v>152</v>
      </c>
      <c r="K140" s="15" t="n">
        <f aca="false">RANDBETWEEN(1,6)</f>
        <v>6</v>
      </c>
      <c r="P140" s="0" t="s">
        <v>152</v>
      </c>
      <c r="Q140" s="15" t="str">
        <f aca="true">IF(RAND()&lt;=0.07,"Victoire","Défaite")</f>
        <v>Défaite</v>
      </c>
    </row>
    <row r="141" customFormat="false" ht="15.75" hidden="false" customHeight="false" outlineLevel="0" collapsed="false">
      <c r="A141" s="11"/>
      <c r="B141" s="11"/>
      <c r="C141" s="11"/>
      <c r="D141" s="11" t="s">
        <v>153</v>
      </c>
      <c r="E141" s="12" t="str">
        <f aca="true">IF(RAND()&lt;=0.5,"Face","Pile")</f>
        <v>Pile</v>
      </c>
      <c r="J141" s="0" t="s">
        <v>153</v>
      </c>
      <c r="K141" s="15" t="n">
        <f aca="false">RANDBETWEEN(1,6)</f>
        <v>3</v>
      </c>
      <c r="P141" s="0" t="s">
        <v>153</v>
      </c>
      <c r="Q141" s="15" t="str">
        <f aca="true">IF(RAND()&lt;=0.07,"Victoire","Défaite")</f>
        <v>Défaite</v>
      </c>
    </row>
    <row r="142" customFormat="false" ht="15.75" hidden="false" customHeight="false" outlineLevel="0" collapsed="false">
      <c r="A142" s="11"/>
      <c r="B142" s="11"/>
      <c r="C142" s="11"/>
      <c r="D142" s="11" t="s">
        <v>154</v>
      </c>
      <c r="E142" s="12" t="str">
        <f aca="true">IF(RAND()&lt;=0.5,"Face","Pile")</f>
        <v>Face</v>
      </c>
      <c r="J142" s="0" t="s">
        <v>154</v>
      </c>
      <c r="K142" s="15" t="n">
        <f aca="false">RANDBETWEEN(1,6)</f>
        <v>6</v>
      </c>
      <c r="P142" s="0" t="s">
        <v>154</v>
      </c>
      <c r="Q142" s="15" t="str">
        <f aca="true">IF(RAND()&lt;=0.07,"Victoire","Défaite")</f>
        <v>Défaite</v>
      </c>
    </row>
    <row r="143" customFormat="false" ht="15.75" hidden="false" customHeight="false" outlineLevel="0" collapsed="false">
      <c r="A143" s="11"/>
      <c r="B143" s="11"/>
      <c r="C143" s="11"/>
      <c r="D143" s="11" t="s">
        <v>155</v>
      </c>
      <c r="E143" s="12" t="str">
        <f aca="true">IF(RAND()&lt;=0.5,"Face","Pile")</f>
        <v>Pile</v>
      </c>
      <c r="J143" s="0" t="s">
        <v>155</v>
      </c>
      <c r="K143" s="15" t="n">
        <f aca="false">RANDBETWEEN(1,6)</f>
        <v>6</v>
      </c>
      <c r="P143" s="0" t="s">
        <v>155</v>
      </c>
      <c r="Q143" s="15" t="str">
        <f aca="true">IF(RAND()&lt;=0.07,"Victoire","Défaite")</f>
        <v>Défaite</v>
      </c>
    </row>
    <row r="144" customFormat="false" ht="15.75" hidden="false" customHeight="false" outlineLevel="0" collapsed="false">
      <c r="A144" s="11"/>
      <c r="B144" s="11"/>
      <c r="C144" s="11"/>
      <c r="D144" s="11" t="s">
        <v>156</v>
      </c>
      <c r="E144" s="12" t="str">
        <f aca="true">IF(RAND()&lt;=0.5,"Face","Pile")</f>
        <v>Pile</v>
      </c>
      <c r="J144" s="0" t="s">
        <v>156</v>
      </c>
      <c r="K144" s="15" t="n">
        <f aca="false">RANDBETWEEN(1,6)</f>
        <v>5</v>
      </c>
      <c r="P144" s="0" t="s">
        <v>156</v>
      </c>
      <c r="Q144" s="15" t="str">
        <f aca="true">IF(RAND()&lt;=0.07,"Victoire","Défaite")</f>
        <v>Défaite</v>
      </c>
    </row>
    <row r="145" customFormat="false" ht="15.75" hidden="false" customHeight="false" outlineLevel="0" collapsed="false">
      <c r="A145" s="11"/>
      <c r="B145" s="11"/>
      <c r="C145" s="11"/>
      <c r="D145" s="11" t="s">
        <v>157</v>
      </c>
      <c r="E145" s="12" t="str">
        <f aca="true">IF(RAND()&lt;=0.5,"Face","Pile")</f>
        <v>Pile</v>
      </c>
      <c r="J145" s="0" t="s">
        <v>157</v>
      </c>
      <c r="K145" s="15" t="n">
        <f aca="false">RANDBETWEEN(1,6)</f>
        <v>1</v>
      </c>
      <c r="P145" s="0" t="s">
        <v>157</v>
      </c>
      <c r="Q145" s="15" t="str">
        <f aca="true">IF(RAND()&lt;=0.07,"Victoire","Défaite")</f>
        <v>Défaite</v>
      </c>
    </row>
    <row r="146" customFormat="false" ht="15.75" hidden="false" customHeight="false" outlineLevel="0" collapsed="false">
      <c r="A146" s="11"/>
      <c r="B146" s="11"/>
      <c r="C146" s="11"/>
      <c r="D146" s="11" t="s">
        <v>158</v>
      </c>
      <c r="E146" s="12" t="str">
        <f aca="true">IF(RAND()&lt;=0.5,"Face","Pile")</f>
        <v>Face</v>
      </c>
      <c r="J146" s="0" t="s">
        <v>158</v>
      </c>
      <c r="K146" s="15" t="n">
        <f aca="false">RANDBETWEEN(1,6)</f>
        <v>2</v>
      </c>
      <c r="P146" s="0" t="s">
        <v>158</v>
      </c>
      <c r="Q146" s="15" t="str">
        <f aca="true">IF(RAND()&lt;=0.07,"Victoire","Défaite")</f>
        <v>Défaite</v>
      </c>
    </row>
    <row r="147" customFormat="false" ht="15.75" hidden="false" customHeight="false" outlineLevel="0" collapsed="false">
      <c r="A147" s="11"/>
      <c r="B147" s="11"/>
      <c r="C147" s="11"/>
      <c r="D147" s="11" t="s">
        <v>159</v>
      </c>
      <c r="E147" s="12" t="str">
        <f aca="true">IF(RAND()&lt;=0.5,"Face","Pile")</f>
        <v>Pile</v>
      </c>
      <c r="J147" s="0" t="s">
        <v>159</v>
      </c>
      <c r="K147" s="15" t="n">
        <f aca="false">RANDBETWEEN(1,6)</f>
        <v>2</v>
      </c>
      <c r="P147" s="0" t="s">
        <v>159</v>
      </c>
      <c r="Q147" s="15" t="str">
        <f aca="true">IF(RAND()&lt;=0.07,"Victoire","Défaite")</f>
        <v>Défaite</v>
      </c>
    </row>
    <row r="148" customFormat="false" ht="15.75" hidden="false" customHeight="false" outlineLevel="0" collapsed="false">
      <c r="A148" s="11"/>
      <c r="B148" s="11"/>
      <c r="C148" s="11"/>
      <c r="D148" s="11" t="s">
        <v>160</v>
      </c>
      <c r="E148" s="12" t="str">
        <f aca="true">IF(RAND()&lt;=0.5,"Face","Pile")</f>
        <v>Pile</v>
      </c>
      <c r="J148" s="0" t="s">
        <v>160</v>
      </c>
      <c r="K148" s="15" t="n">
        <f aca="false">RANDBETWEEN(1,6)</f>
        <v>5</v>
      </c>
      <c r="P148" s="0" t="s">
        <v>160</v>
      </c>
      <c r="Q148" s="15" t="str">
        <f aca="true">IF(RAND()&lt;=0.07,"Victoire","Défaite")</f>
        <v>Défaite</v>
      </c>
    </row>
    <row r="149" customFormat="false" ht="15.75" hidden="false" customHeight="false" outlineLevel="0" collapsed="false">
      <c r="A149" s="11"/>
      <c r="B149" s="11"/>
      <c r="C149" s="11"/>
      <c r="D149" s="11" t="s">
        <v>161</v>
      </c>
      <c r="E149" s="12" t="str">
        <f aca="true">IF(RAND()&lt;=0.5,"Face","Pile")</f>
        <v>Face</v>
      </c>
      <c r="J149" s="0" t="s">
        <v>161</v>
      </c>
      <c r="K149" s="15" t="n">
        <f aca="false">RANDBETWEEN(1,6)</f>
        <v>6</v>
      </c>
      <c r="P149" s="0" t="s">
        <v>161</v>
      </c>
      <c r="Q149" s="15" t="str">
        <f aca="true">IF(RAND()&lt;=0.07,"Victoire","Défaite")</f>
        <v>Défaite</v>
      </c>
    </row>
    <row r="150" customFormat="false" ht="15.75" hidden="false" customHeight="false" outlineLevel="0" collapsed="false">
      <c r="A150" s="11"/>
      <c r="B150" s="11"/>
      <c r="C150" s="11"/>
      <c r="D150" s="11" t="s">
        <v>162</v>
      </c>
      <c r="E150" s="12" t="str">
        <f aca="true">IF(RAND()&lt;=0.5,"Face","Pile")</f>
        <v>Face</v>
      </c>
      <c r="J150" s="0" t="s">
        <v>162</v>
      </c>
      <c r="K150" s="15" t="n">
        <f aca="false">RANDBETWEEN(1,6)</f>
        <v>2</v>
      </c>
      <c r="P150" s="0" t="s">
        <v>162</v>
      </c>
      <c r="Q150" s="15" t="str">
        <f aca="true">IF(RAND()&lt;=0.07,"Victoire","Défaite")</f>
        <v>Défaite</v>
      </c>
    </row>
    <row r="151" customFormat="false" ht="15.75" hidden="false" customHeight="false" outlineLevel="0" collapsed="false">
      <c r="A151" s="11"/>
      <c r="B151" s="11"/>
      <c r="C151" s="11"/>
      <c r="D151" s="11" t="s">
        <v>163</v>
      </c>
      <c r="E151" s="12" t="str">
        <f aca="true">IF(RAND()&lt;=0.5,"Face","Pile")</f>
        <v>Pile</v>
      </c>
      <c r="J151" s="0" t="s">
        <v>163</v>
      </c>
      <c r="K151" s="15" t="n">
        <f aca="false">RANDBETWEEN(1,6)</f>
        <v>5</v>
      </c>
      <c r="P151" s="0" t="s">
        <v>163</v>
      </c>
      <c r="Q151" s="15" t="str">
        <f aca="true">IF(RAND()&lt;=0.07,"Victoire","Défaite")</f>
        <v>Défaite</v>
      </c>
    </row>
    <row r="152" customFormat="false" ht="15.75" hidden="false" customHeight="false" outlineLevel="0" collapsed="false">
      <c r="A152" s="11"/>
      <c r="B152" s="11"/>
      <c r="C152" s="11"/>
      <c r="D152" s="11" t="s">
        <v>164</v>
      </c>
      <c r="E152" s="12" t="str">
        <f aca="true">IF(RAND()&lt;=0.5,"Face","Pile")</f>
        <v>Pile</v>
      </c>
      <c r="J152" s="0" t="s">
        <v>164</v>
      </c>
      <c r="K152" s="15" t="n">
        <f aca="false">RANDBETWEEN(1,6)</f>
        <v>4</v>
      </c>
      <c r="P152" s="0" t="s">
        <v>164</v>
      </c>
      <c r="Q152" s="15" t="str">
        <f aca="true">IF(RAND()&lt;=0.07,"Victoire","Défaite")</f>
        <v>Défaite</v>
      </c>
    </row>
    <row r="153" customFormat="false" ht="15.75" hidden="false" customHeight="false" outlineLevel="0" collapsed="false">
      <c r="A153" s="11"/>
      <c r="B153" s="11"/>
      <c r="C153" s="11"/>
      <c r="D153" s="11" t="s">
        <v>165</v>
      </c>
      <c r="E153" s="12" t="str">
        <f aca="true">IF(RAND()&lt;=0.5,"Face","Pile")</f>
        <v>Face</v>
      </c>
      <c r="J153" s="0" t="s">
        <v>165</v>
      </c>
      <c r="K153" s="15" t="n">
        <f aca="false">RANDBETWEEN(1,6)</f>
        <v>5</v>
      </c>
      <c r="P153" s="0" t="s">
        <v>165</v>
      </c>
      <c r="Q153" s="15" t="str">
        <f aca="true">IF(RAND()&lt;=0.07,"Victoire","Défaite")</f>
        <v>Défaite</v>
      </c>
    </row>
    <row r="154" customFormat="false" ht="15.75" hidden="false" customHeight="false" outlineLevel="0" collapsed="false">
      <c r="A154" s="11"/>
      <c r="B154" s="11"/>
      <c r="C154" s="11"/>
      <c r="D154" s="11" t="s">
        <v>166</v>
      </c>
      <c r="E154" s="12" t="str">
        <f aca="true">IF(RAND()&lt;=0.5,"Face","Pile")</f>
        <v>Pile</v>
      </c>
      <c r="J154" s="0" t="s">
        <v>166</v>
      </c>
      <c r="K154" s="15" t="n">
        <f aca="false">RANDBETWEEN(1,6)</f>
        <v>6</v>
      </c>
      <c r="P154" s="0" t="s">
        <v>166</v>
      </c>
      <c r="Q154" s="15" t="str">
        <f aca="true">IF(RAND()&lt;=0.07,"Victoire","Défaite")</f>
        <v>Victoire</v>
      </c>
    </row>
    <row r="155" customFormat="false" ht="15.75" hidden="false" customHeight="false" outlineLevel="0" collapsed="false">
      <c r="A155" s="11"/>
      <c r="B155" s="11"/>
      <c r="C155" s="11"/>
      <c r="D155" s="11" t="s">
        <v>167</v>
      </c>
      <c r="E155" s="12" t="str">
        <f aca="true">IF(RAND()&lt;=0.5,"Face","Pile")</f>
        <v>Pile</v>
      </c>
      <c r="J155" s="0" t="s">
        <v>167</v>
      </c>
      <c r="K155" s="15" t="n">
        <f aca="false">RANDBETWEEN(1,6)</f>
        <v>5</v>
      </c>
      <c r="P155" s="0" t="s">
        <v>167</v>
      </c>
      <c r="Q155" s="15" t="str">
        <f aca="true">IF(RAND()&lt;=0.07,"Victoire","Défaite")</f>
        <v>Défaite</v>
      </c>
    </row>
    <row r="156" customFormat="false" ht="15.75" hidden="false" customHeight="false" outlineLevel="0" collapsed="false">
      <c r="A156" s="11"/>
      <c r="B156" s="11"/>
      <c r="C156" s="11"/>
      <c r="D156" s="11" t="s">
        <v>168</v>
      </c>
      <c r="E156" s="12" t="str">
        <f aca="true">IF(RAND()&lt;=0.5,"Face","Pile")</f>
        <v>Pile</v>
      </c>
      <c r="J156" s="0" t="s">
        <v>168</v>
      </c>
      <c r="K156" s="15" t="n">
        <f aca="false">RANDBETWEEN(1,6)</f>
        <v>5</v>
      </c>
      <c r="P156" s="0" t="s">
        <v>168</v>
      </c>
      <c r="Q156" s="15" t="str">
        <f aca="true">IF(RAND()&lt;=0.07,"Victoire","Défaite")</f>
        <v>Défaite</v>
      </c>
    </row>
    <row r="157" customFormat="false" ht="15.75" hidden="false" customHeight="false" outlineLevel="0" collapsed="false">
      <c r="A157" s="11"/>
      <c r="B157" s="11"/>
      <c r="C157" s="11"/>
      <c r="D157" s="11" t="s">
        <v>169</v>
      </c>
      <c r="E157" s="12" t="str">
        <f aca="true">IF(RAND()&lt;=0.5,"Face","Pile")</f>
        <v>Pile</v>
      </c>
      <c r="J157" s="0" t="s">
        <v>169</v>
      </c>
      <c r="K157" s="15" t="n">
        <f aca="false">RANDBETWEEN(1,6)</f>
        <v>6</v>
      </c>
      <c r="P157" s="0" t="s">
        <v>169</v>
      </c>
      <c r="Q157" s="15" t="str">
        <f aca="true">IF(RAND()&lt;=0.07,"Victoire","Défaite")</f>
        <v>Défaite</v>
      </c>
    </row>
    <row r="158" customFormat="false" ht="15.75" hidden="false" customHeight="false" outlineLevel="0" collapsed="false">
      <c r="A158" s="11"/>
      <c r="B158" s="11"/>
      <c r="C158" s="11"/>
      <c r="D158" s="11" t="s">
        <v>170</v>
      </c>
      <c r="E158" s="12" t="str">
        <f aca="true">IF(RAND()&lt;=0.5,"Face","Pile")</f>
        <v>Pile</v>
      </c>
      <c r="J158" s="0" t="s">
        <v>170</v>
      </c>
      <c r="K158" s="15" t="n">
        <f aca="false">RANDBETWEEN(1,6)</f>
        <v>6</v>
      </c>
      <c r="P158" s="0" t="s">
        <v>170</v>
      </c>
      <c r="Q158" s="15" t="str">
        <f aca="true">IF(RAND()&lt;=0.07,"Victoire","Défaite")</f>
        <v>Victoire</v>
      </c>
    </row>
    <row r="159" customFormat="false" ht="15.75" hidden="false" customHeight="false" outlineLevel="0" collapsed="false">
      <c r="A159" s="11"/>
      <c r="B159" s="11"/>
      <c r="C159" s="11"/>
      <c r="D159" s="11" t="s">
        <v>171</v>
      </c>
      <c r="E159" s="12" t="str">
        <f aca="true">IF(RAND()&lt;=0.5,"Face","Pile")</f>
        <v>Face</v>
      </c>
      <c r="J159" s="0" t="s">
        <v>171</v>
      </c>
      <c r="K159" s="15" t="n">
        <f aca="false">RANDBETWEEN(1,6)</f>
        <v>2</v>
      </c>
      <c r="P159" s="0" t="s">
        <v>171</v>
      </c>
      <c r="Q159" s="15" t="str">
        <f aca="true">IF(RAND()&lt;=0.07,"Victoire","Défaite")</f>
        <v>Défaite</v>
      </c>
    </row>
    <row r="160" customFormat="false" ht="15.75" hidden="false" customHeight="false" outlineLevel="0" collapsed="false">
      <c r="A160" s="11"/>
      <c r="B160" s="11"/>
      <c r="C160" s="11"/>
      <c r="D160" s="11" t="s">
        <v>172</v>
      </c>
      <c r="E160" s="12" t="str">
        <f aca="true">IF(RAND()&lt;=0.5,"Face","Pile")</f>
        <v>Face</v>
      </c>
      <c r="J160" s="0" t="s">
        <v>172</v>
      </c>
      <c r="K160" s="15" t="n">
        <f aca="false">RANDBETWEEN(1,6)</f>
        <v>2</v>
      </c>
      <c r="P160" s="0" t="s">
        <v>172</v>
      </c>
      <c r="Q160" s="15" t="str">
        <f aca="true">IF(RAND()&lt;=0.07,"Victoire","Défaite")</f>
        <v>Défaite</v>
      </c>
    </row>
    <row r="161" customFormat="false" ht="15.75" hidden="false" customHeight="false" outlineLevel="0" collapsed="false">
      <c r="A161" s="11"/>
      <c r="B161" s="11"/>
      <c r="C161" s="11"/>
      <c r="D161" s="11" t="s">
        <v>173</v>
      </c>
      <c r="E161" s="12" t="str">
        <f aca="true">IF(RAND()&lt;=0.5,"Face","Pile")</f>
        <v>Face</v>
      </c>
      <c r="J161" s="0" t="s">
        <v>173</v>
      </c>
      <c r="K161" s="15" t="n">
        <f aca="false">RANDBETWEEN(1,6)</f>
        <v>1</v>
      </c>
      <c r="P161" s="0" t="s">
        <v>173</v>
      </c>
      <c r="Q161" s="15" t="str">
        <f aca="true">IF(RAND()&lt;=0.07,"Victoire","Défaite")</f>
        <v>Défaite</v>
      </c>
    </row>
    <row r="162" customFormat="false" ht="15.75" hidden="false" customHeight="false" outlineLevel="0" collapsed="false">
      <c r="A162" s="11"/>
      <c r="B162" s="11"/>
      <c r="C162" s="11"/>
      <c r="D162" s="11" t="s">
        <v>174</v>
      </c>
      <c r="E162" s="12" t="str">
        <f aca="true">IF(RAND()&lt;=0.5,"Face","Pile")</f>
        <v>Face</v>
      </c>
      <c r="J162" s="0" t="s">
        <v>174</v>
      </c>
      <c r="K162" s="15" t="n">
        <f aca="false">RANDBETWEEN(1,6)</f>
        <v>2</v>
      </c>
      <c r="P162" s="0" t="s">
        <v>174</v>
      </c>
      <c r="Q162" s="15" t="str">
        <f aca="true">IF(RAND()&lt;=0.07,"Victoire","Défaite")</f>
        <v>Défaite</v>
      </c>
    </row>
    <row r="163" customFormat="false" ht="15.75" hidden="false" customHeight="false" outlineLevel="0" collapsed="false">
      <c r="A163" s="11"/>
      <c r="B163" s="11"/>
      <c r="C163" s="11"/>
      <c r="D163" s="11" t="s">
        <v>175</v>
      </c>
      <c r="E163" s="12" t="str">
        <f aca="true">IF(RAND()&lt;=0.5,"Face","Pile")</f>
        <v>Pile</v>
      </c>
      <c r="J163" s="0" t="s">
        <v>175</v>
      </c>
      <c r="K163" s="15" t="n">
        <f aca="false">RANDBETWEEN(1,6)</f>
        <v>1</v>
      </c>
      <c r="P163" s="0" t="s">
        <v>175</v>
      </c>
      <c r="Q163" s="15" t="str">
        <f aca="true">IF(RAND()&lt;=0.07,"Victoire","Défaite")</f>
        <v>Défaite</v>
      </c>
    </row>
    <row r="164" customFormat="false" ht="15.75" hidden="false" customHeight="false" outlineLevel="0" collapsed="false">
      <c r="A164" s="11"/>
      <c r="B164" s="11"/>
      <c r="C164" s="11"/>
      <c r="D164" s="11" t="s">
        <v>176</v>
      </c>
      <c r="E164" s="12" t="str">
        <f aca="true">IF(RAND()&lt;=0.5,"Face","Pile")</f>
        <v>Face</v>
      </c>
      <c r="J164" s="0" t="s">
        <v>176</v>
      </c>
      <c r="K164" s="15" t="n">
        <f aca="false">RANDBETWEEN(1,6)</f>
        <v>4</v>
      </c>
      <c r="P164" s="0" t="s">
        <v>176</v>
      </c>
      <c r="Q164" s="15" t="str">
        <f aca="true">IF(RAND()&lt;=0.07,"Victoire","Défaite")</f>
        <v>Défaite</v>
      </c>
    </row>
    <row r="165" customFormat="false" ht="15.75" hidden="false" customHeight="false" outlineLevel="0" collapsed="false">
      <c r="A165" s="11"/>
      <c r="B165" s="11"/>
      <c r="C165" s="11"/>
      <c r="D165" s="11" t="s">
        <v>177</v>
      </c>
      <c r="E165" s="12" t="str">
        <f aca="true">IF(RAND()&lt;=0.5,"Face","Pile")</f>
        <v>Face</v>
      </c>
      <c r="J165" s="0" t="s">
        <v>177</v>
      </c>
      <c r="K165" s="15" t="n">
        <f aca="false">RANDBETWEEN(1,6)</f>
        <v>3</v>
      </c>
      <c r="P165" s="0" t="s">
        <v>177</v>
      </c>
      <c r="Q165" s="15" t="str">
        <f aca="true">IF(RAND()&lt;=0.07,"Victoire","Défaite")</f>
        <v>Défaite</v>
      </c>
    </row>
    <row r="166" customFormat="false" ht="15.75" hidden="false" customHeight="false" outlineLevel="0" collapsed="false">
      <c r="A166" s="11"/>
      <c r="B166" s="11"/>
      <c r="C166" s="11"/>
      <c r="D166" s="11" t="s">
        <v>178</v>
      </c>
      <c r="E166" s="12" t="str">
        <f aca="true">IF(RAND()&lt;=0.5,"Face","Pile")</f>
        <v>Face</v>
      </c>
      <c r="J166" s="0" t="s">
        <v>178</v>
      </c>
      <c r="K166" s="15" t="n">
        <f aca="false">RANDBETWEEN(1,6)</f>
        <v>5</v>
      </c>
      <c r="P166" s="0" t="s">
        <v>178</v>
      </c>
      <c r="Q166" s="15" t="str">
        <f aca="true">IF(RAND()&lt;=0.07,"Victoire","Défaite")</f>
        <v>Défaite</v>
      </c>
    </row>
    <row r="167" customFormat="false" ht="15.75" hidden="false" customHeight="false" outlineLevel="0" collapsed="false">
      <c r="A167" s="11"/>
      <c r="B167" s="11"/>
      <c r="C167" s="11"/>
      <c r="D167" s="11" t="s">
        <v>179</v>
      </c>
      <c r="E167" s="12" t="str">
        <f aca="true">IF(RAND()&lt;=0.5,"Face","Pile")</f>
        <v>Face</v>
      </c>
      <c r="J167" s="0" t="s">
        <v>179</v>
      </c>
      <c r="K167" s="15" t="n">
        <f aca="false">RANDBETWEEN(1,6)</f>
        <v>4</v>
      </c>
      <c r="P167" s="0" t="s">
        <v>179</v>
      </c>
      <c r="Q167" s="15" t="str">
        <f aca="true">IF(RAND()&lt;=0.07,"Victoire","Défaite")</f>
        <v>Défaite</v>
      </c>
    </row>
    <row r="168" customFormat="false" ht="15.75" hidden="false" customHeight="false" outlineLevel="0" collapsed="false">
      <c r="A168" s="11"/>
      <c r="B168" s="11"/>
      <c r="C168" s="11"/>
      <c r="D168" s="11" t="s">
        <v>180</v>
      </c>
      <c r="E168" s="12" t="str">
        <f aca="true">IF(RAND()&lt;=0.5,"Face","Pile")</f>
        <v>Face</v>
      </c>
      <c r="J168" s="0" t="s">
        <v>180</v>
      </c>
      <c r="K168" s="15" t="n">
        <f aca="false">RANDBETWEEN(1,6)</f>
        <v>3</v>
      </c>
      <c r="P168" s="0" t="s">
        <v>180</v>
      </c>
      <c r="Q168" s="15" t="str">
        <f aca="true">IF(RAND()&lt;=0.07,"Victoire","Défaite")</f>
        <v>Défaite</v>
      </c>
    </row>
    <row r="169" customFormat="false" ht="15.75" hidden="false" customHeight="false" outlineLevel="0" collapsed="false">
      <c r="A169" s="11"/>
      <c r="B169" s="11"/>
      <c r="C169" s="11"/>
      <c r="D169" s="11" t="s">
        <v>181</v>
      </c>
      <c r="E169" s="12" t="str">
        <f aca="true">IF(RAND()&lt;=0.5,"Face","Pile")</f>
        <v>Pile</v>
      </c>
      <c r="J169" s="0" t="s">
        <v>181</v>
      </c>
      <c r="K169" s="15" t="n">
        <f aca="false">RANDBETWEEN(1,6)</f>
        <v>6</v>
      </c>
      <c r="P169" s="0" t="s">
        <v>181</v>
      </c>
      <c r="Q169" s="15" t="str">
        <f aca="true">IF(RAND()&lt;=0.07,"Victoire","Défaite")</f>
        <v>Défaite</v>
      </c>
    </row>
    <row r="170" customFormat="false" ht="15.75" hidden="false" customHeight="false" outlineLevel="0" collapsed="false">
      <c r="A170" s="11"/>
      <c r="B170" s="11"/>
      <c r="C170" s="11"/>
      <c r="D170" s="11" t="s">
        <v>182</v>
      </c>
      <c r="E170" s="12" t="str">
        <f aca="true">IF(RAND()&lt;=0.5,"Face","Pile")</f>
        <v>Pile</v>
      </c>
      <c r="J170" s="0" t="s">
        <v>182</v>
      </c>
      <c r="K170" s="15" t="n">
        <f aca="false">RANDBETWEEN(1,6)</f>
        <v>6</v>
      </c>
      <c r="P170" s="0" t="s">
        <v>182</v>
      </c>
      <c r="Q170" s="15" t="str">
        <f aca="true">IF(RAND()&lt;=0.07,"Victoire","Défaite")</f>
        <v>Défaite</v>
      </c>
    </row>
    <row r="171" customFormat="false" ht="15.75" hidden="false" customHeight="false" outlineLevel="0" collapsed="false">
      <c r="A171" s="11"/>
      <c r="B171" s="11"/>
      <c r="C171" s="11"/>
      <c r="D171" s="11" t="s">
        <v>183</v>
      </c>
      <c r="E171" s="12" t="str">
        <f aca="true">IF(RAND()&lt;=0.5,"Face","Pile")</f>
        <v>Face</v>
      </c>
      <c r="J171" s="0" t="s">
        <v>183</v>
      </c>
      <c r="K171" s="15" t="n">
        <f aca="false">RANDBETWEEN(1,6)</f>
        <v>4</v>
      </c>
      <c r="P171" s="0" t="s">
        <v>183</v>
      </c>
      <c r="Q171" s="15" t="str">
        <f aca="true">IF(RAND()&lt;=0.07,"Victoire","Défaite")</f>
        <v>Défaite</v>
      </c>
    </row>
    <row r="172" customFormat="false" ht="15.75" hidden="false" customHeight="false" outlineLevel="0" collapsed="false">
      <c r="A172" s="11"/>
      <c r="B172" s="11"/>
      <c r="C172" s="11"/>
      <c r="D172" s="11" t="s">
        <v>184</v>
      </c>
      <c r="E172" s="12" t="str">
        <f aca="true">IF(RAND()&lt;=0.5,"Face","Pile")</f>
        <v>Pile</v>
      </c>
      <c r="J172" s="0" t="s">
        <v>184</v>
      </c>
      <c r="K172" s="15" t="n">
        <f aca="false">RANDBETWEEN(1,6)</f>
        <v>2</v>
      </c>
      <c r="P172" s="0" t="s">
        <v>184</v>
      </c>
      <c r="Q172" s="15" t="str">
        <f aca="true">IF(RAND()&lt;=0.07,"Victoire","Défaite")</f>
        <v>Défaite</v>
      </c>
    </row>
    <row r="173" customFormat="false" ht="15.75" hidden="false" customHeight="false" outlineLevel="0" collapsed="false">
      <c r="A173" s="11"/>
      <c r="B173" s="11"/>
      <c r="C173" s="11"/>
      <c r="D173" s="11" t="s">
        <v>185</v>
      </c>
      <c r="E173" s="12" t="str">
        <f aca="true">IF(RAND()&lt;=0.5,"Face","Pile")</f>
        <v>Pile</v>
      </c>
      <c r="J173" s="0" t="s">
        <v>185</v>
      </c>
      <c r="K173" s="15" t="n">
        <f aca="false">RANDBETWEEN(1,6)</f>
        <v>3</v>
      </c>
      <c r="P173" s="0" t="s">
        <v>185</v>
      </c>
      <c r="Q173" s="15" t="str">
        <f aca="true">IF(RAND()&lt;=0.07,"Victoire","Défaite")</f>
        <v>Défaite</v>
      </c>
    </row>
    <row r="174" customFormat="false" ht="15.75" hidden="false" customHeight="false" outlineLevel="0" collapsed="false">
      <c r="A174" s="11"/>
      <c r="B174" s="11"/>
      <c r="C174" s="11"/>
      <c r="D174" s="11" t="s">
        <v>186</v>
      </c>
      <c r="E174" s="12" t="str">
        <f aca="true">IF(RAND()&lt;=0.5,"Face","Pile")</f>
        <v>Pile</v>
      </c>
      <c r="J174" s="0" t="s">
        <v>186</v>
      </c>
      <c r="K174" s="15" t="n">
        <f aca="false">RANDBETWEEN(1,6)</f>
        <v>6</v>
      </c>
      <c r="P174" s="0" t="s">
        <v>186</v>
      </c>
      <c r="Q174" s="15" t="str">
        <f aca="true">IF(RAND()&lt;=0.07,"Victoire","Défaite")</f>
        <v>Défaite</v>
      </c>
    </row>
    <row r="175" customFormat="false" ht="15.75" hidden="false" customHeight="false" outlineLevel="0" collapsed="false">
      <c r="A175" s="11"/>
      <c r="B175" s="11"/>
      <c r="C175" s="11"/>
      <c r="D175" s="11" t="s">
        <v>187</v>
      </c>
      <c r="E175" s="12" t="str">
        <f aca="true">IF(RAND()&lt;=0.5,"Face","Pile")</f>
        <v>Pile</v>
      </c>
      <c r="J175" s="0" t="s">
        <v>187</v>
      </c>
      <c r="K175" s="15" t="n">
        <f aca="false">RANDBETWEEN(1,6)</f>
        <v>1</v>
      </c>
      <c r="P175" s="0" t="s">
        <v>187</v>
      </c>
      <c r="Q175" s="15" t="str">
        <f aca="true">IF(RAND()&lt;=0.07,"Victoire","Défaite")</f>
        <v>Défaite</v>
      </c>
    </row>
    <row r="176" customFormat="false" ht="15.75" hidden="false" customHeight="false" outlineLevel="0" collapsed="false">
      <c r="A176" s="11"/>
      <c r="B176" s="11"/>
      <c r="C176" s="11"/>
      <c r="D176" s="11" t="s">
        <v>188</v>
      </c>
      <c r="E176" s="12" t="str">
        <f aca="true">IF(RAND()&lt;=0.5,"Face","Pile")</f>
        <v>Face</v>
      </c>
      <c r="J176" s="0" t="s">
        <v>188</v>
      </c>
      <c r="K176" s="15" t="n">
        <f aca="false">RANDBETWEEN(1,6)</f>
        <v>4</v>
      </c>
      <c r="P176" s="0" t="s">
        <v>188</v>
      </c>
      <c r="Q176" s="15" t="str">
        <f aca="true">IF(RAND()&lt;=0.07,"Victoire","Défaite")</f>
        <v>Défaite</v>
      </c>
    </row>
    <row r="177" customFormat="false" ht="15.75" hidden="false" customHeight="false" outlineLevel="0" collapsed="false">
      <c r="A177" s="11"/>
      <c r="B177" s="11"/>
      <c r="C177" s="11"/>
      <c r="D177" s="11" t="s">
        <v>189</v>
      </c>
      <c r="E177" s="12" t="str">
        <f aca="true">IF(RAND()&lt;=0.5,"Face","Pile")</f>
        <v>Face</v>
      </c>
      <c r="J177" s="0" t="s">
        <v>189</v>
      </c>
      <c r="K177" s="15" t="n">
        <f aca="false">RANDBETWEEN(1,6)</f>
        <v>5</v>
      </c>
      <c r="P177" s="0" t="s">
        <v>189</v>
      </c>
      <c r="Q177" s="15" t="str">
        <f aca="true">IF(RAND()&lt;=0.07,"Victoire","Défaite")</f>
        <v>Défaite</v>
      </c>
    </row>
    <row r="178" customFormat="false" ht="15.75" hidden="false" customHeight="false" outlineLevel="0" collapsed="false">
      <c r="A178" s="11"/>
      <c r="B178" s="11"/>
      <c r="C178" s="11"/>
      <c r="D178" s="11" t="s">
        <v>190</v>
      </c>
      <c r="E178" s="12" t="str">
        <f aca="true">IF(RAND()&lt;=0.5,"Face","Pile")</f>
        <v>Face</v>
      </c>
      <c r="J178" s="0" t="s">
        <v>190</v>
      </c>
      <c r="K178" s="15" t="n">
        <f aca="false">RANDBETWEEN(1,6)</f>
        <v>3</v>
      </c>
      <c r="P178" s="0" t="s">
        <v>190</v>
      </c>
      <c r="Q178" s="15" t="str">
        <f aca="true">IF(RAND()&lt;=0.07,"Victoire","Défaite")</f>
        <v>Défaite</v>
      </c>
    </row>
    <row r="179" customFormat="false" ht="15.75" hidden="false" customHeight="false" outlineLevel="0" collapsed="false">
      <c r="A179" s="11"/>
      <c r="B179" s="11"/>
      <c r="C179" s="11"/>
      <c r="D179" s="11" t="s">
        <v>191</v>
      </c>
      <c r="E179" s="12" t="str">
        <f aca="true">IF(RAND()&lt;=0.5,"Face","Pile")</f>
        <v>Face</v>
      </c>
      <c r="J179" s="0" t="s">
        <v>191</v>
      </c>
      <c r="K179" s="15" t="n">
        <f aca="false">RANDBETWEEN(1,6)</f>
        <v>6</v>
      </c>
      <c r="P179" s="0" t="s">
        <v>191</v>
      </c>
      <c r="Q179" s="15" t="str">
        <f aca="true">IF(RAND()&lt;=0.07,"Victoire","Défaite")</f>
        <v>Défaite</v>
      </c>
    </row>
    <row r="180" customFormat="false" ht="15.75" hidden="false" customHeight="false" outlineLevel="0" collapsed="false">
      <c r="A180" s="11"/>
      <c r="B180" s="11"/>
      <c r="C180" s="11"/>
      <c r="D180" s="11" t="s">
        <v>192</v>
      </c>
      <c r="E180" s="12" t="str">
        <f aca="true">IF(RAND()&lt;=0.5,"Face","Pile")</f>
        <v>Pile</v>
      </c>
      <c r="J180" s="0" t="s">
        <v>192</v>
      </c>
      <c r="K180" s="15" t="n">
        <f aca="false">RANDBETWEEN(1,6)</f>
        <v>6</v>
      </c>
      <c r="P180" s="0" t="s">
        <v>192</v>
      </c>
      <c r="Q180" s="15" t="str">
        <f aca="true">IF(RAND()&lt;=0.07,"Victoire","Défaite")</f>
        <v>Défaite</v>
      </c>
    </row>
    <row r="181" customFormat="false" ht="15.75" hidden="false" customHeight="false" outlineLevel="0" collapsed="false">
      <c r="A181" s="11"/>
      <c r="B181" s="11"/>
      <c r="C181" s="11"/>
      <c r="D181" s="11" t="s">
        <v>193</v>
      </c>
      <c r="E181" s="12" t="str">
        <f aca="true">IF(RAND()&lt;=0.5,"Face","Pile")</f>
        <v>Face</v>
      </c>
      <c r="J181" s="0" t="s">
        <v>193</v>
      </c>
      <c r="K181" s="15" t="n">
        <f aca="false">RANDBETWEEN(1,6)</f>
        <v>4</v>
      </c>
      <c r="P181" s="0" t="s">
        <v>193</v>
      </c>
      <c r="Q181" s="15" t="str">
        <f aca="true">IF(RAND()&lt;=0.07,"Victoire","Défaite")</f>
        <v>Défaite</v>
      </c>
    </row>
    <row r="182" customFormat="false" ht="15.75" hidden="false" customHeight="false" outlineLevel="0" collapsed="false">
      <c r="A182" s="11"/>
      <c r="B182" s="11"/>
      <c r="C182" s="11"/>
      <c r="D182" s="11" t="s">
        <v>194</v>
      </c>
      <c r="E182" s="12" t="str">
        <f aca="true">IF(RAND()&lt;=0.5,"Face","Pile")</f>
        <v>Face</v>
      </c>
      <c r="J182" s="0" t="s">
        <v>194</v>
      </c>
      <c r="K182" s="15" t="n">
        <f aca="false">RANDBETWEEN(1,6)</f>
        <v>1</v>
      </c>
      <c r="P182" s="0" t="s">
        <v>194</v>
      </c>
      <c r="Q182" s="15" t="str">
        <f aca="true">IF(RAND()&lt;=0.07,"Victoire","Défaite")</f>
        <v>Défaite</v>
      </c>
    </row>
    <row r="183" customFormat="false" ht="15.75" hidden="false" customHeight="false" outlineLevel="0" collapsed="false">
      <c r="A183" s="11"/>
      <c r="B183" s="11"/>
      <c r="C183" s="11"/>
      <c r="D183" s="11" t="s">
        <v>195</v>
      </c>
      <c r="E183" s="12" t="str">
        <f aca="true">IF(RAND()&lt;=0.5,"Face","Pile")</f>
        <v>Pile</v>
      </c>
      <c r="J183" s="0" t="s">
        <v>195</v>
      </c>
      <c r="K183" s="15" t="n">
        <f aca="false">RANDBETWEEN(1,6)</f>
        <v>4</v>
      </c>
      <c r="P183" s="0" t="s">
        <v>195</v>
      </c>
      <c r="Q183" s="15" t="str">
        <f aca="true">IF(RAND()&lt;=0.07,"Victoire","Défaite")</f>
        <v>Défaite</v>
      </c>
    </row>
    <row r="184" customFormat="false" ht="15.75" hidden="false" customHeight="false" outlineLevel="0" collapsed="false">
      <c r="A184" s="11"/>
      <c r="B184" s="11"/>
      <c r="C184" s="11"/>
      <c r="D184" s="11" t="s">
        <v>196</v>
      </c>
      <c r="E184" s="12" t="str">
        <f aca="true">IF(RAND()&lt;=0.5,"Face","Pile")</f>
        <v>Pile</v>
      </c>
      <c r="J184" s="0" t="s">
        <v>196</v>
      </c>
      <c r="K184" s="15" t="n">
        <f aca="false">RANDBETWEEN(1,6)</f>
        <v>6</v>
      </c>
      <c r="P184" s="0" t="s">
        <v>196</v>
      </c>
      <c r="Q184" s="15" t="str">
        <f aca="true">IF(RAND()&lt;=0.07,"Victoire","Défaite")</f>
        <v>Défaite</v>
      </c>
    </row>
    <row r="185" customFormat="false" ht="15.75" hidden="false" customHeight="false" outlineLevel="0" collapsed="false">
      <c r="A185" s="11"/>
      <c r="B185" s="11"/>
      <c r="C185" s="11"/>
      <c r="D185" s="11" t="s">
        <v>197</v>
      </c>
      <c r="E185" s="12" t="str">
        <f aca="true">IF(RAND()&lt;=0.5,"Face","Pile")</f>
        <v>Face</v>
      </c>
      <c r="J185" s="0" t="s">
        <v>197</v>
      </c>
      <c r="K185" s="15" t="n">
        <f aca="false">RANDBETWEEN(1,6)</f>
        <v>3</v>
      </c>
      <c r="P185" s="0" t="s">
        <v>197</v>
      </c>
      <c r="Q185" s="15" t="str">
        <f aca="true">IF(RAND()&lt;=0.07,"Victoire","Défaite")</f>
        <v>Défaite</v>
      </c>
    </row>
    <row r="186" customFormat="false" ht="15.75" hidden="false" customHeight="false" outlineLevel="0" collapsed="false">
      <c r="A186" s="11"/>
      <c r="B186" s="11"/>
      <c r="C186" s="11"/>
      <c r="D186" s="11" t="s">
        <v>198</v>
      </c>
      <c r="E186" s="12" t="str">
        <f aca="true">IF(RAND()&lt;=0.5,"Face","Pile")</f>
        <v>Pile</v>
      </c>
      <c r="J186" s="0" t="s">
        <v>198</v>
      </c>
      <c r="K186" s="15" t="n">
        <f aca="false">RANDBETWEEN(1,6)</f>
        <v>4</v>
      </c>
      <c r="P186" s="0" t="s">
        <v>198</v>
      </c>
      <c r="Q186" s="15" t="str">
        <f aca="true">IF(RAND()&lt;=0.07,"Victoire","Défaite")</f>
        <v>Défaite</v>
      </c>
    </row>
    <row r="187" customFormat="false" ht="15.75" hidden="false" customHeight="false" outlineLevel="0" collapsed="false">
      <c r="A187" s="11"/>
      <c r="B187" s="11"/>
      <c r="C187" s="11"/>
      <c r="D187" s="11" t="s">
        <v>199</v>
      </c>
      <c r="E187" s="12" t="str">
        <f aca="true">IF(RAND()&lt;=0.5,"Face","Pile")</f>
        <v>Pile</v>
      </c>
      <c r="J187" s="0" t="s">
        <v>199</v>
      </c>
      <c r="K187" s="15" t="n">
        <f aca="false">RANDBETWEEN(1,6)</f>
        <v>3</v>
      </c>
      <c r="P187" s="0" t="s">
        <v>199</v>
      </c>
      <c r="Q187" s="15" t="str">
        <f aca="true">IF(RAND()&lt;=0.07,"Victoire","Défaite")</f>
        <v>Défaite</v>
      </c>
    </row>
    <row r="188" customFormat="false" ht="15.75" hidden="false" customHeight="false" outlineLevel="0" collapsed="false">
      <c r="A188" s="11"/>
      <c r="B188" s="11"/>
      <c r="C188" s="11"/>
      <c r="D188" s="11" t="s">
        <v>200</v>
      </c>
      <c r="E188" s="12" t="str">
        <f aca="true">IF(RAND()&lt;=0.5,"Face","Pile")</f>
        <v>Face</v>
      </c>
      <c r="J188" s="0" t="s">
        <v>200</v>
      </c>
      <c r="K188" s="15" t="n">
        <f aca="false">RANDBETWEEN(1,6)</f>
        <v>5</v>
      </c>
      <c r="P188" s="0" t="s">
        <v>200</v>
      </c>
      <c r="Q188" s="15" t="str">
        <f aca="true">IF(RAND()&lt;=0.07,"Victoire","Défaite")</f>
        <v>Défaite</v>
      </c>
    </row>
    <row r="189" customFormat="false" ht="15.75" hidden="false" customHeight="false" outlineLevel="0" collapsed="false">
      <c r="A189" s="11"/>
      <c r="B189" s="11"/>
      <c r="C189" s="11"/>
      <c r="D189" s="11" t="s">
        <v>201</v>
      </c>
      <c r="E189" s="12" t="str">
        <f aca="true">IF(RAND()&lt;=0.5,"Face","Pile")</f>
        <v>Pile</v>
      </c>
      <c r="J189" s="0" t="s">
        <v>201</v>
      </c>
      <c r="K189" s="15" t="n">
        <f aca="false">RANDBETWEEN(1,6)</f>
        <v>2</v>
      </c>
      <c r="P189" s="0" t="s">
        <v>201</v>
      </c>
      <c r="Q189" s="15" t="str">
        <f aca="true">IF(RAND()&lt;=0.07,"Victoire","Défaite")</f>
        <v>Défaite</v>
      </c>
    </row>
    <row r="190" customFormat="false" ht="15.75" hidden="false" customHeight="false" outlineLevel="0" collapsed="false">
      <c r="A190" s="11"/>
      <c r="B190" s="11"/>
      <c r="C190" s="11"/>
      <c r="D190" s="11" t="s">
        <v>202</v>
      </c>
      <c r="E190" s="12" t="str">
        <f aca="true">IF(RAND()&lt;=0.5,"Face","Pile")</f>
        <v>Face</v>
      </c>
      <c r="J190" s="0" t="s">
        <v>202</v>
      </c>
      <c r="K190" s="15" t="n">
        <f aca="false">RANDBETWEEN(1,6)</f>
        <v>4</v>
      </c>
      <c r="P190" s="0" t="s">
        <v>202</v>
      </c>
      <c r="Q190" s="15" t="str">
        <f aca="true">IF(RAND()&lt;=0.07,"Victoire","Défaite")</f>
        <v>Défaite</v>
      </c>
    </row>
    <row r="191" customFormat="false" ht="15.75" hidden="false" customHeight="false" outlineLevel="0" collapsed="false">
      <c r="A191" s="11"/>
      <c r="B191" s="11"/>
      <c r="C191" s="11"/>
      <c r="D191" s="11" t="s">
        <v>203</v>
      </c>
      <c r="E191" s="12" t="str">
        <f aca="true">IF(RAND()&lt;=0.5,"Face","Pile")</f>
        <v>Pile</v>
      </c>
      <c r="J191" s="0" t="s">
        <v>203</v>
      </c>
      <c r="K191" s="15" t="n">
        <f aca="false">RANDBETWEEN(1,6)</f>
        <v>6</v>
      </c>
      <c r="P191" s="0" t="s">
        <v>203</v>
      </c>
      <c r="Q191" s="15" t="str">
        <f aca="true">IF(RAND()&lt;=0.07,"Victoire","Défaite")</f>
        <v>Victoire</v>
      </c>
    </row>
    <row r="192" customFormat="false" ht="15.75" hidden="false" customHeight="false" outlineLevel="0" collapsed="false">
      <c r="A192" s="11"/>
      <c r="B192" s="11"/>
      <c r="C192" s="11"/>
      <c r="D192" s="11" t="s">
        <v>204</v>
      </c>
      <c r="E192" s="12" t="str">
        <f aca="true">IF(RAND()&lt;=0.5,"Face","Pile")</f>
        <v>Pile</v>
      </c>
      <c r="J192" s="0" t="s">
        <v>204</v>
      </c>
      <c r="K192" s="15" t="n">
        <f aca="false">RANDBETWEEN(1,6)</f>
        <v>4</v>
      </c>
      <c r="P192" s="0" t="s">
        <v>204</v>
      </c>
      <c r="Q192" s="15" t="str">
        <f aca="true">IF(RAND()&lt;=0.07,"Victoire","Défaite")</f>
        <v>Défaite</v>
      </c>
    </row>
    <row r="193" customFormat="false" ht="15.75" hidden="false" customHeight="false" outlineLevel="0" collapsed="false">
      <c r="A193" s="11"/>
      <c r="B193" s="11"/>
      <c r="C193" s="11"/>
      <c r="D193" s="11" t="s">
        <v>205</v>
      </c>
      <c r="E193" s="12" t="str">
        <f aca="true">IF(RAND()&lt;=0.5,"Face","Pile")</f>
        <v>Face</v>
      </c>
      <c r="J193" s="0" t="s">
        <v>205</v>
      </c>
      <c r="K193" s="15" t="n">
        <f aca="false">RANDBETWEEN(1,6)</f>
        <v>1</v>
      </c>
      <c r="P193" s="0" t="s">
        <v>205</v>
      </c>
      <c r="Q193" s="15" t="str">
        <f aca="true">IF(RAND()&lt;=0.07,"Victoire","Défaite")</f>
        <v>Défaite</v>
      </c>
    </row>
    <row r="194" customFormat="false" ht="15.75" hidden="false" customHeight="false" outlineLevel="0" collapsed="false">
      <c r="A194" s="11"/>
      <c r="B194" s="11"/>
      <c r="C194" s="11"/>
      <c r="D194" s="11" t="s">
        <v>206</v>
      </c>
      <c r="E194" s="12" t="str">
        <f aca="true">IF(RAND()&lt;=0.5,"Face","Pile")</f>
        <v>Face</v>
      </c>
      <c r="J194" s="0" t="s">
        <v>206</v>
      </c>
      <c r="K194" s="15" t="n">
        <f aca="false">RANDBETWEEN(1,6)</f>
        <v>4</v>
      </c>
      <c r="P194" s="0" t="s">
        <v>206</v>
      </c>
      <c r="Q194" s="15" t="str">
        <f aca="true">IF(RAND()&lt;=0.07,"Victoire","Défaite")</f>
        <v>Victoire</v>
      </c>
    </row>
    <row r="195" customFormat="false" ht="15.75" hidden="false" customHeight="false" outlineLevel="0" collapsed="false">
      <c r="A195" s="11"/>
      <c r="B195" s="11"/>
      <c r="C195" s="11"/>
      <c r="D195" s="11" t="s">
        <v>207</v>
      </c>
      <c r="E195" s="12" t="str">
        <f aca="true">IF(RAND()&lt;=0.5,"Face","Pile")</f>
        <v>Face</v>
      </c>
      <c r="J195" s="0" t="s">
        <v>207</v>
      </c>
      <c r="K195" s="15" t="n">
        <f aca="false">RANDBETWEEN(1,6)</f>
        <v>2</v>
      </c>
      <c r="P195" s="0" t="s">
        <v>207</v>
      </c>
      <c r="Q195" s="15" t="str">
        <f aca="true">IF(RAND()&lt;=0.07,"Victoire","Défaite")</f>
        <v>Défaite</v>
      </c>
    </row>
    <row r="196" customFormat="false" ht="15.75" hidden="false" customHeight="false" outlineLevel="0" collapsed="false">
      <c r="A196" s="11"/>
      <c r="B196" s="11"/>
      <c r="C196" s="11"/>
      <c r="D196" s="11" t="s">
        <v>208</v>
      </c>
      <c r="E196" s="12" t="str">
        <f aca="true">IF(RAND()&lt;=0.5,"Face","Pile")</f>
        <v>Pile</v>
      </c>
      <c r="J196" s="0" t="s">
        <v>208</v>
      </c>
      <c r="K196" s="15" t="n">
        <f aca="false">RANDBETWEEN(1,6)</f>
        <v>4</v>
      </c>
      <c r="P196" s="0" t="s">
        <v>208</v>
      </c>
      <c r="Q196" s="15" t="str">
        <f aca="true">IF(RAND()&lt;=0.07,"Victoire","Défaite")</f>
        <v>Défaite</v>
      </c>
    </row>
    <row r="197" customFormat="false" ht="15.75" hidden="false" customHeight="false" outlineLevel="0" collapsed="false">
      <c r="A197" s="11"/>
      <c r="B197" s="11"/>
      <c r="C197" s="11"/>
      <c r="D197" s="11" t="s">
        <v>209</v>
      </c>
      <c r="E197" s="12" t="str">
        <f aca="true">IF(RAND()&lt;=0.5,"Face","Pile")</f>
        <v>Face</v>
      </c>
      <c r="J197" s="0" t="s">
        <v>209</v>
      </c>
      <c r="K197" s="15" t="n">
        <f aca="false">RANDBETWEEN(1,6)</f>
        <v>2</v>
      </c>
      <c r="P197" s="0" t="s">
        <v>209</v>
      </c>
      <c r="Q197" s="15" t="str">
        <f aca="true">IF(RAND()&lt;=0.07,"Victoire","Défaite")</f>
        <v>Défaite</v>
      </c>
    </row>
    <row r="198" customFormat="false" ht="15.75" hidden="false" customHeight="false" outlineLevel="0" collapsed="false">
      <c r="A198" s="11"/>
      <c r="B198" s="11"/>
      <c r="C198" s="11"/>
      <c r="D198" s="11" t="s">
        <v>210</v>
      </c>
      <c r="E198" s="12" t="str">
        <f aca="true">IF(RAND()&lt;=0.5,"Face","Pile")</f>
        <v>Pile</v>
      </c>
      <c r="F198" s="17" t="str">
        <f aca="false">_xlfn.FORMULATEXT(K1)</f>
        <v>=ALEA.ENTRE.BORNES(1;6)</v>
      </c>
      <c r="G198" s="17"/>
      <c r="H198" s="17"/>
      <c r="J198" s="0" t="s">
        <v>210</v>
      </c>
      <c r="K198" s="15" t="n">
        <f aca="false">RANDBETWEEN(1,6)</f>
        <v>4</v>
      </c>
      <c r="P198" s="0" t="s">
        <v>210</v>
      </c>
      <c r="Q198" s="15" t="str">
        <f aca="true">IF(RAND()&lt;=0.07,"Victoire","Défaite")</f>
        <v>Défaite</v>
      </c>
    </row>
    <row r="199" customFormat="false" ht="15.75" hidden="false" customHeight="false" outlineLevel="0" collapsed="false">
      <c r="A199" s="11"/>
      <c r="B199" s="11"/>
      <c r="C199" s="11"/>
      <c r="D199" s="11" t="s">
        <v>211</v>
      </c>
      <c r="E199" s="12" t="str">
        <f aca="true">IF(RAND()&lt;=0.5,"Face","Pile")</f>
        <v>Pile</v>
      </c>
      <c r="F199" s="17"/>
      <c r="G199" s="17"/>
      <c r="H199" s="17"/>
      <c r="J199" s="0" t="s">
        <v>211</v>
      </c>
      <c r="K199" s="15" t="n">
        <f aca="false">RANDBETWEEN(1,6)</f>
        <v>4</v>
      </c>
      <c r="P199" s="0" t="s">
        <v>211</v>
      </c>
      <c r="Q199" s="15" t="str">
        <f aca="true">IF(RAND()&lt;=0.07,"Victoire","Défaite")</f>
        <v>Défaite</v>
      </c>
    </row>
    <row r="200" customFormat="false" ht="15.75" hidden="false" customHeight="false" outlineLevel="0" collapsed="false">
      <c r="A200" s="11"/>
      <c r="B200" s="11"/>
      <c r="C200" s="11"/>
      <c r="D200" s="11" t="s">
        <v>212</v>
      </c>
      <c r="E200" s="12" t="str">
        <f aca="true">IF(RAND()&lt;=0.5,"Face","Pile")</f>
        <v>Face</v>
      </c>
      <c r="F200" s="17"/>
      <c r="G200" s="17"/>
      <c r="H200" s="17"/>
      <c r="J200" s="0" t="s">
        <v>212</v>
      </c>
      <c r="K200" s="15" t="n">
        <f aca="false">RANDBETWEEN(1,6)</f>
        <v>6</v>
      </c>
      <c r="P200" s="0" t="s">
        <v>212</v>
      </c>
      <c r="Q200" s="15" t="str">
        <f aca="true">IF(RAND()&lt;=0.07,"Victoire","Défaite")</f>
        <v>Défaite</v>
      </c>
    </row>
  </sheetData>
  <mergeCells count="13">
    <mergeCell ref="A1:A3"/>
    <mergeCell ref="B1:B3"/>
    <mergeCell ref="G1:G3"/>
    <mergeCell ref="H1:H3"/>
    <mergeCell ref="M1:M3"/>
    <mergeCell ref="N1:N3"/>
    <mergeCell ref="A4:A6"/>
    <mergeCell ref="B4:B6"/>
    <mergeCell ref="G4:G6"/>
    <mergeCell ref="H4:H6"/>
    <mergeCell ref="M4:M6"/>
    <mergeCell ref="N4:N6"/>
    <mergeCell ref="F198:H2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ColWidth="10.453125" defaultRowHeight="15.75" zeroHeight="false" outlineLevelRow="0" outlineLevelCol="0"/>
  <cols>
    <col collapsed="false" customWidth="true" hidden="false" outlineLevel="0" max="9" min="9" style="0" width="3.43"/>
    <col collapsed="false" customWidth="true" hidden="false" outlineLevel="0" max="10" min="10" style="0" width="6.43"/>
    <col collapsed="false" customWidth="true" hidden="false" outlineLevel="0" max="11" min="11" style="0" width="4.86"/>
  </cols>
  <sheetData>
    <row r="1" customFormat="false" ht="15.75" hidden="false" customHeight="false" outlineLevel="0" collapsed="false">
      <c r="A1" s="18" t="s">
        <v>213</v>
      </c>
      <c r="B1" s="18"/>
      <c r="C1" s="18"/>
    </row>
    <row r="2" customFormat="false" ht="15.75" hidden="false" customHeight="false" outlineLevel="0" collapsed="false">
      <c r="A2" s="19" t="s">
        <v>214</v>
      </c>
      <c r="B2" s="19" t="s">
        <v>215</v>
      </c>
      <c r="C2" s="19" t="s">
        <v>216</v>
      </c>
    </row>
    <row r="3" customFormat="false" ht="15.75" hidden="false" customHeight="false" outlineLevel="0" collapsed="false">
      <c r="E3" s="18" t="s">
        <v>217</v>
      </c>
      <c r="F3" s="18" t="s">
        <v>218</v>
      </c>
      <c r="G3" s="18" t="s">
        <v>219</v>
      </c>
    </row>
    <row r="4" customFormat="false" ht="15.75" hidden="false" customHeight="false" outlineLevel="0" collapsed="false">
      <c r="E4" s="18" t="n">
        <v>1</v>
      </c>
      <c r="F4" s="20" t="n">
        <f aca="false">POWER(1-B$8,E4-1)*B$8</f>
        <v>0.6</v>
      </c>
      <c r="G4" s="18" t="n">
        <f aca="false">IF(F4=MAX(F$4:F$17),E4,"")</f>
        <v>1</v>
      </c>
    </row>
    <row r="5" customFormat="false" ht="15.75" hidden="false" customHeight="false" outlineLevel="0" collapsed="false">
      <c r="E5" s="18" t="n">
        <v>2</v>
      </c>
      <c r="F5" s="20" t="n">
        <f aca="false">POWER(1-B$8,E5-1)*B$8</f>
        <v>0.24</v>
      </c>
      <c r="G5" s="18" t="str">
        <f aca="false">IF(F5=MAX(F$4:F$17),E5,"")</f>
        <v/>
      </c>
    </row>
    <row r="6" customFormat="false" ht="15.75" hidden="false" customHeight="false" outlineLevel="0" collapsed="false">
      <c r="E6" s="18" t="n">
        <v>3</v>
      </c>
      <c r="F6" s="20" t="n">
        <f aca="false">POWER(1-B$8,E6-1)*B$8</f>
        <v>0.096</v>
      </c>
      <c r="G6" s="18" t="str">
        <f aca="false">IF(F6=MAX(F$4:F$17),E6,"")</f>
        <v/>
      </c>
    </row>
    <row r="7" customFormat="false" ht="15.75" hidden="false" customHeight="false" outlineLevel="0" collapsed="false">
      <c r="E7" s="18" t="n">
        <v>4</v>
      </c>
      <c r="F7" s="20" t="n">
        <f aca="false">POWER(1-B$8,E7-1)*B$8</f>
        <v>0.0384</v>
      </c>
      <c r="G7" s="18" t="str">
        <f aca="false">IF(F7=MAX(F$4:F$17),E7,"")</f>
        <v/>
      </c>
    </row>
    <row r="8" customFormat="false" ht="15.75" hidden="false" customHeight="false" outlineLevel="0" collapsed="false">
      <c r="A8" s="21" t="s">
        <v>220</v>
      </c>
      <c r="B8" s="22" t="n">
        <v>0.6</v>
      </c>
      <c r="E8" s="18" t="n">
        <v>5</v>
      </c>
      <c r="F8" s="20" t="n">
        <f aca="false">POWER(1-B$8,E8-1)*B$8</f>
        <v>0.01536</v>
      </c>
      <c r="G8" s="18" t="str">
        <f aca="false">IF(F8=MAX(F$4:F$17),E8,"")</f>
        <v/>
      </c>
    </row>
    <row r="9" customFormat="false" ht="15.75" hidden="false" customHeight="false" outlineLevel="0" collapsed="false">
      <c r="E9" s="18" t="n">
        <v>6</v>
      </c>
      <c r="F9" s="20" t="n">
        <f aca="false">POWER(1-B$8,E9-1)*B$8</f>
        <v>0.006144</v>
      </c>
      <c r="G9" s="18" t="str">
        <f aca="false">IF(F9=MAX(F$4:F$17),E9,"")</f>
        <v/>
      </c>
    </row>
    <row r="10" customFormat="false" ht="15.75" hidden="false" customHeight="false" outlineLevel="0" collapsed="false">
      <c r="E10" s="18" t="n">
        <v>7</v>
      </c>
      <c r="F10" s="20" t="n">
        <f aca="false">POWER(1-B$8,E10-1)*B$8</f>
        <v>0.0024576</v>
      </c>
      <c r="G10" s="18" t="str">
        <f aca="false">IF(F10=MAX(F$4:F$17),E10,"")</f>
        <v/>
      </c>
    </row>
    <row r="11" customFormat="false" ht="15.75" hidden="false" customHeight="false" outlineLevel="0" collapsed="false">
      <c r="E11" s="18" t="n">
        <v>8</v>
      </c>
      <c r="F11" s="20" t="n">
        <f aca="false">POWER(1-B$8,E11-1)*B$8</f>
        <v>0.00098304</v>
      </c>
      <c r="G11" s="18" t="str">
        <f aca="false">IF(F11=MAX(F$4:F$17),E11,"")</f>
        <v/>
      </c>
    </row>
    <row r="12" customFormat="false" ht="15.75" hidden="false" customHeight="false" outlineLevel="0" collapsed="false">
      <c r="E12" s="18" t="n">
        <v>9</v>
      </c>
      <c r="F12" s="20" t="n">
        <f aca="false">POWER(1-B$8,E12-1)*B$8</f>
        <v>0.000393216</v>
      </c>
      <c r="G12" s="18" t="str">
        <f aca="false">IF(F12=MAX(F$4:F$17),E12,"")</f>
        <v/>
      </c>
    </row>
    <row r="13" customFormat="false" ht="15.75" hidden="false" customHeight="false" outlineLevel="0" collapsed="false">
      <c r="E13" s="18" t="n">
        <v>10</v>
      </c>
      <c r="F13" s="20" t="n">
        <f aca="false">POWER(1-B$8,E13-1)*B$8</f>
        <v>0.0001572864</v>
      </c>
      <c r="G13" s="18" t="str">
        <f aca="false">IF(F13=MAX(F$4:F$17),E13,"")</f>
        <v/>
      </c>
    </row>
    <row r="14" customFormat="false" ht="15.75" hidden="false" customHeight="false" outlineLevel="0" collapsed="false">
      <c r="E14" s="18" t="n">
        <v>11</v>
      </c>
      <c r="F14" s="20" t="n">
        <f aca="false">POWER(1-B$8,E14-1)*B$8</f>
        <v>6.291456E-005</v>
      </c>
      <c r="G14" s="18" t="str">
        <f aca="false">IF(F14=MAX(F$4:F$17),E14,"")</f>
        <v/>
      </c>
    </row>
    <row r="15" customFormat="false" ht="15.75" hidden="false" customHeight="false" outlineLevel="0" collapsed="false">
      <c r="E15" s="18" t="n">
        <v>12</v>
      </c>
      <c r="F15" s="20" t="n">
        <f aca="false">POWER(1-B$8,E15-1)*B$8</f>
        <v>2.5165824E-005</v>
      </c>
      <c r="G15" s="18" t="str">
        <f aca="false">IF(F15=MAX(F$4:F$17),E15,"")</f>
        <v/>
      </c>
    </row>
    <row r="16" customFormat="false" ht="15.75" hidden="false" customHeight="false" outlineLevel="0" collapsed="false">
      <c r="E16" s="18" t="n">
        <v>13</v>
      </c>
      <c r="F16" s="20" t="n">
        <f aca="false">POWER(1-B$8,E16-1)*B$8</f>
        <v>1.00663296E-005</v>
      </c>
      <c r="G16" s="18" t="str">
        <f aca="false">IF(F16=MAX(F$4:F$17),E16,"")</f>
        <v/>
      </c>
    </row>
    <row r="17" customFormat="false" ht="15.75" hidden="false" customHeight="false" outlineLevel="0" collapsed="false">
      <c r="E17" s="18" t="n">
        <v>14</v>
      </c>
      <c r="F17" s="20" t="n">
        <f aca="false">POWER(1-B$8,E17-1)*B$8</f>
        <v>4.02653184E-006</v>
      </c>
      <c r="G17" s="18" t="str">
        <f aca="false">IF(F17=MAX(F$4:F$17),E17,"")</f>
        <v/>
      </c>
    </row>
    <row r="20" customFormat="false" ht="15.75" hidden="false" customHeight="false" outlineLevel="0" collapsed="false">
      <c r="A20" s="19" t="s">
        <v>221</v>
      </c>
      <c r="B20" s="19"/>
      <c r="C20" s="23"/>
      <c r="D20" s="23"/>
      <c r="E20" s="23"/>
      <c r="F20" s="23"/>
      <c r="G20" s="24" t="n">
        <f aca="false">SUMPRODUCT(E4:E12,F4:F12)</f>
        <v>1.663870464</v>
      </c>
    </row>
    <row r="21" customFormat="false" ht="15.75" hidden="false" customHeight="false" outlineLevel="0" collapsed="false">
      <c r="A21" s="19" t="s">
        <v>222</v>
      </c>
      <c r="B21" s="19"/>
      <c r="C21" s="25" t="str">
        <f aca="false">_xlfn.FORMULATEXT(G21)</f>
        <v>=1/B8</v>
      </c>
      <c r="D21" s="25"/>
      <c r="E21" s="25"/>
      <c r="F21" s="25"/>
      <c r="G21" s="24" t="n">
        <f aca="false">1/B8</f>
        <v>1.66666666666667</v>
      </c>
    </row>
    <row r="22" customFormat="false" ht="15.75" hidden="false" customHeight="false" outlineLevel="0" collapsed="false">
      <c r="G22" s="26"/>
    </row>
    <row r="23" customFormat="false" ht="15.75" hidden="false" customHeight="false" outlineLevel="0" collapsed="false">
      <c r="A23" s="19" t="s">
        <v>223</v>
      </c>
      <c r="B23" s="19"/>
      <c r="C23" s="23"/>
      <c r="D23" s="23"/>
      <c r="E23" s="23"/>
      <c r="F23" s="23"/>
      <c r="G23" s="24" t="n">
        <f aca="false">SUMPRODUCT(E4:E17,F4:F17,E4:E17)- G20*G20</f>
        <v>1.11976212538747</v>
      </c>
    </row>
    <row r="24" customFormat="false" ht="15.75" hidden="false" customHeight="false" outlineLevel="0" collapsed="false">
      <c r="A24" s="19" t="s">
        <v>224</v>
      </c>
      <c r="B24" s="19"/>
      <c r="C24" s="23"/>
      <c r="D24" s="23"/>
      <c r="E24" s="23"/>
      <c r="F24" s="23"/>
      <c r="G24" s="24" t="n">
        <f aca="false">(1-B8)/(B8*B8)</f>
        <v>1.11111111111111</v>
      </c>
    </row>
  </sheetData>
  <mergeCells count="5">
    <mergeCell ref="A1:C1"/>
    <mergeCell ref="C20:F20"/>
    <mergeCell ref="C21:F21"/>
    <mergeCell ref="C23:F23"/>
    <mergeCell ref="C24:F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3" activeCellId="0" sqref="G33"/>
    </sheetView>
  </sheetViews>
  <sheetFormatPr defaultColWidth="10.453125" defaultRowHeight="15.75" zeroHeight="false" outlineLevelRow="0" outlineLevelCol="0"/>
  <cols>
    <col collapsed="false" customWidth="true" hidden="false" outlineLevel="0" max="4" min="4" style="0" width="14.86"/>
  </cols>
  <sheetData>
    <row r="1" customFormat="false" ht="15.75" hidden="false" customHeight="false" outlineLevel="0" collapsed="false">
      <c r="A1" s="18" t="s">
        <v>213</v>
      </c>
      <c r="B1" s="18"/>
      <c r="C1" s="18"/>
    </row>
    <row r="2" customFormat="false" ht="15.75" hidden="false" customHeight="false" outlineLevel="0" collapsed="false">
      <c r="A2" s="19" t="s">
        <v>225</v>
      </c>
      <c r="B2" s="19" t="s">
        <v>215</v>
      </c>
      <c r="C2" s="19" t="s">
        <v>216</v>
      </c>
    </row>
    <row r="3" customFormat="false" ht="15.75" hidden="false" customHeight="false" outlineLevel="0" collapsed="false">
      <c r="E3" s="18" t="s">
        <v>217</v>
      </c>
      <c r="F3" s="18" t="s">
        <v>226</v>
      </c>
      <c r="G3" s="18" t="s">
        <v>219</v>
      </c>
    </row>
    <row r="4" customFormat="false" ht="15.75" hidden="false" customHeight="false" outlineLevel="0" collapsed="false">
      <c r="E4" s="19" t="n">
        <v>5</v>
      </c>
      <c r="F4" s="27" t="n">
        <f aca="false">NEGBINOMDIST(E4-C$9,C$9,C$10)</f>
        <v>0.07776</v>
      </c>
      <c r="G4" s="18" t="str">
        <f aca="false">IF(F4=MAX(F$4:F$17),E4,"")</f>
        <v/>
      </c>
    </row>
    <row r="5" customFormat="false" ht="15.75" hidden="false" customHeight="false" outlineLevel="0" collapsed="false">
      <c r="E5" s="19" t="n">
        <v>6</v>
      </c>
      <c r="F5" s="27" t="n">
        <f aca="false">NEGBINOMDIST(E5-C$9,C$9,C$10)</f>
        <v>0.15552</v>
      </c>
      <c r="G5" s="18" t="str">
        <f aca="false">IF(F5=MAX(F$4:F$17),E5,"")</f>
        <v/>
      </c>
    </row>
    <row r="6" customFormat="false" ht="15.75" hidden="false" customHeight="false" outlineLevel="0" collapsed="false">
      <c r="E6" s="19" t="n">
        <v>7</v>
      </c>
      <c r="F6" s="27" t="n">
        <f aca="false">NEGBINOMDIST(E6-C$9,C$9,C$10)</f>
        <v>0.186624</v>
      </c>
      <c r="G6" s="18" t="n">
        <f aca="false">IF(F6=MAX(F$4:F$17),E6,"")</f>
        <v>7</v>
      </c>
    </row>
    <row r="7" customFormat="false" ht="15.75" hidden="false" customHeight="false" outlineLevel="0" collapsed="false">
      <c r="E7" s="19" t="n">
        <v>8</v>
      </c>
      <c r="F7" s="27" t="n">
        <f aca="false">NEGBINOMDIST(E7-C$9,C$9,C$10)</f>
        <v>0.1741824</v>
      </c>
      <c r="G7" s="18" t="str">
        <f aca="false">IF(F7=MAX(F$4:F$17),E7,"")</f>
        <v/>
      </c>
    </row>
    <row r="8" customFormat="false" ht="15.75" hidden="false" customHeight="false" outlineLevel="0" collapsed="false">
      <c r="E8" s="19" t="n">
        <v>9</v>
      </c>
      <c r="F8" s="27" t="n">
        <f aca="false">NEGBINOMDIST(E8-C$9,C$9,C$10)</f>
        <v>0.13934592</v>
      </c>
      <c r="G8" s="18" t="str">
        <f aca="false">IF(F8=MAX(F$4:F$17),E8,"")</f>
        <v/>
      </c>
    </row>
    <row r="9" customFormat="false" ht="15.75" hidden="false" customHeight="false" outlineLevel="0" collapsed="false">
      <c r="A9" s="0" t="s">
        <v>227</v>
      </c>
      <c r="B9" s="0" t="s">
        <v>228</v>
      </c>
      <c r="C9" s="0" t="n">
        <v>5</v>
      </c>
      <c r="E9" s="19" t="n">
        <v>10</v>
      </c>
      <c r="F9" s="27" t="n">
        <f aca="false">NEGBINOMDIST(E9-C$9,C$9,C$10)</f>
        <v>0.1003290624</v>
      </c>
      <c r="G9" s="18" t="str">
        <f aca="false">IF(F9=MAX(F$4:F$17),E9,"")</f>
        <v/>
      </c>
    </row>
    <row r="10" customFormat="false" ht="15.75" hidden="false" customHeight="false" outlineLevel="0" collapsed="false">
      <c r="A10" s="0" t="s">
        <v>229</v>
      </c>
      <c r="B10" s="0" t="s">
        <v>230</v>
      </c>
      <c r="C10" s="28" t="n">
        <v>0.6</v>
      </c>
      <c r="E10" s="19" t="n">
        <v>11</v>
      </c>
      <c r="F10" s="27" t="n">
        <f aca="false">NEGBINOMDIST(E10-C$9,C$9,C$10)</f>
        <v>0.0668860416</v>
      </c>
      <c r="G10" s="18" t="str">
        <f aca="false">IF(F10=MAX(F$4:F$17),E10,"")</f>
        <v/>
      </c>
    </row>
    <row r="11" customFormat="false" ht="15.75" hidden="false" customHeight="false" outlineLevel="0" collapsed="false">
      <c r="E11" s="19" t="n">
        <v>12</v>
      </c>
      <c r="F11" s="27" t="n">
        <f aca="false">NEGBINOMDIST(E11-C$9,C$9,C$10)</f>
        <v>0.04204265472</v>
      </c>
      <c r="G11" s="18" t="str">
        <f aca="false">IF(F11=MAX(F$4:F$17),E11,"")</f>
        <v/>
      </c>
    </row>
    <row r="12" customFormat="false" ht="15.75" hidden="false" customHeight="false" outlineLevel="0" collapsed="false">
      <c r="E12" s="19" t="n">
        <v>13</v>
      </c>
      <c r="F12" s="27" t="n">
        <f aca="false">NEGBINOMDIST(E12-C$9,C$9,C$10)</f>
        <v>0.025225592832</v>
      </c>
      <c r="G12" s="18" t="str">
        <f aca="false">IF(F12=MAX(F$4:F$17),E12,"")</f>
        <v/>
      </c>
    </row>
    <row r="13" customFormat="false" ht="15.75" hidden="false" customHeight="false" outlineLevel="0" collapsed="false">
      <c r="E13" s="19" t="n">
        <v>14</v>
      </c>
      <c r="F13" s="27" t="n">
        <f aca="false">NEGBINOMDIST(E13-C$9,C$9,C$10)</f>
        <v>0.0145747869696</v>
      </c>
      <c r="G13" s="18" t="str">
        <f aca="false">IF(F13=MAX(F$4:F$17),E13,"")</f>
        <v/>
      </c>
    </row>
    <row r="14" customFormat="false" ht="15.75" hidden="false" customHeight="false" outlineLevel="0" collapsed="false">
      <c r="E14" s="19" t="n">
        <v>15</v>
      </c>
      <c r="F14" s="27" t="n">
        <f aca="false">NEGBINOMDIST(E14-C$9,C$9,C$10)</f>
        <v>0.008161880702976</v>
      </c>
      <c r="G14" s="18" t="str">
        <f aca="false">IF(F14=MAX(F$4:F$17),E14,"")</f>
        <v/>
      </c>
    </row>
    <row r="15" customFormat="false" ht="15.75" hidden="false" customHeight="false" outlineLevel="0" collapsed="false">
      <c r="E15" s="19" t="n">
        <v>16</v>
      </c>
      <c r="F15" s="27" t="n">
        <f aca="false">NEGBINOMDIST(E15-C$9,C$9,C$10)</f>
        <v>0.004451934928896</v>
      </c>
      <c r="G15" s="18" t="str">
        <f aca="false">IF(F15=MAX(F$4:F$17),E15,"")</f>
        <v/>
      </c>
    </row>
    <row r="16" customFormat="false" ht="15.75" hidden="false" customHeight="false" outlineLevel="0" collapsed="false">
      <c r="E16" s="19" t="n">
        <v>17</v>
      </c>
      <c r="F16" s="27" t="n">
        <f aca="false">NEGBINOMDIST(E16-C$9,C$9,C$10)</f>
        <v>0.0023743652954112</v>
      </c>
      <c r="G16" s="18" t="str">
        <f aca="false">IF(F16=MAX(F$4:F$17),E16,"")</f>
        <v/>
      </c>
    </row>
    <row r="17" customFormat="false" ht="15.75" hidden="false" customHeight="false" outlineLevel="0" collapsed="false">
      <c r="E17" s="19" t="n">
        <v>18</v>
      </c>
      <c r="F17" s="27" t="n">
        <f aca="false">NEGBINOMDIST(E17-C$9,C$9,C$10)</f>
        <v>0.00124197569298432</v>
      </c>
      <c r="G17" s="18" t="str">
        <f aca="false">IF(F17=MAX(F$4:F$17),E17,"")</f>
        <v/>
      </c>
    </row>
    <row r="18" customFormat="false" ht="15.75" hidden="false" customHeight="false" outlineLevel="0" collapsed="false">
      <c r="E18" s="19" t="n">
        <v>19</v>
      </c>
      <c r="F18" s="27" t="n">
        <f aca="false">NEGBINOMDIST(E18-C$9,C$9,C$10)</f>
        <v>0.000638730356391936</v>
      </c>
      <c r="G18" s="18" t="str">
        <f aca="false">IF(F18=MAX(F$4:F$17),E18,"")</f>
        <v/>
      </c>
    </row>
    <row r="19" customFormat="false" ht="15.75" hidden="false" customHeight="false" outlineLevel="0" collapsed="false">
      <c r="E19" s="19" t="n">
        <v>20</v>
      </c>
      <c r="F19" s="27" t="n">
        <f aca="false">NEGBINOMDIST(E19-C$9,C$9,C$10)</f>
        <v>0.000323623380571914</v>
      </c>
      <c r="G19" s="18" t="str">
        <f aca="false">IF(F19=MAX(F$4:F$17),E19,"")</f>
        <v/>
      </c>
    </row>
    <row r="20" customFormat="false" ht="15.75" hidden="false" customHeight="false" outlineLevel="0" collapsed="false">
      <c r="E20" s="19" t="n">
        <v>21</v>
      </c>
      <c r="F20" s="27" t="n">
        <f aca="false">NEGBINOMDIST(E20-C$9,C$9,C$10)</f>
        <v>0.000161811690285957</v>
      </c>
      <c r="G20" s="18" t="str">
        <f aca="false">IF(F20=MAX(F$4:F$17),E20,"")</f>
        <v/>
      </c>
    </row>
    <row r="21" customFormat="false" ht="15.75" hidden="false" customHeight="false" outlineLevel="0" collapsed="false">
      <c r="E21" s="19" t="n">
        <v>22</v>
      </c>
      <c r="F21" s="27" t="n">
        <f aca="false">NEGBINOMDIST(E21-C$9,C$9,C$10)</f>
        <v>7.99540116707083E-005</v>
      </c>
      <c r="G21" s="18" t="str">
        <f aca="false">IF(F21=MAX(F$4:F$17),E21,"")</f>
        <v/>
      </c>
    </row>
    <row r="22" customFormat="false" ht="15.75" hidden="false" customHeight="false" outlineLevel="0" collapsed="false">
      <c r="E22" s="19" t="n">
        <v>23</v>
      </c>
      <c r="F22" s="27" t="n">
        <f aca="false">NEGBINOMDIST(E22-C$9,C$9,C$10)</f>
        <v>3.90886279279018E-005</v>
      </c>
      <c r="G22" s="18" t="str">
        <f aca="false">IF(F22=MAX(F$4:F$17),E22,"")</f>
        <v/>
      </c>
    </row>
    <row r="23" customFormat="false" ht="15.75" hidden="false" customHeight="false" outlineLevel="0" collapsed="false">
      <c r="E23" s="19" t="n">
        <v>24</v>
      </c>
      <c r="F23" s="27" t="n">
        <f aca="false">NEGBINOMDIST(E23-C$9,C$9,C$10)</f>
        <v>1.89271251019314E-005</v>
      </c>
      <c r="G23" s="18" t="str">
        <f aca="false">IF(F23=MAX(F$4:F$17),E23,"")</f>
        <v/>
      </c>
    </row>
    <row r="24" customFormat="false" ht="15.75" hidden="false" customHeight="false" outlineLevel="0" collapsed="false">
      <c r="E24" s="19" t="n">
        <v>25</v>
      </c>
      <c r="F24" s="27" t="n">
        <f aca="false">NEGBINOMDIST(E24-C$9,C$9,C$10)</f>
        <v>9.08502004892708E-006</v>
      </c>
      <c r="G24" s="18" t="str">
        <f aca="false">IF(F24=MAX(F$4:F$17),E24,"")</f>
        <v/>
      </c>
    </row>
    <row r="25" customFormat="false" ht="15.75" hidden="false" customHeight="false" outlineLevel="0" collapsed="false">
      <c r="E25" s="19" t="n">
        <v>26</v>
      </c>
      <c r="F25" s="27" t="n">
        <f aca="false">NEGBINOMDIST(E25-C$9,C$9,C$10)</f>
        <v>4.32620002329861E-006</v>
      </c>
      <c r="G25" s="18" t="str">
        <f aca="false">IF(F25=MAX(F$4:F$17),E25,"")</f>
        <v/>
      </c>
    </row>
    <row r="27" customFormat="false" ht="15" hidden="false" customHeight="false" outlineLevel="0" collapsed="false">
      <c r="D27" s="29" t="str">
        <f aca="false">_xlfn.FORMULATEXT(F4)</f>
        <v>=LOIBINOMIALENEG(E4-C$9;C$9;C$10)</v>
      </c>
      <c r="E27" s="29"/>
      <c r="F27" s="29"/>
      <c r="G27" s="29"/>
      <c r="H27" s="29"/>
    </row>
    <row r="29" customFormat="false" ht="15.75" hidden="false" customHeight="false" outlineLevel="0" collapsed="false">
      <c r="A29" s="19" t="s">
        <v>221</v>
      </c>
      <c r="B29" s="19"/>
      <c r="C29" s="23"/>
      <c r="D29" s="23"/>
      <c r="E29" s="23"/>
      <c r="F29" s="23"/>
      <c r="G29" s="24" t="n">
        <f aca="false">SUMPRODUCT(E4:E25,F4:F25)</f>
        <v>8.33322635881535</v>
      </c>
    </row>
    <row r="30" customFormat="false" ht="15.75" hidden="false" customHeight="false" outlineLevel="0" collapsed="false">
      <c r="A30" s="19" t="s">
        <v>222</v>
      </c>
      <c r="B30" s="19"/>
      <c r="C30" s="23"/>
      <c r="D30" s="23"/>
      <c r="E30" s="23"/>
      <c r="F30" s="23"/>
      <c r="G30" s="24" t="n">
        <f aca="false">C9/C10</f>
        <v>8.33333333333333</v>
      </c>
    </row>
    <row r="31" customFormat="false" ht="15.75" hidden="false" customHeight="false" outlineLevel="0" collapsed="false">
      <c r="G31" s="26"/>
    </row>
    <row r="32" customFormat="false" ht="15.75" hidden="false" customHeight="false" outlineLevel="0" collapsed="false">
      <c r="A32" s="19" t="s">
        <v>223</v>
      </c>
      <c r="B32" s="19"/>
      <c r="C32" s="23"/>
      <c r="D32" s="23"/>
      <c r="E32" s="23"/>
      <c r="F32" s="23"/>
      <c r="G32" s="24" t="n">
        <f aca="false">SUMPRODUCT(E4:E25,F4:F25,E4:E25)- G29*G29</f>
        <v>5.55435102047227</v>
      </c>
    </row>
    <row r="33" customFormat="false" ht="15.75" hidden="false" customHeight="false" outlineLevel="0" collapsed="false">
      <c r="A33" s="19" t="s">
        <v>224</v>
      </c>
      <c r="B33" s="19"/>
      <c r="C33" s="23"/>
      <c r="D33" s="23"/>
      <c r="E33" s="23"/>
      <c r="F33" s="23"/>
      <c r="G33" s="24" t="n">
        <f aca="false">C9*(1-C10)/(C10*C10)</f>
        <v>5.55555555555556</v>
      </c>
    </row>
  </sheetData>
  <mergeCells count="6">
    <mergeCell ref="A1:C1"/>
    <mergeCell ref="D27:H27"/>
    <mergeCell ref="C29:F29"/>
    <mergeCell ref="C30:F30"/>
    <mergeCell ref="C32:F32"/>
    <mergeCell ref="C33:F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8" activeCellId="0" sqref="J38"/>
    </sheetView>
  </sheetViews>
  <sheetFormatPr defaultColWidth="10.453125" defaultRowHeight="15.75" zeroHeight="false" outlineLevelRow="0" outlineLevelCol="0"/>
  <sheetData>
    <row r="4" customFormat="false" ht="15.75" hidden="false" customHeight="false" outlineLevel="0" collapsed="false">
      <c r="C4" s="30" t="s">
        <v>231</v>
      </c>
      <c r="D4" s="30"/>
      <c r="E4" s="30"/>
      <c r="F4" s="30"/>
      <c r="G4" s="30"/>
      <c r="H4" s="30"/>
    </row>
    <row r="6" customFormat="false" ht="15.75" hidden="false" customHeight="false" outlineLevel="0" collapsed="false">
      <c r="C6" s="30" t="s">
        <v>232</v>
      </c>
      <c r="D6" s="30"/>
      <c r="E6" s="30"/>
      <c r="F6" s="30"/>
      <c r="G6" s="30"/>
      <c r="H6" s="30"/>
    </row>
    <row r="8" customFormat="false" ht="15.75" hidden="false" customHeight="false" outlineLevel="0" collapsed="false">
      <c r="C8" s="31" t="s">
        <v>233</v>
      </c>
      <c r="D8" s="31"/>
      <c r="E8" s="31"/>
      <c r="F8" s="31"/>
      <c r="G8" s="31"/>
      <c r="H8" s="31"/>
    </row>
    <row r="10" customFormat="false" ht="15.75" hidden="false" customHeight="false" outlineLevel="0" collapsed="false">
      <c r="C10" s="31" t="s">
        <v>234</v>
      </c>
      <c r="D10" s="31"/>
      <c r="E10" s="31"/>
      <c r="F10" s="31"/>
      <c r="G10" s="31"/>
      <c r="H10" s="31"/>
    </row>
  </sheetData>
  <mergeCells count="4">
    <mergeCell ref="C4:H4"/>
    <mergeCell ref="C6:H6"/>
    <mergeCell ref="C8:H8"/>
    <mergeCell ref="C10:H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ColWidth="10.453125" defaultRowHeight="15.75" zeroHeight="false" outlineLevelRow="0" outlineLevelCol="0"/>
  <sheetData>
    <row r="1" customFormat="false" ht="15.75" hidden="false" customHeight="false" outlineLevel="0" collapsed="false">
      <c r="A1" s="0" t="s">
        <v>235</v>
      </c>
    </row>
    <row r="4" customFormat="false" ht="15.75" hidden="false" customHeight="false" outlineLevel="0" collapsed="false">
      <c r="C4" s="32" t="s">
        <v>236</v>
      </c>
      <c r="D4" s="32"/>
      <c r="E4" s="32"/>
      <c r="F4" s="32"/>
      <c r="G4" s="32"/>
      <c r="H4" s="32"/>
    </row>
    <row r="6" customFormat="false" ht="15.75" hidden="false" customHeight="false" outlineLevel="0" collapsed="false">
      <c r="C6" s="28" t="s">
        <v>237</v>
      </c>
      <c r="D6" s="28"/>
      <c r="E6" s="28"/>
      <c r="F6" s="28"/>
      <c r="G6" s="28"/>
      <c r="H6" s="28"/>
    </row>
    <row r="8" customFormat="false" ht="15.75" hidden="false" customHeight="false" outlineLevel="0" collapsed="false">
      <c r="C8" s="33" t="s">
        <v>238</v>
      </c>
      <c r="D8" s="33"/>
      <c r="E8" s="33"/>
      <c r="F8" s="33"/>
      <c r="G8" s="33"/>
      <c r="H8" s="33"/>
      <c r="I8" s="33"/>
      <c r="J8" s="33"/>
    </row>
    <row r="10" customFormat="false" ht="15.75" hidden="false" customHeight="false" outlineLevel="0" collapsed="false">
      <c r="C10" s="34" t="s">
        <v>239</v>
      </c>
      <c r="D10" s="34"/>
      <c r="E10" s="34"/>
      <c r="F10" s="34"/>
      <c r="G10" s="34"/>
      <c r="H10" s="34"/>
    </row>
    <row r="13" customFormat="false" ht="15.75" hidden="false" customHeight="false" outlineLevel="0" collapsed="false">
      <c r="C13" s="33" t="s">
        <v>240</v>
      </c>
      <c r="D13" s="33"/>
      <c r="E13" s="33"/>
      <c r="F13" s="33"/>
      <c r="G13" s="33"/>
      <c r="H13" s="33"/>
    </row>
    <row r="15" customFormat="false" ht="15.75" hidden="false" customHeight="false" outlineLevel="0" collapsed="false">
      <c r="C15" s="33" t="s">
        <v>241</v>
      </c>
      <c r="D15" s="33"/>
      <c r="E15" s="33"/>
      <c r="F15" s="35"/>
      <c r="G15" s="35"/>
      <c r="H15" s="35"/>
    </row>
    <row r="18" customFormat="false" ht="15.75" hidden="false" customHeight="false" outlineLevel="0" collapsed="false">
      <c r="I18" s="36"/>
    </row>
    <row r="19" customFormat="false" ht="15.75" hidden="false" customHeight="false" outlineLevel="0" collapsed="false">
      <c r="J19" s="0" t="n">
        <f aca="false">23/40</f>
        <v>0.575</v>
      </c>
    </row>
    <row r="21" customFormat="false" ht="15.75" hidden="false" customHeight="false" outlineLevel="0" collapsed="false">
      <c r="I21" s="36"/>
    </row>
  </sheetData>
  <mergeCells count="4">
    <mergeCell ref="C4:H4"/>
    <mergeCell ref="C8:J8"/>
    <mergeCell ref="C13:H13"/>
    <mergeCell ref="C15:E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9" topLeftCell="A200" activePane="bottomLeft" state="frozen"/>
      <selection pane="topLeft" activeCell="A1" activeCellId="0" sqref="A1"/>
      <selection pane="bottomLeft" activeCell="G207" activeCellId="0" sqref="G207"/>
    </sheetView>
  </sheetViews>
  <sheetFormatPr defaultColWidth="10.71484375" defaultRowHeight="15.75" zeroHeight="false" outlineLevelRow="0" outlineLevelCol="0"/>
  <cols>
    <col collapsed="false" customWidth="true" hidden="false" outlineLevel="0" max="5" min="1" style="15" width="12.28"/>
    <col collapsed="false" customWidth="true" hidden="false" outlineLevel="0" max="6" min="6" style="15" width="18.29"/>
    <col collapsed="false" customWidth="true" hidden="false" outlineLevel="0" max="7" min="7" style="15" width="12.43"/>
    <col collapsed="false" customWidth="false" hidden="false" outlineLevel="0" max="16384" min="8" style="15" width="10.72"/>
  </cols>
  <sheetData>
    <row r="1" customFormat="false" ht="15.75" hidden="false" customHeight="false" outlineLevel="0" collapsed="false">
      <c r="F1" s="15" t="s">
        <v>227</v>
      </c>
      <c r="G1" s="15" t="n">
        <v>200</v>
      </c>
    </row>
    <row r="2" customFormat="false" ht="15.75" hidden="false" customHeight="false" outlineLevel="0" collapsed="false">
      <c r="A2" s="15" t="s">
        <v>217</v>
      </c>
      <c r="B2" s="15" t="s">
        <v>242</v>
      </c>
      <c r="C2" s="15" t="s">
        <v>243</v>
      </c>
      <c r="D2" s="15" t="s">
        <v>244</v>
      </c>
      <c r="F2" s="15" t="s">
        <v>229</v>
      </c>
      <c r="G2" s="26" t="n">
        <f aca="false">1/3</f>
        <v>0.333333333333333</v>
      </c>
    </row>
    <row r="3" customFormat="false" ht="15.75" hidden="false" customHeight="false" outlineLevel="0" collapsed="false">
      <c r="A3" s="15" t="n">
        <v>0</v>
      </c>
      <c r="B3" s="37" t="n">
        <f aca="false">BINOMDIST(A3,G$1,G$2,1)</f>
        <v>6.04989989819378E-036</v>
      </c>
      <c r="C3" s="38" t="n">
        <f aca="false">NORMDIST(A3,G$3,G$4,1)</f>
        <v>7.61985302416059E-024</v>
      </c>
      <c r="D3" s="39" t="n">
        <f aca="false">B3-C3</f>
        <v>-7.61985302415454E-024</v>
      </c>
      <c r="F3" s="15" t="s">
        <v>245</v>
      </c>
      <c r="G3" s="26" t="n">
        <f aca="false">G1*G2</f>
        <v>66.6666666666667</v>
      </c>
    </row>
    <row r="4" customFormat="false" ht="15.75" hidden="false" customHeight="false" outlineLevel="0" collapsed="false">
      <c r="A4" s="15" t="n">
        <v>1</v>
      </c>
      <c r="B4" s="40" t="n">
        <f aca="false">BINOMDIST(A4,G$1,G$2,1)</f>
        <v>6.11039889717582E-034</v>
      </c>
      <c r="C4" s="40" t="n">
        <f aca="false">NORMDIST(A4,G$3,G$4,1)</f>
        <v>3.42719879411377E-023</v>
      </c>
      <c r="D4" s="39" t="n">
        <f aca="false">B4-C4</f>
        <v>-3.42719879405266E-023</v>
      </c>
      <c r="F4" s="15" t="s">
        <v>246</v>
      </c>
      <c r="G4" s="26" t="n">
        <f aca="false">SQRT(G3*(1-G2))</f>
        <v>6.66666666666667</v>
      </c>
    </row>
    <row r="5" customFormat="false" ht="15.75" hidden="false" customHeight="false" outlineLevel="0" collapsed="false">
      <c r="A5" s="15" t="n">
        <v>2</v>
      </c>
      <c r="B5" s="40" t="n">
        <f aca="false">BINOMDIST(A5,G$1,G$2,1)</f>
        <v>3.07092918832321E-032</v>
      </c>
      <c r="C5" s="40" t="n">
        <f aca="false">NORMDIST(A5,G$3,G$4,1)</f>
        <v>1.50749316881024E-022</v>
      </c>
      <c r="D5" s="39" t="n">
        <f aca="false">B5-C5</f>
        <v>-1.50749316850314E-022</v>
      </c>
    </row>
    <row r="6" customFormat="false" ht="15.75" hidden="false" customHeight="false" outlineLevel="0" collapsed="false">
      <c r="A6" s="15" t="n">
        <v>3</v>
      </c>
      <c r="B6" s="40" t="n">
        <f aca="false">BINOMDIST(A6,G$1,G$2,1)</f>
        <v>1.02395160766921E-030</v>
      </c>
      <c r="C6" s="40" t="n">
        <f aca="false">NORMDIST(A6,G$3,G$4,1)</f>
        <v>6.48481445307746E-022</v>
      </c>
      <c r="D6" s="39" t="n">
        <f aca="false">B6-C6</f>
        <v>-6.48481444283795E-022</v>
      </c>
    </row>
    <row r="7" customFormat="false" ht="15.75" hidden="false" customHeight="false" outlineLevel="0" collapsed="false">
      <c r="A7" s="15" t="n">
        <v>4</v>
      </c>
      <c r="B7" s="40" t="n">
        <f aca="false">BINOMDIST(A7,G$1,G$2,1)</f>
        <v>2.5482543633899E-029</v>
      </c>
      <c r="C7" s="40" t="n">
        <f aca="false">NORMDIST(A7,G$3,G$4,1)</f>
        <v>2.72815357134618E-021</v>
      </c>
      <c r="D7" s="39" t="n">
        <f aca="false">B7-C7</f>
        <v>-2.72815354586364E-021</v>
      </c>
    </row>
    <row r="8" customFormat="false" ht="15.75" hidden="false" customHeight="false" outlineLevel="0" collapsed="false">
      <c r="A8" s="15" t="n">
        <v>5</v>
      </c>
      <c r="B8" s="40" t="n">
        <f aca="false">BINOMDIST(A8,G$1,G$2,1)</f>
        <v>5.04870947348002E-028</v>
      </c>
      <c r="C8" s="40" t="n">
        <f aca="false">NORMDIST(A8,G$3,G$4,1)</f>
        <v>1.12246335913283E-020</v>
      </c>
      <c r="D8" s="39" t="n">
        <f aca="false">B8-C8</f>
        <v>-1.12246330864574E-020</v>
      </c>
      <c r="E8" s="26"/>
      <c r="F8" s="26"/>
    </row>
    <row r="9" customFormat="false" ht="15.75" hidden="false" customHeight="false" outlineLevel="0" collapsed="false">
      <c r="A9" s="15" t="n">
        <v>6</v>
      </c>
      <c r="B9" s="40" t="n">
        <f aca="false">BINOMDIST(A9,G$1,G$2,1)</f>
        <v>8.29493250770218E-027</v>
      </c>
      <c r="C9" s="40" t="n">
        <f aca="false">NORMDIST(A9,G$3,G$4,1)</f>
        <v>4.51659149143556E-020</v>
      </c>
      <c r="D9" s="39" t="n">
        <f aca="false">B9-C9</f>
        <v>-4.51659066194231E-020</v>
      </c>
      <c r="E9" s="26"/>
      <c r="F9" s="26"/>
    </row>
    <row r="10" customFormat="false" ht="15.75" hidden="false" customHeight="false" outlineLevel="0" collapsed="false">
      <c r="A10" s="15" t="n">
        <v>7</v>
      </c>
      <c r="B10" s="40" t="n">
        <f aca="false">BINOMDIST(A10,G$1,G$2,1)</f>
        <v>1.16242928415467E-025</v>
      </c>
      <c r="C10" s="40" t="n">
        <f aca="false">NORMDIST(A10,G$3,G$4,1)</f>
        <v>1.7774117841456E-019</v>
      </c>
      <c r="D10" s="39" t="n">
        <f aca="false">B10-C10</f>
        <v>-1.77741062171631E-019</v>
      </c>
      <c r="E10" s="26"/>
      <c r="F10" s="26"/>
    </row>
    <row r="11" customFormat="false" ht="15.75" hidden="false" customHeight="false" outlineLevel="0" collapsed="false">
      <c r="A11" s="15" t="n">
        <v>8</v>
      </c>
      <c r="B11" s="40" t="n">
        <f aca="false">BINOMDIST(A11,G$1,G$2,1)</f>
        <v>1.41836562905288E-024</v>
      </c>
      <c r="C11" s="40" t="n">
        <f aca="false">NORMDIST(A11,G$3,G$4,1)</f>
        <v>6.84080768593573E-019</v>
      </c>
      <c r="D11" s="39" t="n">
        <f aca="false">B11-C11</f>
        <v>-6.84079350227944E-019</v>
      </c>
      <c r="E11" s="26"/>
      <c r="F11" s="26"/>
    </row>
    <row r="12" customFormat="false" ht="15.75" hidden="false" customHeight="false" outlineLevel="0" collapsed="false">
      <c r="A12" s="15" t="n">
        <v>9</v>
      </c>
      <c r="B12" s="40" t="n">
        <f aca="false">BINOMDIST(A12,G$1,G$2,1)</f>
        <v>1.5307674435852E-023</v>
      </c>
      <c r="C12" s="40" t="n">
        <f aca="false">NORMDIST(A12,G$3,G$4,1)</f>
        <v>2.57497153801194E-018</v>
      </c>
      <c r="D12" s="39" t="n">
        <f aca="false">B12-C12</f>
        <v>-2.5749562303375E-018</v>
      </c>
      <c r="E12" s="26"/>
      <c r="F12" s="26"/>
    </row>
    <row r="13" customFormat="false" ht="15.75" hidden="false" customHeight="false" outlineLevel="0" collapsed="false">
      <c r="A13" s="15" t="n">
        <v>10</v>
      </c>
      <c r="B13" s="40" t="n">
        <f aca="false">BINOMDIST(A13,G$1,G$2,1)</f>
        <v>1.47950573540783E-022</v>
      </c>
      <c r="C13" s="40" t="n">
        <f aca="false">NORMDIST(A13,G$3,G$4,1)</f>
        <v>9.47953482220356E-018</v>
      </c>
      <c r="D13" s="39" t="n">
        <f aca="false">B13-C13</f>
        <v>-9.47938687163002E-018</v>
      </c>
      <c r="E13" s="26"/>
      <c r="F13" s="26"/>
    </row>
    <row r="14" customFormat="false" ht="15.75" hidden="false" customHeight="false" outlineLevel="0" collapsed="false">
      <c r="A14" s="15" t="n">
        <v>11</v>
      </c>
      <c r="B14" s="40" t="n">
        <f aca="false">BINOMDIST(A14,G$1,G$2,1)</f>
        <v>1.29350288399246E-021</v>
      </c>
      <c r="C14" s="40" t="n">
        <f aca="false">NORMDIST(A14,G$3,G$4,1)</f>
        <v>3.41314832645822E-017</v>
      </c>
      <c r="D14" s="39" t="n">
        <f aca="false">B14-C14</f>
        <v>-3.41301897616982E-017</v>
      </c>
    </row>
    <row r="15" customFormat="false" ht="15.75" hidden="false" customHeight="false" outlineLevel="0" collapsed="false">
      <c r="A15" s="15" t="n">
        <v>12</v>
      </c>
      <c r="B15" s="40" t="n">
        <f aca="false">BINOMDIST(A15,G$1,G$2,1)</f>
        <v>1.03147273287994E-020</v>
      </c>
      <c r="C15" s="40" t="n">
        <f aca="false">NORMDIST(A15,G$3,G$4,1)</f>
        <v>1.20193515427362E-016</v>
      </c>
      <c r="D15" s="39" t="n">
        <f aca="false">B15-C15</f>
        <v>-1.20183200700033E-016</v>
      </c>
    </row>
    <row r="16" customFormat="false" ht="15.75" hidden="false" customHeight="false" outlineLevel="0" collapsed="false">
      <c r="A16" s="15" t="n">
        <v>13</v>
      </c>
      <c r="B16" s="40" t="n">
        <f aca="false">BINOMDIST(A16,G$1,G$2,1)</f>
        <v>7.55451194681729E-020</v>
      </c>
      <c r="C16" s="40" t="n">
        <f aca="false">NORMDIST(A16,G$3,G$4,1)</f>
        <v>4.13970181627324E-016</v>
      </c>
      <c r="D16" s="39" t="n">
        <f aca="false">B16-C16</f>
        <v>-4.13894636507856E-016</v>
      </c>
    </row>
    <row r="17" customFormat="false" ht="15.75" hidden="false" customHeight="false" outlineLevel="0" collapsed="false">
      <c r="A17" s="15" t="n">
        <v>14</v>
      </c>
      <c r="B17" s="40" t="n">
        <f aca="false">BINOMDIST(A17,G$1,G$2,1)</f>
        <v>5.11190952684703E-019</v>
      </c>
      <c r="C17" s="40" t="n">
        <f aca="false">NORMDIST(A17,G$3,G$4,1)</f>
        <v>1.39451714665929E-015</v>
      </c>
      <c r="D17" s="39" t="n">
        <f aca="false">B17-C17</f>
        <v>-1.3940059557066E-015</v>
      </c>
    </row>
    <row r="18" customFormat="false" ht="15.75" hidden="false" customHeight="false" outlineLevel="0" collapsed="false">
      <c r="A18" s="15" t="n">
        <v>15</v>
      </c>
      <c r="B18" s="40" t="n">
        <f aca="false">BINOMDIST(A18,G$1,G$2,1)</f>
        <v>3.21219511862719E-018</v>
      </c>
      <c r="C18" s="40" t="n">
        <f aca="false">NORMDIST(A18,G$3,G$4,1)</f>
        <v>4.59462743577869E-015</v>
      </c>
      <c r="D18" s="39" t="n">
        <f aca="false">B18-C18</f>
        <v>-4.59141524066007E-015</v>
      </c>
    </row>
    <row r="19" customFormat="false" ht="15.75" hidden="false" customHeight="false" outlineLevel="0" collapsed="false">
      <c r="A19" s="15" t="n">
        <v>16</v>
      </c>
      <c r="B19" s="40" t="n">
        <f aca="false">BINOMDIST(A19,G$1,G$2,1)</f>
        <v>1.88273754529822E-017</v>
      </c>
      <c r="C19" s="40" t="n">
        <f aca="false">NORMDIST(A19,G$3,G$4,1)</f>
        <v>1.48065374900483E-014</v>
      </c>
      <c r="D19" s="39" t="n">
        <f aca="false">B19-C19</f>
        <v>-1.47877101145953E-014</v>
      </c>
    </row>
    <row r="20" customFormat="false" ht="15.75" hidden="false" customHeight="false" outlineLevel="0" collapsed="false">
      <c r="A20" s="15" t="n">
        <v>17</v>
      </c>
      <c r="B20" s="40" t="n">
        <f aca="false">BINOMDIST(A20,G$1,G$2,1)</f>
        <v>1.03333057262433E-016</v>
      </c>
      <c r="C20" s="40" t="n">
        <f aca="false">NORMDIST(A20,G$3,G$4,1)</f>
        <v>4.66701158871912E-014</v>
      </c>
      <c r="D20" s="39" t="n">
        <f aca="false">B20-C20</f>
        <v>-4.65667828299287E-014</v>
      </c>
    </row>
    <row r="21" customFormat="false" ht="15.75" hidden="false" customHeight="false" outlineLevel="0" collapsed="false">
      <c r="A21" s="15" t="n">
        <v>18</v>
      </c>
      <c r="B21" s="40" t="n">
        <f aca="false">BINOMDIST(A21,G$1,G$2,1)</f>
        <v>5.32903606460473E-016</v>
      </c>
      <c r="C21" s="40" t="n">
        <f aca="false">NORMDIST(A21,G$3,G$4,1)</f>
        <v>1.43883863815762E-013</v>
      </c>
      <c r="D21" s="39" t="n">
        <f aca="false">B21-C21</f>
        <v>-1.43350960209301E-013</v>
      </c>
    </row>
    <row r="22" customFormat="false" ht="15.75" hidden="false" customHeight="false" outlineLevel="0" collapsed="false">
      <c r="A22" s="15" t="n">
        <v>19</v>
      </c>
      <c r="B22" s="40" t="n">
        <f aca="false">BINOMDIST(A22,G$1,G$2,1)</f>
        <v>2.59032044735635E-015</v>
      </c>
      <c r="C22" s="40" t="n">
        <f aca="false">NORMDIST(A22,G$3,G$4,1)</f>
        <v>4.33889502717812E-013</v>
      </c>
      <c r="D22" s="39" t="n">
        <f aca="false">B22-C22</f>
        <v>-4.31299182270456E-013</v>
      </c>
    </row>
    <row r="23" customFormat="false" ht="15.75" hidden="false" customHeight="false" outlineLevel="0" collapsed="false">
      <c r="A23" s="15" t="n">
        <v>20</v>
      </c>
      <c r="B23" s="40" t="n">
        <f aca="false">BINOMDIST(A23,G$1,G$2,1)</f>
        <v>1.19001316524102E-014</v>
      </c>
      <c r="C23" s="40" t="n">
        <f aca="false">NORMDIST(A23,G$3,G$4,1)</f>
        <v>1.27981254388586E-012</v>
      </c>
      <c r="D23" s="39" t="n">
        <f aca="false">B23-C23</f>
        <v>-1.26791241223345E-012</v>
      </c>
    </row>
    <row r="24" customFormat="false" ht="15.75" hidden="false" customHeight="false" outlineLevel="0" collapsed="false">
      <c r="A24" s="15" t="n">
        <v>21</v>
      </c>
      <c r="B24" s="40" t="n">
        <f aca="false">BINOMDIST(A24,G$1,G$2,1)</f>
        <v>5.17993225312123E-014</v>
      </c>
      <c r="C24" s="40" t="n">
        <f aca="false">NORMDIST(A24,G$3,G$4,1)</f>
        <v>3.69249942723566E-012</v>
      </c>
      <c r="D24" s="39" t="n">
        <f aca="false">B24-C24</f>
        <v>-3.64070010470445E-012</v>
      </c>
    </row>
    <row r="25" customFormat="false" ht="15.75" hidden="false" customHeight="false" outlineLevel="0" collapsed="false">
      <c r="A25" s="15" t="n">
        <v>22</v>
      </c>
      <c r="B25" s="40" t="n">
        <f aca="false">BINOMDIST(A25,G$1,G$2,1)</f>
        <v>2.14116485424521E-013</v>
      </c>
      <c r="C25" s="40" t="n">
        <f aca="false">NORMDIST(A25,G$3,G$4,1)</f>
        <v>1.04209769879653E-011</v>
      </c>
      <c r="D25" s="39" t="n">
        <f aca="false">B25-C25</f>
        <v>-1.02068605025408E-011</v>
      </c>
    </row>
    <row r="26" customFormat="false" ht="15.75" hidden="false" customHeight="false" outlineLevel="0" collapsed="false">
      <c r="A26" s="15" t="n">
        <v>23</v>
      </c>
      <c r="B26" s="40" t="n">
        <f aca="false">BINOMDIST(A26,G$1,G$2,1)</f>
        <v>8.42213333142107E-013</v>
      </c>
      <c r="C26" s="40" t="n">
        <f aca="false">NORMDIST(A26,G$3,G$4,1)</f>
        <v>2.87685417360438E-011</v>
      </c>
      <c r="D26" s="39" t="n">
        <f aca="false">B26-C26</f>
        <v>-2.79263284029017E-011</v>
      </c>
    </row>
    <row r="27" customFormat="false" ht="15.75" hidden="false" customHeight="false" outlineLevel="0" collapsed="false">
      <c r="A27" s="15" t="n">
        <v>24</v>
      </c>
      <c r="B27" s="40" t="n">
        <f aca="false">BINOMDIST(A27,G$1,G$2,1)</f>
        <v>3.1583204591007E-012</v>
      </c>
      <c r="C27" s="40" t="n">
        <f aca="false">NORMDIST(A27,G$3,G$4,1)</f>
        <v>7.76884758170996E-011</v>
      </c>
      <c r="D27" s="39" t="n">
        <f aca="false">B27-C27</f>
        <v>-7.45301553579989E-011</v>
      </c>
    </row>
    <row r="28" customFormat="false" ht="15.75" hidden="false" customHeight="false" outlineLevel="0" collapsed="false">
      <c r="A28" s="15" t="n">
        <v>25</v>
      </c>
      <c r="B28" s="40" t="n">
        <f aca="false">BINOMDIST(A28,G$1,G$2,1)</f>
        <v>1.1311017542475E-011</v>
      </c>
      <c r="C28" s="40" t="n">
        <f aca="false">NORMDIST(A28,G$3,G$4,1)</f>
        <v>2.05226342521897E-010</v>
      </c>
      <c r="D28" s="39" t="n">
        <f aca="false">B28-C28</f>
        <v>-1.93915324979422E-010</v>
      </c>
    </row>
    <row r="29" customFormat="false" ht="15.75" hidden="false" customHeight="false" outlineLevel="0" collapsed="false">
      <c r="A29" s="15" t="n">
        <v>26</v>
      </c>
      <c r="B29" s="40" t="n">
        <f aca="false">BINOMDIST(A29,G$1,G$2,1)</f>
        <v>3.87479788807537E-011</v>
      </c>
      <c r="C29" s="40" t="n">
        <f aca="false">NORMDIST(A29,G$3,G$4,1)</f>
        <v>5.30342326294894E-010</v>
      </c>
      <c r="D29" s="39" t="n">
        <f aca="false">B29-C29</f>
        <v>-4.9159434741414E-010</v>
      </c>
    </row>
    <row r="30" customFormat="false" ht="15.75" hidden="false" customHeight="false" outlineLevel="0" collapsed="false">
      <c r="A30" s="15" t="n">
        <v>27</v>
      </c>
      <c r="B30" s="40" t="n">
        <f aca="false">BINOMDIST(A30,G$1,G$2,1)</f>
        <v>1.27155965415207E-010</v>
      </c>
      <c r="C30" s="40" t="n">
        <f aca="false">NORMDIST(A30,G$3,G$4,1)</f>
        <v>1.34071244409189E-009</v>
      </c>
      <c r="D30" s="39" t="n">
        <f aca="false">B30-C30</f>
        <v>-1.21355647867668E-009</v>
      </c>
    </row>
    <row r="31" customFormat="false" ht="15.75" hidden="false" customHeight="false" outlineLevel="0" collapsed="false">
      <c r="A31" s="15" t="n">
        <v>28</v>
      </c>
      <c r="B31" s="40" t="n">
        <f aca="false">BINOMDIST(A31,G$1,G$2,1)</f>
        <v>4.00273495244859E-010</v>
      </c>
      <c r="C31" s="40" t="n">
        <f aca="false">NORMDIST(A31,G$3,G$4,1)</f>
        <v>3.31574597832621E-009</v>
      </c>
      <c r="D31" s="39" t="n">
        <f aca="false">B31-C31</f>
        <v>-2.91547248308136E-009</v>
      </c>
    </row>
    <row r="32" customFormat="false" ht="15.75" hidden="false" customHeight="false" outlineLevel="0" collapsed="false">
      <c r="A32" s="15" t="n">
        <v>29</v>
      </c>
      <c r="B32" s="40" t="n">
        <f aca="false">BINOMDIST(A32,G$1,G$2,1)</f>
        <v>1.21020823887762E-009</v>
      </c>
      <c r="C32" s="40" t="n">
        <f aca="false">NORMDIST(A32,G$3,G$4,1)</f>
        <v>8.0223918506636E-009</v>
      </c>
      <c r="D32" s="39" t="n">
        <f aca="false">B32-C32</f>
        <v>-6.81218361178598E-009</v>
      </c>
    </row>
    <row r="33" customFormat="false" ht="15.75" hidden="false" customHeight="false" outlineLevel="0" collapsed="false">
      <c r="A33" s="15" t="n">
        <v>30</v>
      </c>
      <c r="B33" s="40" t="n">
        <f aca="false">BINOMDIST(A33,G$1,G$2,1)</f>
        <v>3.51852225823099E-009</v>
      </c>
      <c r="C33" s="40" t="n">
        <f aca="false">NORMDIST(A33,G$3,G$4,1)</f>
        <v>1.89895624658879E-008</v>
      </c>
      <c r="D33" s="39" t="n">
        <f aca="false">B33-C33</f>
        <v>-1.5471040207657E-008</v>
      </c>
    </row>
    <row r="34" customFormat="false" ht="15.75" hidden="false" customHeight="false" outlineLevel="0" collapsed="false">
      <c r="A34" s="15" t="n">
        <v>31</v>
      </c>
      <c r="B34" s="40" t="n">
        <f aca="false">BINOMDIST(A34,G$1,G$2,1)</f>
        <v>9.84777037581279E-009</v>
      </c>
      <c r="C34" s="40" t="n">
        <f aca="false">NORMDIST(A34,G$3,G$4,1)</f>
        <v>4.39771159400593E-008</v>
      </c>
      <c r="D34" s="39" t="n">
        <f aca="false">B34-C34</f>
        <v>-3.41293455642465E-008</v>
      </c>
    </row>
    <row r="35" customFormat="false" ht="15.75" hidden="false" customHeight="false" outlineLevel="0" collapsed="false">
      <c r="A35" s="15" t="n">
        <v>32</v>
      </c>
      <c r="B35" s="40" t="n">
        <f aca="false">BINOMDIST(A35,G$1,G$2,1)</f>
        <v>2.65609411863023E-008</v>
      </c>
      <c r="C35" s="40" t="n">
        <f aca="false">NORMDIST(A35,G$3,G$4,1)</f>
        <v>9.96442631693359E-008</v>
      </c>
      <c r="D35" s="39" t="n">
        <f aca="false">B35-C35</f>
        <v>-7.30833219830337E-008</v>
      </c>
    </row>
    <row r="36" customFormat="false" ht="15.75" hidden="false" customHeight="false" outlineLevel="0" collapsed="false">
      <c r="A36" s="15" t="n">
        <v>33</v>
      </c>
      <c r="B36" s="40" t="n">
        <f aca="false">BINOMDIST(A36,G$1,G$2,1)</f>
        <v>6.91035577948209E-008</v>
      </c>
      <c r="C36" s="40" t="n">
        <f aca="false">NORMDIST(A36,G$3,G$4,1)</f>
        <v>2.20905032269546E-007</v>
      </c>
      <c r="D36" s="39" t="n">
        <f aca="false">B36-C36</f>
        <v>-1.51801474474725E-007</v>
      </c>
    </row>
    <row r="37" customFormat="false" ht="15.75" hidden="false" customHeight="false" outlineLevel="0" collapsed="false">
      <c r="A37" s="15" t="n">
        <v>34</v>
      </c>
      <c r="B37" s="40" t="n">
        <f aca="false">BINOMDIST(A37,G$1,G$2,1)</f>
        <v>1.73583219171624E-007</v>
      </c>
      <c r="C37" s="40" t="n">
        <f aca="false">NORMDIST(A37,G$3,G$4,1)</f>
        <v>4.79183276590325E-007</v>
      </c>
      <c r="D37" s="39" t="n">
        <f aca="false">B37-C37</f>
        <v>-3.05600057418701E-007</v>
      </c>
    </row>
    <row r="38" customFormat="false" ht="15.75" hidden="false" customHeight="false" outlineLevel="0" collapsed="false">
      <c r="A38" s="15" t="n">
        <v>35</v>
      </c>
      <c r="B38" s="40" t="n">
        <f aca="false">BINOMDIST(A38,G$1,G$2,1)</f>
        <v>4.21349273293757E-007</v>
      </c>
      <c r="C38" s="40" t="n">
        <f aca="false">NORMDIST(A38,G$3,G$4,1)</f>
        <v>1.01708324256872E-006</v>
      </c>
      <c r="D38" s="39" t="n">
        <f aca="false">B38-C38</f>
        <v>-5.95733969274959E-007</v>
      </c>
    </row>
    <row r="39" customFormat="false" ht="15.75" hidden="false" customHeight="false" outlineLevel="0" collapsed="false">
      <c r="A39" s="15" t="n">
        <v>36</v>
      </c>
      <c r="B39" s="40" t="n">
        <f aca="false">BINOMDIST(A39,G$1,G$2,1)</f>
        <v>9.89146480656978E-007</v>
      </c>
      <c r="C39" s="40" t="n">
        <f aca="false">NORMDIST(A39,G$3,G$4,1)</f>
        <v>2.11245470250287E-006</v>
      </c>
      <c r="D39" s="39" t="n">
        <f aca="false">B39-C39</f>
        <v>-1.12330822184589E-006</v>
      </c>
    </row>
    <row r="40" customFormat="false" ht="15.75" hidden="false" customHeight="false" outlineLevel="0" collapsed="false">
      <c r="A40" s="15" t="n">
        <v>37</v>
      </c>
      <c r="B40" s="40" t="n">
        <f aca="false">BINOMDIST(A40,G$1,G$2,1)</f>
        <v>2.24750785913763E-006</v>
      </c>
      <c r="C40" s="40" t="n">
        <f aca="false">NORMDIST(A40,G$3,G$4,1)</f>
        <v>4.29351446997191E-006</v>
      </c>
      <c r="D40" s="39" t="n">
        <f aca="false">B40-C40</f>
        <v>-2.04600661083428E-006</v>
      </c>
    </row>
    <row r="41" customFormat="false" ht="15.75" hidden="false" customHeight="false" outlineLevel="0" collapsed="false">
      <c r="A41" s="15" t="n">
        <v>38</v>
      </c>
      <c r="B41" s="40" t="n">
        <f aca="false">BINOMDIST(A41,G$1,G$2,1)</f>
        <v>4.94636186824745E-006</v>
      </c>
      <c r="C41" s="40" t="n">
        <f aca="false">NORMDIST(A41,G$3,G$4,1)</f>
        <v>8.53990547099189E-006</v>
      </c>
      <c r="D41" s="39" t="n">
        <f aca="false">B41-C41</f>
        <v>-3.59354360274444E-006</v>
      </c>
    </row>
    <row r="42" customFormat="false" ht="15.75" hidden="false" customHeight="false" outlineLevel="0" collapsed="false">
      <c r="A42" s="15" t="n">
        <v>39</v>
      </c>
      <c r="B42" s="40" t="n">
        <f aca="false">BINOMDIST(A42,G$1,G$2,1)</f>
        <v>1.0551674041014E-005</v>
      </c>
      <c r="C42" s="40" t="n">
        <f aca="false">NORMDIST(A42,G$3,G$4,1)</f>
        <v>1.66237637296524E-005</v>
      </c>
      <c r="D42" s="39" t="n">
        <f aca="false">B42-C42</f>
        <v>-6.07208968863839E-006</v>
      </c>
    </row>
    <row r="43" customFormat="false" ht="15.75" hidden="false" customHeight="false" outlineLevel="0" collapsed="false">
      <c r="A43" s="15" t="n">
        <v>40</v>
      </c>
      <c r="B43" s="40" t="n">
        <f aca="false">BINOMDIST(A43,G$1,G$2,1)</f>
        <v>2.18323647887067E-005</v>
      </c>
      <c r="C43" s="40" t="n">
        <f aca="false">NORMDIST(A43,G$3,G$4,1)</f>
        <v>3.16712418331202E-005</v>
      </c>
      <c r="D43" s="39" t="n">
        <f aca="false">B43-C43</f>
        <v>-9.83887704441354E-006</v>
      </c>
    </row>
    <row r="44" customFormat="false" ht="15.75" hidden="false" customHeight="false" outlineLevel="0" collapsed="false">
      <c r="A44" s="15" t="n">
        <v>41</v>
      </c>
      <c r="B44" s="40" t="n">
        <f aca="false">BINOMDIST(A44,G$1,G$2,1)</f>
        <v>4.38434686866436E-005</v>
      </c>
      <c r="C44" s="40" t="n">
        <f aca="false">NORMDIST(A44,G$3,G$4,1)</f>
        <v>5.9058912418923E-005</v>
      </c>
      <c r="D44" s="39" t="n">
        <f aca="false">B44-C44</f>
        <v>-1.52154437322794E-005</v>
      </c>
    </row>
    <row r="45" customFormat="false" ht="15.75" hidden="false" customHeight="false" outlineLevel="0" collapsed="false">
      <c r="A45" s="15" t="n">
        <v>42</v>
      </c>
      <c r="B45" s="40" t="n">
        <f aca="false">BINOMDIST(A45,G$1,G$2,1)</f>
        <v>8.55073439220242E-005</v>
      </c>
      <c r="C45" s="40" t="n">
        <f aca="false">NORMDIST(A45,G$3,G$4,1)</f>
        <v>0.000107799733477389</v>
      </c>
      <c r="D45" s="39" t="n">
        <f aca="false">B45-C45</f>
        <v>-2.22923895553648E-005</v>
      </c>
    </row>
    <row r="46" customFormat="false" ht="15.75" hidden="false" customHeight="false" outlineLevel="0" collapsed="false">
      <c r="A46" s="15" t="n">
        <v>43</v>
      </c>
      <c r="B46" s="40" t="n">
        <f aca="false">BINOMDIST(A46,G$1,G$2,1)</f>
        <v>0.000162052603075398</v>
      </c>
      <c r="C46" s="40" t="n">
        <f aca="false">NORMDIST(A46,G$3,G$4,1)</f>
        <v>0.000192615575635635</v>
      </c>
      <c r="D46" s="39" t="n">
        <f aca="false">B46-C46</f>
        <v>-3.05629725602368E-005</v>
      </c>
    </row>
    <row r="47" customFormat="false" ht="15.75" hidden="false" customHeight="false" outlineLevel="0" collapsed="false">
      <c r="A47" s="15" t="n">
        <v>44</v>
      </c>
      <c r="B47" s="40" t="n">
        <f aca="false">BINOMDIST(A47,G$1,G$2,1)</f>
        <v>0.00029861630406494</v>
      </c>
      <c r="C47" s="40" t="n">
        <f aca="false">NORMDIST(A47,G$3,G$4,1)</f>
        <v>0.000336929265676883</v>
      </c>
      <c r="D47" s="39" t="n">
        <f aca="false">B47-C47</f>
        <v>-3.83129616119434E-005</v>
      </c>
    </row>
    <row r="48" customFormat="false" ht="15.75" hidden="false" customHeight="false" outlineLevel="0" collapsed="false">
      <c r="A48" s="15" t="n">
        <v>45</v>
      </c>
      <c r="B48" s="40" t="n">
        <f aca="false">BINOMDIST(A48,G$1,G$2,1)</f>
        <v>0.000535326719113478</v>
      </c>
      <c r="C48" s="40" t="n">
        <f aca="false">NORMDIST(A48,G$3,G$4,1)</f>
        <v>0.000577025042390771</v>
      </c>
      <c r="D48" s="39" t="n">
        <f aca="false">B48-C48</f>
        <v>-4.16983232772927E-005</v>
      </c>
    </row>
    <row r="49" customFormat="false" ht="15.75" hidden="false" customHeight="false" outlineLevel="0" collapsed="false">
      <c r="A49" s="15" t="n">
        <v>46</v>
      </c>
      <c r="B49" s="40" t="n">
        <f aca="false">BINOMDIST(A49,G$1,G$2,1)</f>
        <v>0.000934132309684386</v>
      </c>
      <c r="C49" s="40" t="n">
        <f aca="false">NORMDIST(A49,G$3,G$4,1)</f>
        <v>0.000967603213218363</v>
      </c>
      <c r="D49" s="39" t="n">
        <f aca="false">B49-C49</f>
        <v>-3.34709035339766E-005</v>
      </c>
    </row>
    <row r="50" customFormat="false" ht="15.75" hidden="false" customHeight="false" outlineLevel="0" collapsed="false">
      <c r="A50" s="15" t="n">
        <v>47</v>
      </c>
      <c r="B50" s="40" t="n">
        <f aca="false">BINOMDIST(A50,G$1,G$2,1)</f>
        <v>0.00158749466019417</v>
      </c>
      <c r="C50" s="40" t="n">
        <f aca="false">NORMDIST(A50,G$3,G$4,1)</f>
        <v>0.00158886964736488</v>
      </c>
      <c r="D50" s="39" t="n">
        <f aca="false">B50-C50</f>
        <v>-1.37498717070841E-006</v>
      </c>
    </row>
    <row r="51" customFormat="false" ht="15.75" hidden="false" customHeight="false" outlineLevel="0" collapsed="false">
      <c r="A51" s="15" t="n">
        <v>48</v>
      </c>
      <c r="B51" s="40" t="n">
        <f aca="false">BINOMDIST(A51,G$1,G$2,1)</f>
        <v>0.00262879090631914</v>
      </c>
      <c r="C51" s="40" t="n">
        <f aca="false">NORMDIST(A51,G$3,G$4,1)</f>
        <v>0.00255513033042795</v>
      </c>
      <c r="D51" s="39" t="n">
        <f aca="false">B51-C51</f>
        <v>7.36605758911938E-005</v>
      </c>
    </row>
    <row r="52" customFormat="false" ht="15.75" hidden="false" customHeight="false" outlineLevel="0" collapsed="false">
      <c r="A52" s="15" t="n">
        <v>49</v>
      </c>
      <c r="B52" s="40" t="n">
        <f aca="false">BINOMDIST(A52,G$1,G$2,1)</f>
        <v>0.00424386263500277</v>
      </c>
      <c r="C52" s="40" t="n">
        <f aca="false">NORMDIST(A52,G$3,G$4,1)</f>
        <v>0.00402458854275833</v>
      </c>
      <c r="D52" s="39" t="n">
        <f aca="false">B52-C52</f>
        <v>0.000219274092244437</v>
      </c>
    </row>
    <row r="53" customFormat="false" ht="15.75" hidden="false" customHeight="false" outlineLevel="0" collapsed="false">
      <c r="A53" s="15" t="n">
        <v>50</v>
      </c>
      <c r="B53" s="40" t="n">
        <f aca="false">BINOMDIST(A53,G$1,G$2,1)</f>
        <v>0.00668262094531504</v>
      </c>
      <c r="C53" s="40" t="n">
        <f aca="false">NORMDIST(A53,G$3,G$4,1)</f>
        <v>0.00620966532577616</v>
      </c>
      <c r="D53" s="39" t="n">
        <f aca="false">B53-C53</f>
        <v>0.000472955619538879</v>
      </c>
    </row>
    <row r="54" customFormat="false" ht="15.75" hidden="false" customHeight="false" outlineLevel="0" collapsed="false">
      <c r="A54" s="15" t="n">
        <v>51</v>
      </c>
      <c r="B54" s="40" t="n">
        <f aca="false">BINOMDIST(A54,G$1,G$2,1)</f>
        <v>0.010269030225186</v>
      </c>
      <c r="C54" s="40" t="n">
        <f aca="false">NORMDIST(A54,G$3,G$4,1)</f>
        <v>0.00938670553483862</v>
      </c>
      <c r="D54" s="39" t="n">
        <f aca="false">B54-C54</f>
        <v>0.000882324690347408</v>
      </c>
    </row>
    <row r="55" customFormat="false" ht="15.75" hidden="false" customHeight="false" outlineLevel="0" collapsed="false">
      <c r="A55" s="15" t="n">
        <v>52</v>
      </c>
      <c r="B55" s="40" t="n">
        <f aca="false">BINOMDIST(A55,G$1,G$2,1)</f>
        <v>0.0154072512126935</v>
      </c>
      <c r="C55" s="40" t="n">
        <f aca="false">NORMDIST(A55,G$3,G$4,1)</f>
        <v>0.0139034475134987</v>
      </c>
      <c r="D55" s="39" t="n">
        <f aca="false">B55-C55</f>
        <v>0.00150380369919483</v>
      </c>
    </row>
    <row r="56" customFormat="false" ht="15.75" hidden="false" customHeight="false" outlineLevel="0" collapsed="false">
      <c r="A56" s="15" t="n">
        <v>53</v>
      </c>
      <c r="B56" s="40" t="n">
        <f aca="false">BINOMDIST(A56,G$1,G$2,1)</f>
        <v>0.0225813710820436</v>
      </c>
      <c r="C56" s="40" t="n">
        <f aca="false">NORMDIST(A56,G$3,G$4,1)</f>
        <v>0.0201822154057045</v>
      </c>
      <c r="D56" s="39" t="n">
        <f aca="false">B56-C56</f>
        <v>0.00239915567633908</v>
      </c>
    </row>
    <row r="57" customFormat="false" ht="15.75" hidden="false" customHeight="false" outlineLevel="0" collapsed="false">
      <c r="A57" s="15" t="n">
        <v>54</v>
      </c>
      <c r="B57" s="40" t="n">
        <f aca="false">BINOMDIST(A57,G$1,G$2,1)</f>
        <v>0.0323461453486589</v>
      </c>
      <c r="C57" s="40" t="n">
        <f aca="false">NORMDIST(A57,G$3,G$4,1)</f>
        <v>0.0287165598160019</v>
      </c>
      <c r="D57" s="39" t="n">
        <f aca="false">B57-C57</f>
        <v>0.00362958553265703</v>
      </c>
    </row>
    <row r="58" customFormat="false" ht="15.75" hidden="false" customHeight="false" outlineLevel="0" collapsed="false">
      <c r="A58" s="15" t="n">
        <v>55</v>
      </c>
      <c r="B58" s="40" t="n">
        <f aca="false">BINOMDIST(A58,G$1,G$2,1)</f>
        <v>0.045306663920712</v>
      </c>
      <c r="C58" s="40" t="n">
        <f aca="false">NORMDIST(A58,G$3,G$4,1)</f>
        <v>0.0400591568638172</v>
      </c>
      <c r="D58" s="39" t="n">
        <f aca="false">B58-C58</f>
        <v>0.00524750705689481</v>
      </c>
    </row>
    <row r="59" customFormat="false" ht="15.75" hidden="false" customHeight="false" outlineLevel="0" collapsed="false">
      <c r="A59" s="15" t="n">
        <v>56</v>
      </c>
      <c r="B59" s="40" t="n">
        <f aca="false">BINOMDIST(A59,G$1,G$2,1)</f>
        <v>0.0620859067148879</v>
      </c>
      <c r="C59" s="40" t="n">
        <f aca="false">NORMDIST(A59,G$3,G$4,1)</f>
        <v>0.0547992916995582</v>
      </c>
      <c r="D59" s="39" t="n">
        <f aca="false">B59-C59</f>
        <v>0.00728661501532976</v>
      </c>
    </row>
    <row r="60" customFormat="false" ht="15.75" hidden="false" customHeight="false" outlineLevel="0" collapsed="false">
      <c r="A60" s="15" t="n">
        <v>57</v>
      </c>
      <c r="B60" s="40" t="n">
        <f aca="false">BINOMDIST(A60,G$1,G$2,1)</f>
        <v>0.0832807397180575</v>
      </c>
      <c r="C60" s="40" t="n">
        <f aca="false">NORMDIST(A60,G$3,G$4,1)</f>
        <v>0.0735292596096486</v>
      </c>
      <c r="D60" s="39" t="n">
        <f aca="false">B60-C60</f>
        <v>0.00975148010840891</v>
      </c>
    </row>
    <row r="61" customFormat="false" ht="15.75" hidden="false" customHeight="false" outlineLevel="0" collapsed="false">
      <c r="A61" s="15" t="n">
        <v>58</v>
      </c>
      <c r="B61" s="40" t="n">
        <f aca="false">BINOMDIST(A61,G$1,G$2,1)</f>
        <v>0.109408852816792</v>
      </c>
      <c r="C61" s="40" t="n">
        <f aca="false">NORMDIST(A61,G$3,G$4,1)</f>
        <v>0.0968004845856106</v>
      </c>
      <c r="D61" s="39" t="n">
        <f aca="false">B61-C61</f>
        <v>0.0126083682311817</v>
      </c>
    </row>
    <row r="62" customFormat="false" ht="15.75" hidden="false" customHeight="false" outlineLevel="0" collapsed="false">
      <c r="A62" s="15" t="n">
        <v>59</v>
      </c>
      <c r="B62" s="40" t="n">
        <f aca="false">BINOMDIST(A62,G$1,G$2,1)</f>
        <v>0.140851158410185</v>
      </c>
      <c r="C62" s="40" t="n">
        <f aca="false">NORMDIST(A62,G$3,G$4,1)</f>
        <v>0.125071935637151</v>
      </c>
      <c r="D62" s="39" t="n">
        <f aca="false">B62-C62</f>
        <v>0.0157792227730346</v>
      </c>
    </row>
    <row r="63" customFormat="false" ht="15.75" hidden="false" customHeight="false" outlineLevel="0" collapsed="false">
      <c r="A63" s="15" t="n">
        <v>60</v>
      </c>
      <c r="B63" s="40" t="n">
        <f aca="false">BINOMDIST(A63,G$1,G$2,1)</f>
        <v>0.177795867482422</v>
      </c>
      <c r="C63" s="40" t="n">
        <f aca="false">NORMDIST(A63,G$3,G$4,1)</f>
        <v>0.158655253931457</v>
      </c>
      <c r="D63" s="39" t="n">
        <f aca="false">B63-C63</f>
        <v>0.0191406135509643</v>
      </c>
    </row>
    <row r="64" customFormat="false" ht="15.75" hidden="false" customHeight="false" outlineLevel="0" collapsed="false">
      <c r="A64" s="15" t="n">
        <v>61</v>
      </c>
      <c r="B64" s="40" t="n">
        <f aca="false">BINOMDIST(A64,G$1,G$2,1)</f>
        <v>0.220191435270234</v>
      </c>
      <c r="C64" s="40" t="n">
        <f aca="false">NORMDIST(A64,G$3,G$4,1)</f>
        <v>0.197662543122693</v>
      </c>
      <c r="D64" s="39" t="n">
        <f aca="false">B64-C64</f>
        <v>0.0225288921475413</v>
      </c>
    </row>
    <row r="65" customFormat="false" ht="15.75" hidden="false" customHeight="false" outlineLevel="0" collapsed="false">
      <c r="A65" s="15" t="n">
        <v>62</v>
      </c>
      <c r="B65" s="40" t="n">
        <f aca="false">BINOMDIST(A65,G$1,G$2,1)</f>
        <v>0.267715499161411</v>
      </c>
      <c r="C65" s="40" t="n">
        <f aca="false">NORMDIST(A65,G$3,G$4,1)</f>
        <v>0.241963652223074</v>
      </c>
      <c r="D65" s="39" t="n">
        <f aca="false">B65-C65</f>
        <v>0.0257518469383375</v>
      </c>
    </row>
    <row r="66" customFormat="false" ht="15.75" hidden="false" customHeight="false" outlineLevel="0" collapsed="false">
      <c r="A66" s="15" t="n">
        <v>63</v>
      </c>
      <c r="B66" s="40" t="n">
        <f aca="false">BINOMDIST(A66,G$1,G$2,1)</f>
        <v>0.319765664375557</v>
      </c>
      <c r="C66" s="40" t="n">
        <f aca="false">NORMDIST(A66,G$3,G$4,1)</f>
        <v>0.291159686788347</v>
      </c>
      <c r="D66" s="39" t="n">
        <f aca="false">B66-C66</f>
        <v>0.0286059775872101</v>
      </c>
    </row>
    <row r="67" customFormat="false" ht="15.75" hidden="false" customHeight="false" outlineLevel="0" collapsed="false">
      <c r="A67" s="15" t="n">
        <v>64</v>
      </c>
      <c r="B67" s="40" t="n">
        <f aca="false">BINOMDIST(A67,G$1,G$2,1)</f>
        <v>0.375475606831323</v>
      </c>
      <c r="C67" s="40" t="n">
        <f aca="false">NORMDIST(A67,G$3,G$4,1)</f>
        <v>0.344578258389676</v>
      </c>
      <c r="D67" s="39" t="n">
        <f aca="false">B67-C67</f>
        <v>0.0308973484416463</v>
      </c>
    </row>
    <row r="68" customFormat="false" ht="15.75" hidden="false" customHeight="false" outlineLevel="0" collapsed="false">
      <c r="A68" s="15" t="n">
        <v>65</v>
      </c>
      <c r="B68" s="40" t="n">
        <f aca="false">BINOMDIST(A68,G$1,G$2,1)</f>
        <v>0.433756777400431</v>
      </c>
      <c r="C68" s="40" t="n">
        <f aca="false">NORMDIST(A68,G$3,G$4,1)</f>
        <v>0.401293674317077</v>
      </c>
      <c r="D68" s="39" t="n">
        <f aca="false">B68-C68</f>
        <v>0.0324631030833544</v>
      </c>
    </row>
    <row r="69" customFormat="false" ht="15.75" hidden="false" customHeight="false" outlineLevel="0" collapsed="false">
      <c r="A69" s="15" t="n">
        <v>66</v>
      </c>
      <c r="B69" s="40" t="n">
        <f aca="false">BINOMDIST(A69,G$1,G$2,1)</f>
        <v>0.493362520027929</v>
      </c>
      <c r="C69" s="40" t="n">
        <f aca="false">NORMDIST(A69,G$3,G$4,1)</f>
        <v>0.460172162722972</v>
      </c>
      <c r="D69" s="39" t="n">
        <f aca="false">B69-C69</f>
        <v>0.0331903573049572</v>
      </c>
    </row>
    <row r="70" customFormat="false" ht="15.75" hidden="false" customHeight="false" outlineLevel="0" collapsed="false">
      <c r="A70" s="15" t="n">
        <v>67</v>
      </c>
      <c r="B70" s="40" t="n">
        <f aca="false">BINOMDIST(A70,G$1,G$2,1)</f>
        <v>0.552968262655426</v>
      </c>
      <c r="C70" s="40" t="n">
        <f aca="false">NORMDIST(A70,G$3,G$4,1)</f>
        <v>0.519938805838373</v>
      </c>
      <c r="D70" s="39" t="n">
        <f aca="false">B70-C70</f>
        <v>0.0330294568170533</v>
      </c>
    </row>
    <row r="71" customFormat="false" ht="15.75" hidden="false" customHeight="false" outlineLevel="0" collapsed="false">
      <c r="A71" s="15" t="n">
        <v>68</v>
      </c>
      <c r="B71" s="40" t="n">
        <f aca="false">BINOMDIST(A71,G$1,G$2,1)</f>
        <v>0.611259172724964</v>
      </c>
      <c r="C71" s="40" t="n">
        <f aca="false">NORMDIST(A71,G$3,G$4,1)</f>
        <v>0.579259709439104</v>
      </c>
      <c r="D71" s="39" t="n">
        <f aca="false">B71-C71</f>
        <v>0.0319994632858607</v>
      </c>
    </row>
    <row r="72" customFormat="false" ht="15.75" hidden="false" customHeight="false" outlineLevel="0" collapsed="false">
      <c r="A72" s="15" t="n">
        <v>69</v>
      </c>
      <c r="B72" s="40" t="n">
        <f aca="false">BINOMDIST(A72,G$1,G$2,1)</f>
        <v>0.667015695400175</v>
      </c>
      <c r="C72" s="40" t="n">
        <f aca="false">NORMDIST(A72,G$3,G$4,1)</f>
        <v>0.63683065117562</v>
      </c>
      <c r="D72" s="39" t="n">
        <f aca="false">B72-C72</f>
        <v>0.0301850442245548</v>
      </c>
    </row>
    <row r="73" customFormat="false" ht="15.75" hidden="false" customHeight="false" outlineLevel="0" collapsed="false">
      <c r="A73" s="15" t="n">
        <v>70</v>
      </c>
      <c r="B73" s="40" t="n">
        <f aca="false">BINOMDIST(A73,G$1,G$2,1)</f>
        <v>0.719187870189121</v>
      </c>
      <c r="C73" s="40" t="n">
        <f aca="false">NORMDIST(A73,G$3,G$4,1)</f>
        <v>0.691462461274014</v>
      </c>
      <c r="D73" s="39" t="n">
        <f aca="false">B73-C73</f>
        <v>0.0277254089151076</v>
      </c>
    </row>
    <row r="74" customFormat="false" ht="15.75" hidden="false" customHeight="false" outlineLevel="0" collapsed="false">
      <c r="A74" s="15" t="n">
        <v>71</v>
      </c>
      <c r="B74" s="40" t="n">
        <f aca="false">BINOMDIST(A74,G$1,G$2,1)</f>
        <v>0.76695112879872</v>
      </c>
      <c r="C74" s="40" t="n">
        <f aca="false">NORMDIST(A74,G$3,G$4,1)</f>
        <v>0.742153889194136</v>
      </c>
      <c r="D74" s="39" t="n">
        <f aca="false">B74-C74</f>
        <v>0.0247972396045846</v>
      </c>
    </row>
    <row r="75" customFormat="false" ht="15.75" hidden="false" customHeight="false" outlineLevel="0" collapsed="false">
      <c r="A75" s="15" t="n">
        <v>72</v>
      </c>
      <c r="B75" s="40" t="n">
        <f aca="false">BINOMDIST(A75,G$1,G$2,1)</f>
        <v>0.809739047969819</v>
      </c>
      <c r="C75" s="40" t="n">
        <f aca="false">NORMDIST(A75,G$3,G$4,1)</f>
        <v>0.788144601416604</v>
      </c>
      <c r="D75" s="39" t="n">
        <f aca="false">B75-C75</f>
        <v>0.0215944465532157</v>
      </c>
    </row>
    <row r="76" customFormat="false" ht="15.75" hidden="false" customHeight="false" outlineLevel="0" collapsed="false">
      <c r="A76" s="15" t="n">
        <v>73</v>
      </c>
      <c r="B76" s="40" t="n">
        <f aca="false">BINOMDIST(A76,G$1,G$2,1)</f>
        <v>0.847251744229413</v>
      </c>
      <c r="C76" s="40" t="n">
        <f aca="false">NORMDIST(A76,G$3,G$4,1)</f>
        <v>0.828943873691519</v>
      </c>
      <c r="D76" s="39" t="n">
        <f aca="false">B76-C76</f>
        <v>0.0183078705378947</v>
      </c>
    </row>
    <row r="77" customFormat="false" ht="15.75" hidden="false" customHeight="true" outlineLevel="0" collapsed="false">
      <c r="A77" s="15" t="n">
        <v>74</v>
      </c>
      <c r="B77" s="40" t="n">
        <f aca="false">BINOMDIST(A77,G$1,G$2,1)</f>
        <v>0.879441693046767</v>
      </c>
      <c r="C77" s="40" t="n">
        <f aca="false">NORMDIST(A77,G$3,G$4,1)</f>
        <v>0.864333939053618</v>
      </c>
      <c r="D77" s="39" t="n">
        <f aca="false">B77-C77</f>
        <v>0.0151077539931498</v>
      </c>
      <c r="E77" s="41"/>
      <c r="F77" s="41"/>
      <c r="G77" s="41"/>
      <c r="H77" s="41"/>
    </row>
    <row r="78" customFormat="false" ht="15.75" hidden="false" customHeight="true" outlineLevel="0" collapsed="false">
      <c r="A78" s="15" t="n">
        <v>75</v>
      </c>
      <c r="B78" s="40" t="n">
        <f aca="false">BINOMDIST(A78,G$1,G$2,1)</f>
        <v>0.906481250053345</v>
      </c>
      <c r="C78" s="40" t="n">
        <f aca="false">NORMDIST(A78,G$3,G$4,1)</f>
        <v>0.894350226333145</v>
      </c>
      <c r="D78" s="39" t="n">
        <f aca="false">B78-C78</f>
        <v>0.0121310237201999</v>
      </c>
      <c r="E78" s="41"/>
      <c r="F78" s="41"/>
      <c r="G78" s="41"/>
      <c r="H78" s="41"/>
    </row>
    <row r="79" customFormat="false" ht="15.75" hidden="false" customHeight="true" outlineLevel="0" collapsed="false">
      <c r="A79" s="15" t="n">
        <v>76</v>
      </c>
      <c r="B79" s="40" t="n">
        <f aca="false">BINOMDIST(A79,G$1,G$2,1)</f>
        <v>0.928717727854807</v>
      </c>
      <c r="C79" s="40" t="n">
        <f aca="false">NORMDIST(A79,G$3,G$4,1)</f>
        <v>0.919243340766229</v>
      </c>
      <c r="D79" s="39" t="n">
        <f aca="false">B79-C79</f>
        <v>0.0094743870885774</v>
      </c>
      <c r="E79" s="41"/>
      <c r="F79" s="41"/>
      <c r="G79" s="41"/>
      <c r="H79" s="41"/>
    </row>
    <row r="80" customFormat="false" ht="15.75" hidden="false" customHeight="true" outlineLevel="0" collapsed="false">
      <c r="A80" s="15" t="n">
        <v>77</v>
      </c>
      <c r="B80" s="40" t="n">
        <f aca="false">BINOMDIST(A80,G$1,G$2,1)</f>
        <v>0.946622424266373</v>
      </c>
      <c r="C80" s="40" t="n">
        <f aca="false">NORMDIST(A80,G$3,G$4,1)</f>
        <v>0.939429241997941</v>
      </c>
      <c r="D80" s="39" t="n">
        <f aca="false">B80-C80</f>
        <v>0.00719318226843202</v>
      </c>
      <c r="E80" s="41"/>
      <c r="F80" s="41"/>
      <c r="G80" s="41"/>
      <c r="H80" s="41"/>
    </row>
    <row r="81" customFormat="false" ht="15.75" hidden="false" customHeight="true" outlineLevel="0" collapsed="false">
      <c r="A81" s="15" t="n">
        <v>78</v>
      </c>
      <c r="B81" s="40" t="n">
        <f aca="false">BINOMDIST(A81,G$1,G$2,1)</f>
        <v>0.960739588744724</v>
      </c>
      <c r="C81" s="40" t="n">
        <f aca="false">NORMDIST(A81,G$3,G$4,1)</f>
        <v>0.955434537241457</v>
      </c>
      <c r="D81" s="39" t="n">
        <f aca="false">B81-C81</f>
        <v>0.00530505150326666</v>
      </c>
      <c r="E81" s="41"/>
      <c r="F81" s="41"/>
      <c r="G81" s="41"/>
      <c r="H81" s="41"/>
    </row>
    <row r="82" customFormat="false" ht="15.75" hidden="false" customHeight="false" outlineLevel="0" collapsed="false">
      <c r="A82" s="15" t="n">
        <v>79</v>
      </c>
      <c r="B82" s="40" t="n">
        <f aca="false">BINOMDIST(A82,G$1,G$2,1)</f>
        <v>0.971640184101425</v>
      </c>
      <c r="C82" s="40" t="n">
        <f aca="false">NORMDIST(A82,G$3,G$4,1)</f>
        <v>0.967843225204386</v>
      </c>
      <c r="D82" s="39" t="n">
        <f aca="false">B82-C82</f>
        <v>0.00379695889703835</v>
      </c>
    </row>
    <row r="83" customFormat="false" ht="15.75" hidden="false" customHeight="false" outlineLevel="0" collapsed="false">
      <c r="A83" s="15" t="n">
        <v>80</v>
      </c>
      <c r="B83" s="40" t="n">
        <f aca="false">BINOMDIST(A83,G$1,G$2,1)</f>
        <v>0.97988375933993</v>
      </c>
      <c r="C83" s="40" t="n">
        <f aca="false">NORMDIST(A83,G$3,G$4,1)</f>
        <v>0.977249868051821</v>
      </c>
      <c r="D83" s="39" t="n">
        <f aca="false">B83-C83</f>
        <v>0.00263389128810898</v>
      </c>
    </row>
    <row r="84" customFormat="false" ht="15.75" hidden="false" customHeight="false" outlineLevel="0" collapsed="false">
      <c r="A84" s="15" t="n">
        <v>81</v>
      </c>
      <c r="B84" s="40" t="n">
        <f aca="false">BINOMDIST(A84,G$1,G$2,1)</f>
        <v>0.985990111368452</v>
      </c>
      <c r="C84" s="40" t="n">
        <f aca="false">NORMDIST(A84,G$3,G$4,1)</f>
        <v>0.98422239260891</v>
      </c>
      <c r="D84" s="39" t="n">
        <f aca="false">B84-C84</f>
        <v>0.00176771875954274</v>
      </c>
    </row>
    <row r="85" customFormat="false" ht="15.75" hidden="false" customHeight="false" outlineLevel="0" collapsed="false">
      <c r="A85" s="15" t="n">
        <v>82</v>
      </c>
      <c r="B85" s="40" t="n">
        <f aca="false">BINOMDIST(A85,G$1,G$2,1)</f>
        <v>0.990420939974514</v>
      </c>
      <c r="C85" s="40" t="n">
        <f aca="false">NORMDIST(A85,G$3,G$4,1)</f>
        <v>0.989275889978324</v>
      </c>
      <c r="D85" s="39" t="n">
        <f aca="false">B85-C85</f>
        <v>0.00114504999619003</v>
      </c>
    </row>
    <row r="86" customFormat="false" ht="15.75" hidden="false" customHeight="false" outlineLevel="0" collapsed="false">
      <c r="A86" s="15" t="n">
        <v>83</v>
      </c>
      <c r="B86" s="40" t="n">
        <f aca="false">BINOMDIST(A86,G$1,G$2,1)</f>
        <v>0.993570565128221</v>
      </c>
      <c r="C86" s="40" t="n">
        <f aca="false">NORMDIST(A86,G$3,G$4,1)</f>
        <v>0.992857189264729</v>
      </c>
      <c r="D86" s="39" t="n">
        <f aca="false">B86-C86</f>
        <v>0.000713375863492294</v>
      </c>
    </row>
    <row r="87" customFormat="false" ht="15.75" hidden="false" customHeight="false" outlineLevel="0" collapsed="false">
      <c r="A87" s="15" t="n">
        <v>84</v>
      </c>
      <c r="B87" s="40" t="n">
        <f aca="false">BINOMDIST(A87,G$1,G$2,1)</f>
        <v>0.995764054074552</v>
      </c>
      <c r="C87" s="40" t="n">
        <f aca="false">NORMDIST(A87,G$3,G$4,1)</f>
        <v>0.995338811976281</v>
      </c>
      <c r="D87" s="39" t="n">
        <f aca="false">B87-C87</f>
        <v>0.000425242098271106</v>
      </c>
    </row>
    <row r="88" customFormat="false" ht="15.75" hidden="false" customHeight="false" outlineLevel="0" collapsed="false">
      <c r="A88" s="15" t="n">
        <v>85</v>
      </c>
      <c r="B88" s="40" t="n">
        <f aca="false">BINOMDIST(A88,G$1,G$2,1)</f>
        <v>0.99726078770852</v>
      </c>
      <c r="C88" s="40" t="n">
        <f aca="false">NORMDIST(A88,G$3,G$4,1)</f>
        <v>0.997020236764945</v>
      </c>
      <c r="D88" s="39" t="n">
        <f aca="false">B88-C88</f>
        <v>0.000240550943574225</v>
      </c>
    </row>
    <row r="89" customFormat="false" ht="15.75" hidden="false" customHeight="false" outlineLevel="0" collapsed="false">
      <c r="A89" s="15" t="n">
        <v>86</v>
      </c>
      <c r="B89" s="40" t="n">
        <f aca="false">BINOMDIST(A89,G$1,G$2,1)</f>
        <v>0.998261510777742</v>
      </c>
      <c r="C89" s="40" t="n">
        <f aca="false">NORMDIST(A89,G$3,G$4,1)</f>
        <v>0.998134186699616</v>
      </c>
      <c r="D89" s="39" t="n">
        <f aca="false">B89-C89</f>
        <v>0.000127324078126101</v>
      </c>
    </row>
    <row r="90" customFormat="false" ht="15.75" hidden="false" customHeight="false" outlineLevel="0" collapsed="false">
      <c r="A90" s="15" t="n">
        <v>87</v>
      </c>
      <c r="B90" s="40" t="n">
        <f aca="false">BINOMDIST(A90,G$1,G$2,1)</f>
        <v>0.998917156926543</v>
      </c>
      <c r="C90" s="40" t="n">
        <f aca="false">NORMDIST(A90,G$3,G$4,1)</f>
        <v>0.998855793168977</v>
      </c>
      <c r="D90" s="39" t="n">
        <f aca="false">B90-C90</f>
        <v>6.13637575656023E-005</v>
      </c>
    </row>
    <row r="91" customFormat="false" ht="15.75" hidden="false" customHeight="false" outlineLevel="0" collapsed="false">
      <c r="A91" s="15" t="n">
        <v>88</v>
      </c>
      <c r="B91" s="40" t="n">
        <f aca="false">BINOMDIST(A91,G$1,G$2,1)</f>
        <v>0.999338111556171</v>
      </c>
      <c r="C91" s="40" t="n">
        <f aca="false">NORMDIST(A91,G$3,G$4,1)</f>
        <v>0.999312862062084</v>
      </c>
      <c r="D91" s="39" t="n">
        <f aca="false">B91-C91</f>
        <v>2.52494940865544E-005</v>
      </c>
    </row>
    <row r="92" customFormat="false" ht="15.75" hidden="false" customHeight="false" outlineLevel="0" collapsed="false">
      <c r="A92" s="15" t="n">
        <v>89</v>
      </c>
      <c r="B92" s="40" t="n">
        <f aca="false">BINOMDIST(A92,G$1,G$2,1)</f>
        <v>0.999602981884925</v>
      </c>
      <c r="C92" s="40" t="n">
        <f aca="false">NORMDIST(A92,G$3,G$4,1)</f>
        <v>0.999595942198136</v>
      </c>
      <c r="D92" s="39" t="n">
        <f aca="false">B92-C92</f>
        <v>7.03968678927858E-006</v>
      </c>
    </row>
    <row r="93" customFormat="false" ht="15.75" hidden="false" customHeight="false" outlineLevel="0" collapsed="false">
      <c r="A93" s="15" t="n">
        <v>90</v>
      </c>
      <c r="B93" s="40" t="n">
        <f aca="false">BINOMDIST(A93,G$1,G$2,1)</f>
        <v>0.999766318587657</v>
      </c>
      <c r="C93" s="40" t="n">
        <f aca="false">NORMDIST(A93,G$3,G$4,1)</f>
        <v>0.999767370920965</v>
      </c>
      <c r="D93" s="39" t="n">
        <f aca="false">B93-C93</f>
        <v>-1.05233330716104E-006</v>
      </c>
    </row>
    <row r="94" customFormat="false" ht="15.75" hidden="false" customHeight="false" outlineLevel="0" collapsed="false">
      <c r="A94" s="15" t="n">
        <v>91</v>
      </c>
      <c r="B94" s="40" t="n">
        <f aca="false">BINOMDIST(A94,G$1,G$2,1)</f>
        <v>0.999865038572825</v>
      </c>
      <c r="C94" s="40" t="n">
        <f aca="false">NORMDIST(A94,G$3,G$4,1)</f>
        <v>0.99986887984558</v>
      </c>
      <c r="D94" s="39" t="n">
        <f aca="false">B94-C94</f>
        <v>-3.8412727545456E-006</v>
      </c>
    </row>
    <row r="95" customFormat="false" ht="15.75" hidden="false" customHeight="false" outlineLevel="0" collapsed="false">
      <c r="A95" s="15" t="n">
        <v>92</v>
      </c>
      <c r="B95" s="40" t="n">
        <f aca="false">BINOMDIST(A95,G$1,G$2,1)</f>
        <v>0.999923519433604</v>
      </c>
      <c r="C95" s="40" t="n">
        <f aca="false">NORMDIST(A95,G$3,G$4,1)</f>
        <v>0.999927651956075</v>
      </c>
      <c r="D95" s="39" t="n">
        <f aca="false">B95-C95</f>
        <v>-4.13252247122298E-006</v>
      </c>
    </row>
    <row r="96" customFormat="false" ht="15.75" hidden="false" customHeight="false" outlineLevel="0" collapsed="false">
      <c r="A96" s="15" t="n">
        <v>93</v>
      </c>
      <c r="B96" s="40" t="n">
        <f aca="false">BINOMDIST(A96,G$1,G$2,1)</f>
        <v>0.999957476062443</v>
      </c>
      <c r="C96" s="40" t="n">
        <f aca="false">NORMDIST(A96,G$3,G$4,1)</f>
        <v>0.999960924403402</v>
      </c>
      <c r="D96" s="39" t="n">
        <f aca="false">B96-C96</f>
        <v>-3.44834095933333E-006</v>
      </c>
    </row>
    <row r="97" customFormat="false" ht="15.75" hidden="false" customHeight="false" outlineLevel="0" collapsed="false">
      <c r="A97" s="15" t="n">
        <v>94</v>
      </c>
      <c r="B97" s="40" t="n">
        <f aca="false">BINOMDIST(A97,G$1,G$2,1)</f>
        <v>0.999976802441623</v>
      </c>
      <c r="C97" s="40" t="n">
        <f aca="false">NORMDIST(A97,G$3,G$4,1)</f>
        <v>0.999979342493088</v>
      </c>
      <c r="D97" s="39" t="n">
        <f aca="false">B97-C97</f>
        <v>-2.54005146482772E-006</v>
      </c>
    </row>
    <row r="98" customFormat="false" ht="15.75" hidden="false" customHeight="false" outlineLevel="0" collapsed="false">
      <c r="A98" s="15" t="n">
        <v>95</v>
      </c>
      <c r="B98" s="40" t="n">
        <f aca="false">BINOMDIST(A98,G$1,G$2,1)</f>
        <v>0.999987584526849</v>
      </c>
      <c r="C98" s="40" t="n">
        <f aca="false">NORMDIST(A98,G$3,G$4,1)</f>
        <v>0.999989311474225</v>
      </c>
      <c r="D98" s="39" t="n">
        <f aca="false">B98-C98</f>
        <v>-1.72694737576862E-006</v>
      </c>
    </row>
    <row r="99" customFormat="false" ht="15.75" hidden="false" customHeight="false" outlineLevel="0" collapsed="false">
      <c r="A99" s="15" t="n">
        <v>96</v>
      </c>
      <c r="B99" s="40" t="n">
        <f aca="false">BINOMDIST(A99,G$1,G$2,1)</f>
        <v>0.999993480979708</v>
      </c>
      <c r="C99" s="40" t="n">
        <f aca="false">NORMDIST(A99,G$3,G$4,1)</f>
        <v>0.999994587456092</v>
      </c>
      <c r="D99" s="39" t="n">
        <f aca="false">B99-C99</f>
        <v>-1.10647638473793E-006</v>
      </c>
    </row>
    <row r="100" customFormat="false" ht="15.75" hidden="false" customHeight="false" outlineLevel="0" collapsed="false">
      <c r="A100" s="15" t="n">
        <v>97</v>
      </c>
      <c r="B100" s="40" t="n">
        <f aca="false">BINOMDIST(A100,G$1,G$2,1)</f>
        <v>0.999996641964745</v>
      </c>
      <c r="C100" s="40" t="n">
        <f aca="false">NORMDIST(A100,G$3,G$4,1)</f>
        <v>0.99999731770422</v>
      </c>
      <c r="D100" s="39" t="n">
        <f aca="false">B100-C100</f>
        <v>-6.75739475375359E-007</v>
      </c>
    </row>
    <row r="101" customFormat="false" ht="15.75" hidden="false" customHeight="false" outlineLevel="0" collapsed="false">
      <c r="A101" s="15" t="n">
        <v>98</v>
      </c>
      <c r="B101" s="40" t="n">
        <f aca="false">BINOMDIST(A101,G$1,G$2,1)</f>
        <v>0.999998303094637</v>
      </c>
      <c r="C101" s="40" t="n">
        <f aca="false">NORMDIST(A101,G$3,G$4,1)</f>
        <v>0.999998699192546</v>
      </c>
      <c r="D101" s="39" t="n">
        <f aca="false">B101-C101</f>
        <v>-3.96097909027837E-007</v>
      </c>
    </row>
    <row r="102" customFormat="false" ht="15.75" hidden="false" customHeight="false" outlineLevel="0" collapsed="false">
      <c r="A102" s="15" t="n">
        <v>99</v>
      </c>
      <c r="B102" s="40" t="n">
        <f aca="false">BINOMDIST(A102,G$1,G$2,1)</f>
        <v>0.999999158828218</v>
      </c>
      <c r="C102" s="40" t="n">
        <f aca="false">NORMDIST(A102,G$3,G$4,1)</f>
        <v>0.999999382692628</v>
      </c>
      <c r="D102" s="39" t="n">
        <f aca="false">B102-C102</f>
        <v>-2.23864410120456E-007</v>
      </c>
    </row>
    <row r="103" customFormat="false" ht="15.75" hidden="false" customHeight="false" outlineLevel="0" collapsed="false">
      <c r="A103" s="15" t="n">
        <v>100</v>
      </c>
      <c r="B103" s="40" t="n">
        <f aca="false">BINOMDIST(A103,G$1,G$2,1)</f>
        <v>0.999999590973676</v>
      </c>
      <c r="C103" s="40" t="n">
        <f aca="false">NORMDIST(A103,G$3,G$4,1)</f>
        <v>0.999999713348428</v>
      </c>
      <c r="D103" s="39" t="n">
        <f aca="false">B103-C103</f>
        <v>-1.22374751887477E-007</v>
      </c>
    </row>
    <row r="104" customFormat="false" ht="15.75" hidden="false" customHeight="false" outlineLevel="0" collapsed="false">
      <c r="A104" s="15" t="n">
        <v>101</v>
      </c>
      <c r="B104" s="40" t="n">
        <f aca="false">BINOMDIST(A104,G$1,G$2,1)</f>
        <v>0.999999804907071</v>
      </c>
      <c r="C104" s="40" t="n">
        <f aca="false">NORMDIST(A104,G$3,G$4,1)</f>
        <v>0.999999869756771</v>
      </c>
      <c r="D104" s="39" t="n">
        <f aca="false">B104-C104</f>
        <v>-6.48496990551806E-008</v>
      </c>
    </row>
    <row r="105" customFormat="false" ht="15.75" hidden="false" customHeight="false" outlineLevel="0" collapsed="false">
      <c r="A105" s="15" t="n">
        <v>102</v>
      </c>
      <c r="B105" s="40" t="n">
        <f aca="false">BINOMDIST(A105,G$1,G$2,1)</f>
        <v>0.99999990872769</v>
      </c>
      <c r="C105" s="40" t="n">
        <f aca="false">NORMDIST(A105,G$3,G$4,1)</f>
        <v>0.99999994209866</v>
      </c>
      <c r="D105" s="39" t="n">
        <f aca="false">B105-C105</f>
        <v>-3.33709698763229E-008</v>
      </c>
    </row>
    <row r="106" customFormat="false" ht="15.75" hidden="false" customHeight="false" outlineLevel="0" collapsed="false">
      <c r="A106" s="15" t="n">
        <v>103</v>
      </c>
      <c r="B106" s="40" t="n">
        <f aca="false">BINOMDIST(A106,G$1,G$2,1)</f>
        <v>0.999999958118081</v>
      </c>
      <c r="C106" s="40" t="n">
        <f aca="false">NORMDIST(A106,G$3,G$4,1)</f>
        <v>0.99999997481509</v>
      </c>
      <c r="D106" s="39" t="n">
        <f aca="false">B106-C106</f>
        <v>-1.66970091086682E-008</v>
      </c>
    </row>
    <row r="107" customFormat="false" ht="15.75" hidden="false" customHeight="false" outlineLevel="0" collapsed="false">
      <c r="A107" s="15" t="n">
        <v>104</v>
      </c>
      <c r="B107" s="40" t="n">
        <f aca="false">BINOMDIST(A107,G$1,G$2,1)</f>
        <v>0.9999999811511</v>
      </c>
      <c r="C107" s="40" t="n">
        <f aca="false">NORMDIST(A107,G$3,G$4,1)</f>
        <v>0.99999998928241</v>
      </c>
      <c r="D107" s="39" t="n">
        <f aca="false">B107-C107</f>
        <v>-8.13130984766985E-009</v>
      </c>
    </row>
    <row r="108" customFormat="false" ht="15.75" hidden="false" customHeight="false" outlineLevel="0" collapsed="false">
      <c r="A108" s="15" t="n">
        <v>105</v>
      </c>
      <c r="B108" s="40" t="n">
        <f aca="false">BINOMDIST(A108,G$1,G$2,1)</f>
        <v>0.99999999168048</v>
      </c>
      <c r="C108" s="40" t="n">
        <f aca="false">NORMDIST(A108,G$3,G$4,1)</f>
        <v>0.999999995537828</v>
      </c>
      <c r="D108" s="39" t="n">
        <f aca="false">B108-C108</f>
        <v>-3.8573476635051E-009</v>
      </c>
    </row>
    <row r="109" customFormat="false" ht="15.75" hidden="false" customHeight="false" outlineLevel="0" collapsed="false">
      <c r="A109" s="15" t="n">
        <v>106</v>
      </c>
      <c r="B109" s="40" t="n">
        <f aca="false">BINOMDIST(A109,G$1,G$2,1)</f>
        <v>0.999999996398834</v>
      </c>
      <c r="C109" s="40" t="n">
        <f aca="false">NORMDIST(A109,G$3,G$4,1)</f>
        <v>0.999999998182492</v>
      </c>
      <c r="D109" s="39" t="n">
        <f aca="false">B109-C109</f>
        <v>-1.78365788805479E-009</v>
      </c>
    </row>
    <row r="110" customFormat="false" ht="15.75" hidden="false" customHeight="false" outlineLevel="0" collapsed="false">
      <c r="A110" s="15" t="n">
        <v>107</v>
      </c>
      <c r="B110" s="40" t="n">
        <f aca="false">BINOMDIST(A110,G$1,G$2,1)</f>
        <v>0.999999998471382</v>
      </c>
      <c r="C110" s="40" t="n">
        <f aca="false">NORMDIST(A110,G$3,G$4,1)</f>
        <v>0.999999999275771</v>
      </c>
      <c r="D110" s="39" t="n">
        <f aca="false">B110-C110</f>
        <v>-8.04388444741733E-010</v>
      </c>
    </row>
    <row r="111" customFormat="false" ht="15.75" hidden="false" customHeight="false" outlineLevel="0" collapsed="false">
      <c r="A111" s="15" t="n">
        <v>108</v>
      </c>
      <c r="B111" s="40" t="n">
        <f aca="false">BINOMDIST(A111,G$1,G$2,1)</f>
        <v>0.99999999936373</v>
      </c>
      <c r="C111" s="40" t="n">
        <f aca="false">NORMDIST(A111,G$3,G$4,1)</f>
        <v>0.999999999717684</v>
      </c>
      <c r="D111" s="39" t="n">
        <f aca="false">B111-C111</f>
        <v>-3.53954643372845E-010</v>
      </c>
    </row>
    <row r="112" customFormat="false" ht="15.75" hidden="false" customHeight="false" outlineLevel="0" collapsed="false">
      <c r="A112" s="15" t="n">
        <v>109</v>
      </c>
      <c r="B112" s="40" t="n">
        <f aca="false">BINOMDIST(A112,G$1,G$2,1)</f>
        <v>0.999999999740316</v>
      </c>
      <c r="C112" s="40" t="n">
        <f aca="false">NORMDIST(A112,G$3,G$4,1)</f>
        <v>0.999999999892343</v>
      </c>
      <c r="D112" s="39" t="n">
        <f aca="false">B112-C112</f>
        <v>-1.52026169430997E-010</v>
      </c>
    </row>
    <row r="113" customFormat="false" ht="15.75" hidden="false" customHeight="false" outlineLevel="0" collapsed="false">
      <c r="A113" s="15" t="n">
        <v>110</v>
      </c>
      <c r="B113" s="40" t="n">
        <f aca="false">BINOMDIST(A113,G$1,G$2,1)</f>
        <v>0.999999999896087</v>
      </c>
      <c r="C113" s="40" t="n">
        <f aca="false">NORMDIST(A113,G$3,G$4,1)</f>
        <v>0.99999999995984</v>
      </c>
      <c r="D113" s="39" t="n">
        <f aca="false">B113-C113</f>
        <v>-6.37535579883775E-011</v>
      </c>
    </row>
    <row r="114" customFormat="false" ht="15.75" hidden="false" customHeight="false" outlineLevel="0" collapsed="false">
      <c r="A114" s="15" t="n">
        <v>111</v>
      </c>
      <c r="B114" s="40" t="n">
        <f aca="false">BINOMDIST(A114,G$1,G$2,1)</f>
        <v>0.999999999959236</v>
      </c>
      <c r="C114" s="40" t="n">
        <f aca="false">NORMDIST(A114,G$3,G$4,1)</f>
        <v>0.999999999985345</v>
      </c>
      <c r="D114" s="39" t="n">
        <f aca="false">B114-C114</f>
        <v>-2.61090038478073E-011</v>
      </c>
    </row>
    <row r="115" customFormat="false" ht="15.75" hidden="false" customHeight="false" outlineLevel="0" collapsed="false">
      <c r="A115" s="15" t="n">
        <v>112</v>
      </c>
      <c r="B115" s="40" t="n">
        <f aca="false">BINOMDIST(A115,G$1,G$2,1)</f>
        <v>0.999999999984327</v>
      </c>
      <c r="C115" s="40" t="n">
        <f aca="false">NORMDIST(A115,G$3,G$4,1)</f>
        <v>0.999999999994769</v>
      </c>
      <c r="D115" s="39" t="n">
        <f aca="false">B115-C115</f>
        <v>-1.04417585689021E-011</v>
      </c>
    </row>
    <row r="116" customFormat="false" ht="15.75" hidden="false" customHeight="false" outlineLevel="0" collapsed="false">
      <c r="A116" s="15" t="n">
        <v>113</v>
      </c>
      <c r="B116" s="40" t="n">
        <f aca="false">BINOMDIST(A116,G$1,G$2,1)</f>
        <v>0.999999999994097</v>
      </c>
      <c r="C116" s="40" t="n">
        <f aca="false">NORMDIST(A116,G$3,G$4,1)</f>
        <v>0.999999999998174</v>
      </c>
      <c r="D116" s="39" t="n">
        <f aca="false">B116-C116</f>
        <v>-4.07640587951619E-012</v>
      </c>
    </row>
    <row r="117" customFormat="false" ht="15.75" hidden="false" customHeight="false" outlineLevel="0" collapsed="false">
      <c r="A117" s="15" t="n">
        <v>114</v>
      </c>
      <c r="B117" s="40" t="n">
        <f aca="false">BINOMDIST(A117,G$1,G$2,1)</f>
        <v>0.999999999997825</v>
      </c>
      <c r="C117" s="40" t="n">
        <f aca="false">NORMDIST(A117,G$3,G$4,1)</f>
        <v>0.999999999999376</v>
      </c>
      <c r="D117" s="39" t="n">
        <f aca="false">B117-C117</f>
        <v>-1.55098156540134E-012</v>
      </c>
    </row>
    <row r="118" customFormat="false" ht="15.75" hidden="false" customHeight="false" outlineLevel="0" collapsed="false">
      <c r="A118" s="15" t="n">
        <v>115</v>
      </c>
      <c r="B118" s="40" t="n">
        <f aca="false">BINOMDIST(A118,G$1,G$2,1)</f>
        <v>0.999999999999219</v>
      </c>
      <c r="C118" s="40" t="n">
        <f aca="false">NORMDIST(A118,G$3,G$4,1)</f>
        <v>0.999999999999792</v>
      </c>
      <c r="D118" s="39" t="n">
        <f aca="false">B118-C118</f>
        <v>-5.72542013799193E-013</v>
      </c>
    </row>
    <row r="119" customFormat="false" ht="15.75" hidden="false" customHeight="false" outlineLevel="0" collapsed="false">
      <c r="A119" s="15" t="n">
        <v>116</v>
      </c>
      <c r="B119" s="40" t="n">
        <f aca="false">BINOMDIST(A119,G$1,G$2,1)</f>
        <v>0.99999999999973</v>
      </c>
      <c r="C119" s="40" t="n">
        <f aca="false">NORMDIST(A119,G$3,G$4,1)</f>
        <v>0.999999999999932</v>
      </c>
      <c r="D119" s="39" t="n">
        <f aca="false">B119-C119</f>
        <v>-2.02171612784241E-013</v>
      </c>
    </row>
    <row r="120" customFormat="false" ht="15.75" hidden="false" customHeight="false" outlineLevel="0" collapsed="false">
      <c r="A120" s="15" t="n">
        <v>117</v>
      </c>
      <c r="B120" s="40" t="n">
        <f aca="false">BINOMDIST(A120,G$1,G$2,1)</f>
        <v>0.999999999999913</v>
      </c>
      <c r="C120" s="40" t="n">
        <f aca="false">NORMDIST(A120,G$3,G$4,1)</f>
        <v>0.999999999999978</v>
      </c>
      <c r="D120" s="39" t="n">
        <f aca="false">B120-C120</f>
        <v>-6.50590692430342E-014</v>
      </c>
    </row>
    <row r="121" customFormat="false" ht="15.75" hidden="false" customHeight="false" outlineLevel="0" collapsed="false">
      <c r="A121" s="15" t="n">
        <v>118</v>
      </c>
      <c r="B121" s="40" t="n">
        <f aca="false">BINOMDIST(A121,G$1,G$2,1)</f>
        <v>0.999999999999978</v>
      </c>
      <c r="C121" s="40" t="n">
        <f aca="false">NORMDIST(A121,G$3,G$4,1)</f>
        <v>0.999999999999993</v>
      </c>
      <c r="D121" s="39" t="n">
        <f aca="false">B121-C121</f>
        <v>-1.56541446472147E-014</v>
      </c>
    </row>
    <row r="122" customFormat="false" ht="15.75" hidden="false" customHeight="false" outlineLevel="0" collapsed="false">
      <c r="A122" s="15" t="n">
        <v>119</v>
      </c>
      <c r="B122" s="40" t="n">
        <f aca="false">BINOMDIST(A122,G$1,G$2,1)</f>
        <v>1</v>
      </c>
      <c r="C122" s="40" t="n">
        <f aca="false">NORMDIST(A122,G$3,G$4,1)</f>
        <v>0.999999999999998</v>
      </c>
      <c r="D122" s="39" t="n">
        <f aca="false">B122-C122</f>
        <v>0</v>
      </c>
    </row>
    <row r="123" customFormat="false" ht="15.75" hidden="false" customHeight="false" outlineLevel="0" collapsed="false">
      <c r="A123" s="15" t="n">
        <v>120</v>
      </c>
      <c r="B123" s="40" t="n">
        <f aca="false">BINOMDIST(A123,G$1,G$2,1)</f>
        <v>1</v>
      </c>
      <c r="C123" s="40" t="n">
        <f aca="false">NORMDIST(A123,G$3,G$4,1)</f>
        <v>0.999999999999999</v>
      </c>
      <c r="D123" s="39" t="n">
        <f aca="false">B123-C123</f>
        <v>0</v>
      </c>
    </row>
    <row r="124" customFormat="false" ht="15.75" hidden="false" customHeight="false" outlineLevel="0" collapsed="false">
      <c r="A124" s="15" t="n">
        <v>121</v>
      </c>
      <c r="B124" s="40" t="n">
        <f aca="false">BINOMDIST(A124,G$1,G$2,1)</f>
        <v>1</v>
      </c>
      <c r="C124" s="40" t="n">
        <f aca="false">NORMDIST(A124,G$3,G$4,1)</f>
        <v>1</v>
      </c>
      <c r="D124" s="39" t="n">
        <f aca="false">B124-C124</f>
        <v>0</v>
      </c>
    </row>
    <row r="125" customFormat="false" ht="15.75" hidden="false" customHeight="false" outlineLevel="0" collapsed="false">
      <c r="A125" s="15" t="n">
        <v>122</v>
      </c>
      <c r="B125" s="40" t="n">
        <f aca="false">BINOMDIST(A125,G$1,G$2,1)</f>
        <v>1</v>
      </c>
      <c r="C125" s="40" t="n">
        <f aca="false">NORMDIST(A125,G$3,G$4,1)</f>
        <v>1</v>
      </c>
      <c r="D125" s="39" t="n">
        <f aca="false">B125-C125</f>
        <v>0</v>
      </c>
    </row>
    <row r="126" customFormat="false" ht="15.75" hidden="false" customHeight="false" outlineLevel="0" collapsed="false">
      <c r="A126" s="15" t="n">
        <v>123</v>
      </c>
      <c r="B126" s="40" t="n">
        <f aca="false">BINOMDIST(A126,G$1,G$2,1)</f>
        <v>1</v>
      </c>
      <c r="C126" s="40" t="n">
        <f aca="false">NORMDIST(A126,G$3,G$4,1)</f>
        <v>1</v>
      </c>
      <c r="D126" s="39" t="n">
        <f aca="false">B126-C126</f>
        <v>0</v>
      </c>
    </row>
    <row r="127" customFormat="false" ht="15.75" hidden="false" customHeight="false" outlineLevel="0" collapsed="false">
      <c r="A127" s="15" t="n">
        <v>124</v>
      </c>
      <c r="B127" s="40" t="n">
        <f aca="false">BINOMDIST(A127,G$1,G$2,1)</f>
        <v>1</v>
      </c>
      <c r="C127" s="40" t="n">
        <f aca="false">NORMDIST(A127,G$3,G$4,1)</f>
        <v>1</v>
      </c>
      <c r="D127" s="39" t="n">
        <f aca="false">B127-C127</f>
        <v>0</v>
      </c>
    </row>
    <row r="128" customFormat="false" ht="15.75" hidden="false" customHeight="false" outlineLevel="0" collapsed="false">
      <c r="A128" s="15" t="n">
        <v>125</v>
      </c>
      <c r="B128" s="40" t="n">
        <f aca="false">BINOMDIST(A128,G$1,G$2,1)</f>
        <v>1</v>
      </c>
      <c r="C128" s="40" t="n">
        <f aca="false">NORMDIST(A128,G$3,G$4,1)</f>
        <v>1</v>
      </c>
      <c r="D128" s="39" t="n">
        <f aca="false">B128-C128</f>
        <v>0</v>
      </c>
    </row>
    <row r="129" customFormat="false" ht="15.75" hidden="false" customHeight="false" outlineLevel="0" collapsed="false">
      <c r="A129" s="15" t="n">
        <v>126</v>
      </c>
      <c r="B129" s="40" t="n">
        <f aca="false">BINOMDIST(A129,G$1,G$2,1)</f>
        <v>1</v>
      </c>
      <c r="C129" s="40" t="n">
        <f aca="false">NORMDIST(A129,G$3,G$4,1)</f>
        <v>1</v>
      </c>
      <c r="D129" s="39" t="n">
        <f aca="false">B129-C129</f>
        <v>0</v>
      </c>
    </row>
    <row r="130" customFormat="false" ht="15.75" hidden="false" customHeight="false" outlineLevel="0" collapsed="false">
      <c r="A130" s="15" t="n">
        <v>127</v>
      </c>
      <c r="B130" s="40" t="n">
        <f aca="false">BINOMDIST(A130,G$1,G$2,1)</f>
        <v>1</v>
      </c>
      <c r="C130" s="40" t="n">
        <f aca="false">NORMDIST(A130,G$3,G$4,1)</f>
        <v>1</v>
      </c>
      <c r="D130" s="39" t="n">
        <f aca="false">B130-C130</f>
        <v>0</v>
      </c>
    </row>
    <row r="131" customFormat="false" ht="15.75" hidden="false" customHeight="false" outlineLevel="0" collapsed="false">
      <c r="A131" s="15" t="n">
        <v>128</v>
      </c>
      <c r="B131" s="40" t="n">
        <f aca="false">BINOMDIST(A131,G$1,G$2,1)</f>
        <v>1</v>
      </c>
      <c r="C131" s="40" t="n">
        <f aca="false">NORMDIST(A131,G$3,G$4,1)</f>
        <v>1</v>
      </c>
      <c r="D131" s="39" t="n">
        <f aca="false">B131-C131</f>
        <v>0</v>
      </c>
    </row>
    <row r="132" customFormat="false" ht="15.75" hidden="false" customHeight="false" outlineLevel="0" collapsed="false">
      <c r="A132" s="15" t="n">
        <v>129</v>
      </c>
      <c r="B132" s="40" t="n">
        <f aca="false">BINOMDIST(A132,G$1,G$2,1)</f>
        <v>1</v>
      </c>
      <c r="C132" s="40" t="n">
        <f aca="false">NORMDIST(A132,G$3,G$4,1)</f>
        <v>1</v>
      </c>
      <c r="D132" s="39" t="n">
        <f aca="false">B132-C132</f>
        <v>0</v>
      </c>
    </row>
    <row r="133" customFormat="false" ht="15.75" hidden="false" customHeight="false" outlineLevel="0" collapsed="false">
      <c r="A133" s="15" t="n">
        <v>130</v>
      </c>
      <c r="B133" s="40" t="n">
        <f aca="false">BINOMDIST(A133,G$1,G$2,1)</f>
        <v>1</v>
      </c>
      <c r="C133" s="40" t="n">
        <f aca="false">NORMDIST(A133,G$3,G$4,1)</f>
        <v>1</v>
      </c>
      <c r="D133" s="39" t="n">
        <f aca="false">B133-C133</f>
        <v>0</v>
      </c>
    </row>
    <row r="134" customFormat="false" ht="15.75" hidden="false" customHeight="false" outlineLevel="0" collapsed="false">
      <c r="A134" s="15" t="n">
        <v>131</v>
      </c>
      <c r="B134" s="40" t="n">
        <f aca="false">BINOMDIST(A134,G$1,G$2,1)</f>
        <v>1</v>
      </c>
      <c r="C134" s="40" t="n">
        <f aca="false">NORMDIST(A134,G$3,G$4,1)</f>
        <v>1</v>
      </c>
      <c r="D134" s="39" t="n">
        <f aca="false">B134-C134</f>
        <v>0</v>
      </c>
    </row>
    <row r="135" customFormat="false" ht="15.75" hidden="false" customHeight="false" outlineLevel="0" collapsed="false">
      <c r="A135" s="15" t="n">
        <v>132</v>
      </c>
      <c r="B135" s="40" t="n">
        <f aca="false">BINOMDIST(A135,G$1,G$2,1)</f>
        <v>1</v>
      </c>
      <c r="C135" s="40" t="n">
        <f aca="false">NORMDIST(A135,G$3,G$4,1)</f>
        <v>1</v>
      </c>
      <c r="D135" s="39" t="n">
        <f aca="false">B135-C135</f>
        <v>0</v>
      </c>
    </row>
    <row r="136" customFormat="false" ht="15.75" hidden="false" customHeight="false" outlineLevel="0" collapsed="false">
      <c r="A136" s="15" t="n">
        <v>133</v>
      </c>
      <c r="B136" s="40" t="n">
        <f aca="false">BINOMDIST(A136,G$1,G$2,1)</f>
        <v>1</v>
      </c>
      <c r="C136" s="40" t="n">
        <f aca="false">NORMDIST(A136,G$3,G$4,1)</f>
        <v>1</v>
      </c>
      <c r="D136" s="39" t="n">
        <f aca="false">B136-C136</f>
        <v>0</v>
      </c>
    </row>
    <row r="137" customFormat="false" ht="15.75" hidden="false" customHeight="false" outlineLevel="0" collapsed="false">
      <c r="A137" s="15" t="n">
        <v>134</v>
      </c>
      <c r="B137" s="40" t="n">
        <f aca="false">BINOMDIST(A137,G$1,G$2,1)</f>
        <v>1</v>
      </c>
      <c r="C137" s="40" t="n">
        <f aca="false">NORMDIST(A137,G$3,G$4,1)</f>
        <v>1</v>
      </c>
      <c r="D137" s="39" t="n">
        <f aca="false">B137-C137</f>
        <v>0</v>
      </c>
    </row>
    <row r="138" customFormat="false" ht="15.75" hidden="false" customHeight="false" outlineLevel="0" collapsed="false">
      <c r="A138" s="15" t="n">
        <v>135</v>
      </c>
      <c r="B138" s="40" t="n">
        <f aca="false">BINOMDIST(A138,G$1,G$2,1)</f>
        <v>1</v>
      </c>
      <c r="C138" s="40" t="n">
        <f aca="false">NORMDIST(A138,G$3,G$4,1)</f>
        <v>1</v>
      </c>
      <c r="D138" s="39" t="n">
        <f aca="false">B138-C138</f>
        <v>0</v>
      </c>
    </row>
    <row r="139" customFormat="false" ht="15.75" hidden="false" customHeight="false" outlineLevel="0" collapsed="false">
      <c r="A139" s="15" t="n">
        <v>136</v>
      </c>
      <c r="B139" s="40" t="n">
        <f aca="false">BINOMDIST(A139,G$1,G$2,1)</f>
        <v>1</v>
      </c>
      <c r="C139" s="40" t="n">
        <f aca="false">NORMDIST(A139,G$3,G$4,1)</f>
        <v>1</v>
      </c>
      <c r="D139" s="39" t="n">
        <f aca="false">B139-C139</f>
        <v>0</v>
      </c>
    </row>
    <row r="140" customFormat="false" ht="15.75" hidden="false" customHeight="false" outlineLevel="0" collapsed="false">
      <c r="A140" s="15" t="n">
        <v>137</v>
      </c>
      <c r="B140" s="40" t="n">
        <f aca="false">BINOMDIST(A140,G$1,G$2,1)</f>
        <v>1</v>
      </c>
      <c r="C140" s="40" t="n">
        <f aca="false">NORMDIST(A140,G$3,G$4,1)</f>
        <v>1</v>
      </c>
      <c r="D140" s="39" t="n">
        <f aca="false">B140-C140</f>
        <v>0</v>
      </c>
    </row>
    <row r="141" customFormat="false" ht="15.75" hidden="false" customHeight="false" outlineLevel="0" collapsed="false">
      <c r="A141" s="15" t="n">
        <v>138</v>
      </c>
      <c r="B141" s="40" t="n">
        <f aca="false">BINOMDIST(A141,G$1,G$2,1)</f>
        <v>1</v>
      </c>
      <c r="C141" s="40" t="n">
        <f aca="false">NORMDIST(A141,G$3,G$4,1)</f>
        <v>1</v>
      </c>
      <c r="D141" s="39" t="n">
        <f aca="false">B141-C141</f>
        <v>0</v>
      </c>
    </row>
    <row r="142" customFormat="false" ht="15.75" hidden="false" customHeight="false" outlineLevel="0" collapsed="false">
      <c r="A142" s="15" t="n">
        <v>139</v>
      </c>
      <c r="B142" s="40" t="n">
        <f aca="false">BINOMDIST(A142,G$1,G$2,1)</f>
        <v>1</v>
      </c>
      <c r="C142" s="40" t="n">
        <f aca="false">NORMDIST(A142,G$3,G$4,1)</f>
        <v>1</v>
      </c>
      <c r="D142" s="39" t="n">
        <f aca="false">B142-C142</f>
        <v>0</v>
      </c>
    </row>
    <row r="143" customFormat="false" ht="15.75" hidden="false" customHeight="false" outlineLevel="0" collapsed="false">
      <c r="A143" s="15" t="n">
        <v>140</v>
      </c>
      <c r="B143" s="40" t="n">
        <f aca="false">BINOMDIST(A143,G$1,G$2,1)</f>
        <v>1</v>
      </c>
      <c r="C143" s="40" t="n">
        <f aca="false">NORMDIST(A143,G$3,G$4,1)</f>
        <v>1</v>
      </c>
      <c r="D143" s="39" t="n">
        <f aca="false">B143-C143</f>
        <v>0</v>
      </c>
    </row>
    <row r="144" customFormat="false" ht="15.75" hidden="false" customHeight="false" outlineLevel="0" collapsed="false">
      <c r="A144" s="15" t="n">
        <v>141</v>
      </c>
      <c r="B144" s="40" t="n">
        <f aca="false">BINOMDIST(A144,G$1,G$2,1)</f>
        <v>1</v>
      </c>
      <c r="C144" s="40" t="n">
        <f aca="false">NORMDIST(A144,G$3,G$4,1)</f>
        <v>1</v>
      </c>
      <c r="D144" s="39" t="n">
        <f aca="false">B144-C144</f>
        <v>0</v>
      </c>
    </row>
    <row r="145" customFormat="false" ht="15.75" hidden="false" customHeight="false" outlineLevel="0" collapsed="false">
      <c r="A145" s="15" t="n">
        <v>142</v>
      </c>
      <c r="B145" s="40" t="n">
        <f aca="false">BINOMDIST(A145,G$1,G$2,1)</f>
        <v>1</v>
      </c>
      <c r="C145" s="40" t="n">
        <f aca="false">NORMDIST(A145,G$3,G$4,1)</f>
        <v>1</v>
      </c>
      <c r="D145" s="39" t="n">
        <f aca="false">B145-C145</f>
        <v>0</v>
      </c>
    </row>
    <row r="146" customFormat="false" ht="15.75" hidden="false" customHeight="false" outlineLevel="0" collapsed="false">
      <c r="A146" s="15" t="n">
        <v>143</v>
      </c>
      <c r="B146" s="40" t="n">
        <f aca="false">BINOMDIST(A146,G$1,G$2,1)</f>
        <v>1</v>
      </c>
      <c r="C146" s="40" t="n">
        <f aca="false">NORMDIST(A146,G$3,G$4,1)</f>
        <v>1</v>
      </c>
      <c r="D146" s="39" t="n">
        <f aca="false">B146-C146</f>
        <v>0</v>
      </c>
    </row>
    <row r="147" customFormat="false" ht="15.75" hidden="false" customHeight="false" outlineLevel="0" collapsed="false">
      <c r="A147" s="15" t="n">
        <v>144</v>
      </c>
      <c r="B147" s="40" t="n">
        <f aca="false">BINOMDIST(A147,G$1,G$2,1)</f>
        <v>1</v>
      </c>
      <c r="C147" s="40" t="n">
        <f aca="false">NORMDIST(A147,G$3,G$4,1)</f>
        <v>1</v>
      </c>
      <c r="D147" s="39" t="n">
        <f aca="false">B147-C147</f>
        <v>0</v>
      </c>
    </row>
    <row r="148" customFormat="false" ht="15.75" hidden="false" customHeight="false" outlineLevel="0" collapsed="false">
      <c r="A148" s="15" t="n">
        <v>145</v>
      </c>
      <c r="B148" s="40" t="n">
        <f aca="false">BINOMDIST(A148,G$1,G$2,1)</f>
        <v>1</v>
      </c>
      <c r="C148" s="40" t="n">
        <f aca="false">NORMDIST(A148,G$3,G$4,1)</f>
        <v>1</v>
      </c>
      <c r="D148" s="39" t="n">
        <f aca="false">B148-C148</f>
        <v>0</v>
      </c>
    </row>
    <row r="149" customFormat="false" ht="15.75" hidden="false" customHeight="false" outlineLevel="0" collapsed="false">
      <c r="A149" s="15" t="n">
        <v>146</v>
      </c>
      <c r="B149" s="40" t="n">
        <f aca="false">BINOMDIST(A149,G$1,G$2,1)</f>
        <v>1</v>
      </c>
      <c r="C149" s="40" t="n">
        <f aca="false">NORMDIST(A149,G$3,G$4,1)</f>
        <v>1</v>
      </c>
      <c r="D149" s="39" t="n">
        <f aca="false">B149-C149</f>
        <v>0</v>
      </c>
    </row>
    <row r="150" customFormat="false" ht="15.75" hidden="false" customHeight="false" outlineLevel="0" collapsed="false">
      <c r="A150" s="15" t="n">
        <v>147</v>
      </c>
      <c r="B150" s="40" t="n">
        <f aca="false">BINOMDIST(A150,G$1,G$2,1)</f>
        <v>1</v>
      </c>
      <c r="C150" s="40" t="n">
        <f aca="false">NORMDIST(A150,G$3,G$4,1)</f>
        <v>1</v>
      </c>
      <c r="D150" s="39" t="n">
        <f aca="false">B150-C150</f>
        <v>0</v>
      </c>
    </row>
    <row r="151" customFormat="false" ht="15.75" hidden="false" customHeight="false" outlineLevel="0" collapsed="false">
      <c r="A151" s="15" t="n">
        <v>148</v>
      </c>
      <c r="B151" s="40" t="n">
        <f aca="false">BINOMDIST(A151,G$1,G$2,1)</f>
        <v>1</v>
      </c>
      <c r="C151" s="40" t="n">
        <f aca="false">NORMDIST(A151,G$3,G$4,1)</f>
        <v>1</v>
      </c>
      <c r="D151" s="39" t="n">
        <f aca="false">B151-C151</f>
        <v>0</v>
      </c>
    </row>
    <row r="152" customFormat="false" ht="15.75" hidden="false" customHeight="false" outlineLevel="0" collapsed="false">
      <c r="A152" s="15" t="n">
        <v>149</v>
      </c>
      <c r="B152" s="40" t="n">
        <f aca="false">BINOMDIST(A152,G$1,G$2,1)</f>
        <v>1</v>
      </c>
      <c r="C152" s="40" t="n">
        <f aca="false">NORMDIST(A152,G$3,G$4,1)</f>
        <v>1</v>
      </c>
      <c r="D152" s="39" t="n">
        <f aca="false">B152-C152</f>
        <v>0</v>
      </c>
    </row>
    <row r="153" customFormat="false" ht="15.75" hidden="false" customHeight="false" outlineLevel="0" collapsed="false">
      <c r="A153" s="15" t="n">
        <v>150</v>
      </c>
      <c r="B153" s="40" t="n">
        <f aca="false">BINOMDIST(A153,G$1,G$2,1)</f>
        <v>1</v>
      </c>
      <c r="C153" s="40" t="n">
        <f aca="false">NORMDIST(A153,G$3,G$4,1)</f>
        <v>1</v>
      </c>
      <c r="D153" s="39" t="n">
        <f aca="false">B153-C153</f>
        <v>0</v>
      </c>
    </row>
    <row r="154" customFormat="false" ht="15.75" hidden="false" customHeight="false" outlineLevel="0" collapsed="false">
      <c r="A154" s="15" t="n">
        <v>151</v>
      </c>
      <c r="B154" s="40" t="n">
        <f aca="false">BINOMDIST(A154,G$1,G$2,1)</f>
        <v>1</v>
      </c>
      <c r="C154" s="40" t="n">
        <f aca="false">NORMDIST(A154,G$3,G$4,1)</f>
        <v>1</v>
      </c>
      <c r="D154" s="39" t="n">
        <f aca="false">B154-C154</f>
        <v>0</v>
      </c>
    </row>
    <row r="155" customFormat="false" ht="15.75" hidden="false" customHeight="false" outlineLevel="0" collapsed="false">
      <c r="A155" s="15" t="n">
        <v>152</v>
      </c>
      <c r="B155" s="40" t="n">
        <f aca="false">BINOMDIST(A155,G$1,G$2,1)</f>
        <v>1</v>
      </c>
      <c r="C155" s="40" t="n">
        <f aca="false">NORMDIST(A155,G$3,G$4,1)</f>
        <v>1</v>
      </c>
      <c r="D155" s="39" t="n">
        <f aca="false">B155-C155</f>
        <v>0</v>
      </c>
    </row>
    <row r="156" customFormat="false" ht="15.75" hidden="false" customHeight="false" outlineLevel="0" collapsed="false">
      <c r="A156" s="15" t="n">
        <v>153</v>
      </c>
      <c r="B156" s="40" t="n">
        <f aca="false">BINOMDIST(A156,G$1,G$2,1)</f>
        <v>1</v>
      </c>
      <c r="C156" s="40" t="n">
        <f aca="false">NORMDIST(A156,G$3,G$4,1)</f>
        <v>1</v>
      </c>
      <c r="D156" s="39" t="n">
        <f aca="false">B156-C156</f>
        <v>0</v>
      </c>
    </row>
    <row r="157" customFormat="false" ht="15.75" hidden="false" customHeight="false" outlineLevel="0" collapsed="false">
      <c r="A157" s="15" t="n">
        <v>154</v>
      </c>
      <c r="B157" s="40" t="n">
        <f aca="false">BINOMDIST(A157,G$1,G$2,1)</f>
        <v>1</v>
      </c>
      <c r="C157" s="40" t="n">
        <f aca="false">NORMDIST(A157,G$3,G$4,1)</f>
        <v>1</v>
      </c>
      <c r="D157" s="39" t="n">
        <f aca="false">B157-C157</f>
        <v>0</v>
      </c>
    </row>
    <row r="158" customFormat="false" ht="15.75" hidden="false" customHeight="false" outlineLevel="0" collapsed="false">
      <c r="A158" s="15" t="n">
        <v>155</v>
      </c>
      <c r="B158" s="40" t="n">
        <f aca="false">BINOMDIST(A158,G$1,G$2,1)</f>
        <v>1</v>
      </c>
      <c r="C158" s="40" t="n">
        <f aca="false">NORMDIST(A158,G$3,G$4,1)</f>
        <v>1</v>
      </c>
      <c r="D158" s="39" t="n">
        <f aca="false">B158-C158</f>
        <v>0</v>
      </c>
    </row>
    <row r="159" customFormat="false" ht="15.75" hidden="false" customHeight="false" outlineLevel="0" collapsed="false">
      <c r="A159" s="15" t="n">
        <v>156</v>
      </c>
      <c r="B159" s="40" t="n">
        <f aca="false">BINOMDIST(A159,G$1,G$2,1)</f>
        <v>1</v>
      </c>
      <c r="C159" s="40" t="n">
        <f aca="false">NORMDIST(A159,G$3,G$4,1)</f>
        <v>1</v>
      </c>
      <c r="D159" s="39" t="n">
        <f aca="false">B159-C159</f>
        <v>0</v>
      </c>
    </row>
    <row r="160" customFormat="false" ht="15.75" hidden="false" customHeight="false" outlineLevel="0" collapsed="false">
      <c r="A160" s="15" t="n">
        <v>157</v>
      </c>
      <c r="B160" s="40" t="n">
        <f aca="false">BINOMDIST(A160,G$1,G$2,1)</f>
        <v>1</v>
      </c>
      <c r="C160" s="40" t="n">
        <f aca="false">NORMDIST(A160,G$3,G$4,1)</f>
        <v>1</v>
      </c>
      <c r="D160" s="39" t="n">
        <f aca="false">B160-C160</f>
        <v>0</v>
      </c>
    </row>
    <row r="161" customFormat="false" ht="15.75" hidden="false" customHeight="false" outlineLevel="0" collapsed="false">
      <c r="A161" s="15" t="n">
        <v>158</v>
      </c>
      <c r="B161" s="40" t="n">
        <f aca="false">BINOMDIST(A161,G$1,G$2,1)</f>
        <v>1</v>
      </c>
      <c r="C161" s="40" t="n">
        <f aca="false">NORMDIST(A161,G$3,G$4,1)</f>
        <v>1</v>
      </c>
      <c r="D161" s="39" t="n">
        <f aca="false">B161-C161</f>
        <v>0</v>
      </c>
    </row>
    <row r="162" customFormat="false" ht="15.75" hidden="false" customHeight="false" outlineLevel="0" collapsed="false">
      <c r="A162" s="15" t="n">
        <v>159</v>
      </c>
      <c r="B162" s="40" t="n">
        <f aca="false">BINOMDIST(A162,G$1,G$2,1)</f>
        <v>1</v>
      </c>
      <c r="C162" s="40" t="n">
        <f aca="false">NORMDIST(A162,G$3,G$4,1)</f>
        <v>1</v>
      </c>
      <c r="D162" s="39" t="n">
        <f aca="false">B162-C162</f>
        <v>0</v>
      </c>
    </row>
    <row r="163" customFormat="false" ht="15.75" hidden="false" customHeight="false" outlineLevel="0" collapsed="false">
      <c r="A163" s="15" t="n">
        <v>160</v>
      </c>
      <c r="B163" s="40" t="n">
        <f aca="false">BINOMDIST(A163,G$1,G$2,1)</f>
        <v>1</v>
      </c>
      <c r="C163" s="40" t="n">
        <f aca="false">NORMDIST(A163,G$3,G$4,1)</f>
        <v>1</v>
      </c>
      <c r="D163" s="39" t="n">
        <f aca="false">B163-C163</f>
        <v>0</v>
      </c>
    </row>
    <row r="164" customFormat="false" ht="15.75" hidden="false" customHeight="false" outlineLevel="0" collapsed="false">
      <c r="A164" s="15" t="n">
        <v>161</v>
      </c>
      <c r="B164" s="40" t="n">
        <f aca="false">BINOMDIST(A164,G$1,G$2,1)</f>
        <v>1</v>
      </c>
      <c r="C164" s="40" t="n">
        <f aca="false">NORMDIST(A164,G$3,G$4,1)</f>
        <v>1</v>
      </c>
      <c r="D164" s="39" t="n">
        <f aca="false">B164-C164</f>
        <v>0</v>
      </c>
    </row>
    <row r="165" customFormat="false" ht="15.75" hidden="false" customHeight="false" outlineLevel="0" collapsed="false">
      <c r="A165" s="15" t="n">
        <v>162</v>
      </c>
      <c r="B165" s="40" t="n">
        <f aca="false">BINOMDIST(A165,G$1,G$2,1)</f>
        <v>1</v>
      </c>
      <c r="C165" s="40" t="n">
        <f aca="false">NORMDIST(A165,G$3,G$4,1)</f>
        <v>1</v>
      </c>
      <c r="D165" s="39" t="n">
        <f aca="false">B165-C165</f>
        <v>0</v>
      </c>
    </row>
    <row r="166" customFormat="false" ht="15.75" hidden="false" customHeight="false" outlineLevel="0" collapsed="false">
      <c r="A166" s="15" t="n">
        <v>163</v>
      </c>
      <c r="B166" s="40" t="n">
        <f aca="false">BINOMDIST(A166,G$1,G$2,1)</f>
        <v>1</v>
      </c>
      <c r="C166" s="40" t="n">
        <f aca="false">NORMDIST(A166,G$3,G$4,1)</f>
        <v>1</v>
      </c>
      <c r="D166" s="39" t="n">
        <f aca="false">B166-C166</f>
        <v>0</v>
      </c>
    </row>
    <row r="167" customFormat="false" ht="15.75" hidden="false" customHeight="false" outlineLevel="0" collapsed="false">
      <c r="A167" s="15" t="n">
        <v>164</v>
      </c>
      <c r="B167" s="40" t="n">
        <f aca="false">BINOMDIST(A167,G$1,G$2,1)</f>
        <v>1</v>
      </c>
      <c r="C167" s="40" t="n">
        <f aca="false">NORMDIST(A167,G$3,G$4,1)</f>
        <v>1</v>
      </c>
      <c r="D167" s="39" t="n">
        <f aca="false">B167-C167</f>
        <v>0</v>
      </c>
    </row>
    <row r="168" customFormat="false" ht="15.75" hidden="false" customHeight="false" outlineLevel="0" collapsed="false">
      <c r="A168" s="15" t="n">
        <v>165</v>
      </c>
      <c r="B168" s="40" t="n">
        <f aca="false">BINOMDIST(A168,G$1,G$2,1)</f>
        <v>1</v>
      </c>
      <c r="C168" s="40" t="n">
        <f aca="false">NORMDIST(A168,G$3,G$4,1)</f>
        <v>1</v>
      </c>
      <c r="D168" s="39" t="n">
        <f aca="false">B168-C168</f>
        <v>0</v>
      </c>
    </row>
    <row r="169" customFormat="false" ht="15.75" hidden="false" customHeight="false" outlineLevel="0" collapsed="false">
      <c r="A169" s="15" t="n">
        <v>166</v>
      </c>
      <c r="B169" s="40" t="n">
        <f aca="false">BINOMDIST(A169,G$1,G$2,1)</f>
        <v>1</v>
      </c>
      <c r="C169" s="40" t="n">
        <f aca="false">NORMDIST(A169,G$3,G$4,1)</f>
        <v>1</v>
      </c>
      <c r="D169" s="39" t="n">
        <f aca="false">B169-C169</f>
        <v>0</v>
      </c>
    </row>
    <row r="170" customFormat="false" ht="15.75" hidden="false" customHeight="false" outlineLevel="0" collapsed="false">
      <c r="A170" s="15" t="n">
        <v>167</v>
      </c>
      <c r="B170" s="40" t="n">
        <f aca="false">BINOMDIST(A170,G$1,G$2,1)</f>
        <v>1</v>
      </c>
      <c r="C170" s="40" t="n">
        <f aca="false">NORMDIST(A170,G$3,G$4,1)</f>
        <v>1</v>
      </c>
      <c r="D170" s="39" t="n">
        <f aca="false">B170-C170</f>
        <v>0</v>
      </c>
    </row>
    <row r="171" customFormat="false" ht="15.75" hidden="false" customHeight="false" outlineLevel="0" collapsed="false">
      <c r="A171" s="15" t="n">
        <v>168</v>
      </c>
      <c r="B171" s="40" t="n">
        <f aca="false">BINOMDIST(A171,G$1,G$2,1)</f>
        <v>1</v>
      </c>
      <c r="C171" s="40" t="n">
        <f aca="false">NORMDIST(A171,G$3,G$4,1)</f>
        <v>1</v>
      </c>
      <c r="D171" s="39" t="n">
        <f aca="false">B171-C171</f>
        <v>0</v>
      </c>
    </row>
    <row r="172" customFormat="false" ht="15.75" hidden="false" customHeight="false" outlineLevel="0" collapsed="false">
      <c r="A172" s="15" t="n">
        <v>169</v>
      </c>
      <c r="B172" s="40" t="n">
        <f aca="false">BINOMDIST(A172,G$1,G$2,1)</f>
        <v>1</v>
      </c>
      <c r="C172" s="40" t="n">
        <f aca="false">NORMDIST(A172,G$3,G$4,1)</f>
        <v>1</v>
      </c>
      <c r="D172" s="39" t="n">
        <f aca="false">B172-C172</f>
        <v>0</v>
      </c>
    </row>
    <row r="173" customFormat="false" ht="15.75" hidden="false" customHeight="false" outlineLevel="0" collapsed="false">
      <c r="A173" s="15" t="n">
        <v>170</v>
      </c>
      <c r="B173" s="40" t="n">
        <f aca="false">BINOMDIST(A173,G$1,G$2,1)</f>
        <v>1</v>
      </c>
      <c r="C173" s="40" t="n">
        <f aca="false">NORMDIST(A173,G$3,G$4,1)</f>
        <v>1</v>
      </c>
      <c r="D173" s="39" t="n">
        <f aca="false">B173-C173</f>
        <v>0</v>
      </c>
    </row>
    <row r="174" customFormat="false" ht="15.75" hidden="false" customHeight="false" outlineLevel="0" collapsed="false">
      <c r="A174" s="15" t="n">
        <v>171</v>
      </c>
      <c r="B174" s="40" t="n">
        <f aca="false">BINOMDIST(A174,G$1,G$2,1)</f>
        <v>1</v>
      </c>
      <c r="C174" s="40" t="n">
        <f aca="false">NORMDIST(A174,G$3,G$4,1)</f>
        <v>1</v>
      </c>
      <c r="D174" s="39" t="n">
        <f aca="false">B174-C174</f>
        <v>0</v>
      </c>
    </row>
    <row r="175" customFormat="false" ht="15.75" hidden="false" customHeight="false" outlineLevel="0" collapsed="false">
      <c r="A175" s="15" t="n">
        <v>172</v>
      </c>
      <c r="B175" s="40" t="n">
        <f aca="false">BINOMDIST(A175,G$1,G$2,1)</f>
        <v>1</v>
      </c>
      <c r="C175" s="40" t="n">
        <f aca="false">NORMDIST(A175,G$3,G$4,1)</f>
        <v>1</v>
      </c>
      <c r="D175" s="39" t="n">
        <f aca="false">B175-C175</f>
        <v>0</v>
      </c>
    </row>
    <row r="176" customFormat="false" ht="15.75" hidden="false" customHeight="false" outlineLevel="0" collapsed="false">
      <c r="A176" s="15" t="n">
        <v>173</v>
      </c>
      <c r="B176" s="40" t="n">
        <f aca="false">BINOMDIST(A176,G$1,G$2,1)</f>
        <v>1</v>
      </c>
      <c r="C176" s="40" t="n">
        <f aca="false">NORMDIST(A176,G$3,G$4,1)</f>
        <v>1</v>
      </c>
      <c r="D176" s="39" t="n">
        <f aca="false">B176-C176</f>
        <v>0</v>
      </c>
    </row>
    <row r="177" customFormat="false" ht="15.75" hidden="false" customHeight="false" outlineLevel="0" collapsed="false">
      <c r="A177" s="15" t="n">
        <v>174</v>
      </c>
      <c r="B177" s="40" t="n">
        <f aca="false">BINOMDIST(A177,G$1,G$2,1)</f>
        <v>1</v>
      </c>
      <c r="C177" s="40" t="n">
        <f aca="false">NORMDIST(A177,G$3,G$4,1)</f>
        <v>1</v>
      </c>
      <c r="D177" s="39" t="n">
        <f aca="false">B177-C177</f>
        <v>0</v>
      </c>
    </row>
    <row r="178" customFormat="false" ht="15.75" hidden="false" customHeight="false" outlineLevel="0" collapsed="false">
      <c r="A178" s="15" t="n">
        <v>175</v>
      </c>
      <c r="B178" s="40" t="n">
        <f aca="false">BINOMDIST(A178,G$1,G$2,1)</f>
        <v>1</v>
      </c>
      <c r="C178" s="40" t="n">
        <f aca="false">NORMDIST(A178,G$3,G$4,1)</f>
        <v>1</v>
      </c>
      <c r="D178" s="39" t="n">
        <f aca="false">B178-C178</f>
        <v>0</v>
      </c>
    </row>
    <row r="179" customFormat="false" ht="15.75" hidden="false" customHeight="false" outlineLevel="0" collapsed="false">
      <c r="A179" s="15" t="n">
        <v>176</v>
      </c>
      <c r="B179" s="40" t="n">
        <f aca="false">BINOMDIST(A179,G$1,G$2,1)</f>
        <v>1</v>
      </c>
      <c r="C179" s="40" t="n">
        <f aca="false">NORMDIST(A179,G$3,G$4,1)</f>
        <v>1</v>
      </c>
      <c r="D179" s="39" t="n">
        <f aca="false">B179-C179</f>
        <v>0</v>
      </c>
    </row>
    <row r="180" customFormat="false" ht="15.75" hidden="false" customHeight="false" outlineLevel="0" collapsed="false">
      <c r="A180" s="15" t="n">
        <v>177</v>
      </c>
      <c r="B180" s="40" t="n">
        <f aca="false">BINOMDIST(A180,G$1,G$2,1)</f>
        <v>1</v>
      </c>
      <c r="C180" s="40" t="n">
        <f aca="false">NORMDIST(A180,G$3,G$4,1)</f>
        <v>1</v>
      </c>
      <c r="D180" s="39" t="n">
        <f aca="false">B180-C180</f>
        <v>0</v>
      </c>
    </row>
    <row r="181" customFormat="false" ht="15.75" hidden="false" customHeight="false" outlineLevel="0" collapsed="false">
      <c r="A181" s="15" t="n">
        <v>178</v>
      </c>
      <c r="B181" s="40" t="n">
        <f aca="false">BINOMDIST(A181,G$1,G$2,1)</f>
        <v>1</v>
      </c>
      <c r="C181" s="40" t="n">
        <f aca="false">NORMDIST(A181,G$3,G$4,1)</f>
        <v>1</v>
      </c>
      <c r="D181" s="39" t="n">
        <f aca="false">B181-C181</f>
        <v>0</v>
      </c>
    </row>
    <row r="182" customFormat="false" ht="15.75" hidden="false" customHeight="false" outlineLevel="0" collapsed="false">
      <c r="A182" s="15" t="n">
        <v>179</v>
      </c>
      <c r="B182" s="40" t="n">
        <f aca="false">BINOMDIST(A182,G$1,G$2,1)</f>
        <v>1</v>
      </c>
      <c r="C182" s="40" t="n">
        <f aca="false">NORMDIST(A182,G$3,G$4,1)</f>
        <v>1</v>
      </c>
      <c r="D182" s="39" t="n">
        <f aca="false">B182-C182</f>
        <v>0</v>
      </c>
    </row>
    <row r="183" customFormat="false" ht="15.75" hidden="false" customHeight="false" outlineLevel="0" collapsed="false">
      <c r="A183" s="15" t="n">
        <v>180</v>
      </c>
      <c r="B183" s="40" t="n">
        <f aca="false">BINOMDIST(A183,G$1,G$2,1)</f>
        <v>1</v>
      </c>
      <c r="C183" s="40" t="n">
        <f aca="false">NORMDIST(A183,G$3,G$4,1)</f>
        <v>1</v>
      </c>
      <c r="D183" s="39" t="n">
        <f aca="false">B183-C183</f>
        <v>0</v>
      </c>
    </row>
    <row r="184" customFormat="false" ht="15.75" hidden="false" customHeight="false" outlineLevel="0" collapsed="false">
      <c r="A184" s="15" t="n">
        <v>181</v>
      </c>
      <c r="B184" s="40" t="n">
        <f aca="false">BINOMDIST(A184,G$1,G$2,1)</f>
        <v>1</v>
      </c>
      <c r="C184" s="40" t="n">
        <f aca="false">NORMDIST(A184,G$3,G$4,1)</f>
        <v>1</v>
      </c>
      <c r="D184" s="39" t="n">
        <f aca="false">B184-C184</f>
        <v>0</v>
      </c>
    </row>
    <row r="185" customFormat="false" ht="15.75" hidden="false" customHeight="false" outlineLevel="0" collapsed="false">
      <c r="A185" s="15" t="n">
        <v>182</v>
      </c>
      <c r="B185" s="40" t="n">
        <f aca="false">BINOMDIST(A185,G$1,G$2,1)</f>
        <v>1</v>
      </c>
      <c r="C185" s="40" t="n">
        <f aca="false">NORMDIST(A185,G$3,G$4,1)</f>
        <v>1</v>
      </c>
      <c r="D185" s="39" t="n">
        <f aca="false">B185-C185</f>
        <v>0</v>
      </c>
    </row>
    <row r="186" customFormat="false" ht="15.75" hidden="false" customHeight="false" outlineLevel="0" collapsed="false">
      <c r="A186" s="15" t="n">
        <v>183</v>
      </c>
      <c r="B186" s="40" t="n">
        <f aca="false">BINOMDIST(A186,G$1,G$2,1)</f>
        <v>1</v>
      </c>
      <c r="C186" s="40" t="n">
        <f aca="false">NORMDIST(A186,G$3,G$4,1)</f>
        <v>1</v>
      </c>
      <c r="D186" s="39" t="n">
        <f aca="false">B186-C186</f>
        <v>0</v>
      </c>
    </row>
    <row r="187" customFormat="false" ht="15.75" hidden="false" customHeight="false" outlineLevel="0" collapsed="false">
      <c r="A187" s="15" t="n">
        <v>184</v>
      </c>
      <c r="B187" s="40" t="n">
        <f aca="false">BINOMDIST(A187,G$1,G$2,1)</f>
        <v>1</v>
      </c>
      <c r="C187" s="40" t="n">
        <f aca="false">NORMDIST(A187,G$3,G$4,1)</f>
        <v>1</v>
      </c>
      <c r="D187" s="39" t="n">
        <f aca="false">B187-C187</f>
        <v>0</v>
      </c>
    </row>
    <row r="188" customFormat="false" ht="15.75" hidden="false" customHeight="false" outlineLevel="0" collapsed="false">
      <c r="A188" s="15" t="n">
        <v>185</v>
      </c>
      <c r="B188" s="40" t="n">
        <f aca="false">BINOMDIST(A188,G$1,G$2,1)</f>
        <v>1</v>
      </c>
      <c r="C188" s="40" t="n">
        <f aca="false">NORMDIST(A188,G$3,G$4,1)</f>
        <v>1</v>
      </c>
      <c r="D188" s="39" t="n">
        <f aca="false">B188-C188</f>
        <v>0</v>
      </c>
    </row>
    <row r="189" customFormat="false" ht="15.75" hidden="false" customHeight="false" outlineLevel="0" collapsed="false">
      <c r="A189" s="15" t="n">
        <v>186</v>
      </c>
      <c r="B189" s="40" t="n">
        <f aca="false">BINOMDIST(A189,G$1,G$2,1)</f>
        <v>1</v>
      </c>
      <c r="C189" s="40" t="n">
        <f aca="false">NORMDIST(A189,G$3,G$4,1)</f>
        <v>1</v>
      </c>
      <c r="D189" s="39" t="n">
        <f aca="false">B189-C189</f>
        <v>0</v>
      </c>
    </row>
    <row r="190" customFormat="false" ht="15.75" hidden="false" customHeight="false" outlineLevel="0" collapsed="false">
      <c r="A190" s="15" t="n">
        <v>187</v>
      </c>
      <c r="B190" s="40" t="n">
        <f aca="false">BINOMDIST(A190,G$1,G$2,1)</f>
        <v>1</v>
      </c>
      <c r="C190" s="40" t="n">
        <f aca="false">NORMDIST(A190,G$3,G$4,1)</f>
        <v>1</v>
      </c>
      <c r="D190" s="39" t="n">
        <f aca="false">B190-C190</f>
        <v>0</v>
      </c>
    </row>
    <row r="191" customFormat="false" ht="15.75" hidden="false" customHeight="false" outlineLevel="0" collapsed="false">
      <c r="A191" s="15" t="n">
        <v>188</v>
      </c>
      <c r="B191" s="40" t="n">
        <f aca="false">BINOMDIST(A191,G$1,G$2,1)</f>
        <v>1</v>
      </c>
      <c r="C191" s="40" t="n">
        <f aca="false">NORMDIST(A191,G$3,G$4,1)</f>
        <v>1</v>
      </c>
      <c r="D191" s="39" t="n">
        <f aca="false">B191-C191</f>
        <v>0</v>
      </c>
    </row>
    <row r="192" customFormat="false" ht="15.75" hidden="false" customHeight="false" outlineLevel="0" collapsed="false">
      <c r="A192" s="15" t="n">
        <v>189</v>
      </c>
      <c r="B192" s="40" t="n">
        <f aca="false">BINOMDIST(A192,G$1,G$2,1)</f>
        <v>1</v>
      </c>
      <c r="C192" s="40" t="n">
        <f aca="false">NORMDIST(A192,G$3,G$4,1)</f>
        <v>1</v>
      </c>
      <c r="D192" s="39" t="n">
        <f aca="false">B192-C192</f>
        <v>0</v>
      </c>
    </row>
    <row r="193" customFormat="false" ht="15.75" hidden="false" customHeight="false" outlineLevel="0" collapsed="false">
      <c r="A193" s="15" t="n">
        <v>190</v>
      </c>
      <c r="B193" s="40" t="n">
        <f aca="false">BINOMDIST(A193,G$1,G$2,1)</f>
        <v>1</v>
      </c>
      <c r="C193" s="40" t="n">
        <f aca="false">NORMDIST(A193,G$3,G$4,1)</f>
        <v>1</v>
      </c>
      <c r="D193" s="39" t="n">
        <f aca="false">B193-C193</f>
        <v>0</v>
      </c>
    </row>
    <row r="194" customFormat="false" ht="15.75" hidden="false" customHeight="false" outlineLevel="0" collapsed="false">
      <c r="A194" s="15" t="n">
        <v>191</v>
      </c>
      <c r="B194" s="40" t="n">
        <f aca="false">BINOMDIST(A194,G$1,G$2,1)</f>
        <v>1</v>
      </c>
      <c r="C194" s="40" t="n">
        <f aca="false">NORMDIST(A194,G$3,G$4,1)</f>
        <v>1</v>
      </c>
      <c r="D194" s="39" t="n">
        <f aca="false">B194-C194</f>
        <v>0</v>
      </c>
    </row>
    <row r="195" customFormat="false" ht="15.75" hidden="false" customHeight="false" outlineLevel="0" collapsed="false">
      <c r="A195" s="15" t="n">
        <v>192</v>
      </c>
      <c r="B195" s="40" t="n">
        <f aca="false">BINOMDIST(A195,G$1,G$2,1)</f>
        <v>1</v>
      </c>
      <c r="C195" s="40" t="n">
        <f aca="false">NORMDIST(A195,G$3,G$4,1)</f>
        <v>1</v>
      </c>
      <c r="D195" s="39" t="n">
        <f aca="false">B195-C195</f>
        <v>0</v>
      </c>
    </row>
    <row r="196" customFormat="false" ht="15.75" hidden="false" customHeight="false" outlineLevel="0" collapsed="false">
      <c r="A196" s="15" t="n">
        <v>193</v>
      </c>
      <c r="B196" s="40" t="n">
        <f aca="false">BINOMDIST(A196,G$1,G$2,1)</f>
        <v>1</v>
      </c>
      <c r="C196" s="40" t="n">
        <f aca="false">NORMDIST(A196,G$3,G$4,1)</f>
        <v>1</v>
      </c>
      <c r="D196" s="39" t="n">
        <f aca="false">B196-C196</f>
        <v>0</v>
      </c>
    </row>
    <row r="197" customFormat="false" ht="15.75" hidden="false" customHeight="false" outlineLevel="0" collapsed="false">
      <c r="A197" s="15" t="n">
        <v>194</v>
      </c>
      <c r="B197" s="40" t="n">
        <f aca="false">BINOMDIST(A197,G$1,G$2,1)</f>
        <v>1</v>
      </c>
      <c r="C197" s="40" t="n">
        <f aca="false">NORMDIST(A197,G$3,G$4,1)</f>
        <v>1</v>
      </c>
      <c r="D197" s="39" t="n">
        <f aca="false">B197-C197</f>
        <v>0</v>
      </c>
    </row>
    <row r="198" customFormat="false" ht="15.75" hidden="false" customHeight="false" outlineLevel="0" collapsed="false">
      <c r="A198" s="15" t="n">
        <v>195</v>
      </c>
      <c r="B198" s="40" t="n">
        <f aca="false">BINOMDIST(A198,G$1,G$2,1)</f>
        <v>1</v>
      </c>
      <c r="C198" s="40" t="n">
        <f aca="false">NORMDIST(A198,G$3,G$4,1)</f>
        <v>1</v>
      </c>
      <c r="D198" s="39" t="n">
        <f aca="false">B198-C198</f>
        <v>0</v>
      </c>
    </row>
    <row r="199" customFormat="false" ht="15.75" hidden="false" customHeight="false" outlineLevel="0" collapsed="false">
      <c r="A199" s="15" t="n">
        <v>196</v>
      </c>
      <c r="B199" s="40" t="n">
        <f aca="false">BINOMDIST(A199,G$1,G$2,1)</f>
        <v>1</v>
      </c>
      <c r="C199" s="40" t="n">
        <f aca="false">NORMDIST(A199,G$3,G$4,1)</f>
        <v>1</v>
      </c>
      <c r="D199" s="39" t="n">
        <f aca="false">B199-C199</f>
        <v>0</v>
      </c>
    </row>
    <row r="200" customFormat="false" ht="15.75" hidden="false" customHeight="false" outlineLevel="0" collapsed="false">
      <c r="A200" s="15" t="n">
        <v>197</v>
      </c>
      <c r="B200" s="40" t="n">
        <f aca="false">BINOMDIST(A200,G$1,G$2,1)</f>
        <v>1</v>
      </c>
      <c r="C200" s="40" t="n">
        <f aca="false">NORMDIST(A200,G$3,G$4,1)</f>
        <v>1</v>
      </c>
      <c r="D200" s="39" t="n">
        <f aca="false">B200-C200</f>
        <v>0</v>
      </c>
    </row>
    <row r="201" customFormat="false" ht="15.75" hidden="false" customHeight="false" outlineLevel="0" collapsed="false">
      <c r="A201" s="15" t="n">
        <v>198</v>
      </c>
      <c r="B201" s="40" t="n">
        <f aca="false">BINOMDIST(A201,G$1,G$2,1)</f>
        <v>1</v>
      </c>
      <c r="C201" s="40" t="n">
        <f aca="false">NORMDIST(A201,G$3,G$4,1)</f>
        <v>1</v>
      </c>
      <c r="D201" s="39" t="n">
        <f aca="false">B201-C201</f>
        <v>0</v>
      </c>
    </row>
    <row r="202" customFormat="false" ht="15.75" hidden="false" customHeight="false" outlineLevel="0" collapsed="false">
      <c r="A202" s="15" t="n">
        <v>199</v>
      </c>
      <c r="B202" s="40" t="n">
        <f aca="false">BINOMDIST(A202,G$1,G$2,1)</f>
        <v>1</v>
      </c>
      <c r="C202" s="40" t="n">
        <f aca="false">NORMDIST(A202,G$3,G$4,1)</f>
        <v>1</v>
      </c>
      <c r="D202" s="39" t="n">
        <f aca="false">B202-C202</f>
        <v>0</v>
      </c>
    </row>
    <row r="203" customFormat="false" ht="15.75" hidden="false" customHeight="false" outlineLevel="0" collapsed="false">
      <c r="A203" s="15" t="n">
        <v>200</v>
      </c>
      <c r="B203" s="40" t="n">
        <f aca="false">BINOMDIST(A203,G$1,G$2,1)</f>
        <v>1</v>
      </c>
      <c r="C203" s="40" t="n">
        <f aca="false">NORMDIST(A203,G$3,G$4,1)</f>
        <v>1</v>
      </c>
      <c r="D203" s="39" t="n">
        <f aca="false">B203-C203</f>
        <v>0</v>
      </c>
    </row>
  </sheetData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8" activeCellId="0" sqref="E8"/>
    </sheetView>
  </sheetViews>
  <sheetFormatPr defaultColWidth="10.453125" defaultRowHeight="15.75" zeroHeight="false" outlineLevelRow="0" outlineLevelCol="0"/>
  <cols>
    <col collapsed="false" customWidth="true" hidden="false" outlineLevel="0" max="1" min="1" style="0" width="5.29"/>
    <col collapsed="false" customWidth="true" hidden="false" outlineLevel="0" max="2" min="2" style="0" width="14.14"/>
    <col collapsed="false" customWidth="true" hidden="false" outlineLevel="0" max="3" min="3" style="15" width="17.43"/>
    <col collapsed="false" customWidth="true" hidden="false" outlineLevel="0" max="4" min="4" style="0" width="47"/>
    <col collapsed="false" customWidth="true" hidden="false" outlineLevel="0" max="5" min="5" style="0" width="19.57"/>
    <col collapsed="false" customWidth="true" hidden="false" outlineLevel="0" max="6" min="6" style="0" width="13.29"/>
    <col collapsed="false" customWidth="true" hidden="false" outlineLevel="0" max="7" min="7" style="0" width="7.72"/>
    <col collapsed="false" customWidth="true" hidden="false" outlineLevel="0" max="8" min="8" style="0" width="15.43"/>
  </cols>
  <sheetData>
    <row r="2" customFormat="false" ht="15.75" hidden="false" customHeight="false" outlineLevel="0" collapsed="false">
      <c r="D2" s="15" t="s">
        <v>247</v>
      </c>
    </row>
    <row r="3" customFormat="false" ht="15.75" hidden="false" customHeight="false" outlineLevel="0" collapsed="false">
      <c r="A3" s="0" t="s">
        <v>248</v>
      </c>
      <c r="B3" s="0" t="s">
        <v>249</v>
      </c>
      <c r="C3" s="37" t="n">
        <f aca="false">_xlfn.NORM.DIST(6,4,4,1)</f>
        <v>0.691462461274013</v>
      </c>
      <c r="D3" s="39" t="str">
        <f aca="false">_xlfn.FORMULATEXT(C3)</f>
        <v>=LOI.NORMALE(6;4;4;1)</v>
      </c>
      <c r="E3" s="39"/>
    </row>
    <row r="4" customFormat="false" ht="15.75" hidden="false" customHeight="false" outlineLevel="0" collapsed="false">
      <c r="A4" s="0" t="s">
        <v>250</v>
      </c>
      <c r="B4" s="0" t="s">
        <v>251</v>
      </c>
      <c r="C4" s="37" t="n">
        <f aca="false">_xlfn.NORM.DIST(6.5,5,4,1) - _xlfn.NORM.DIST(2.5,5,4,1)</f>
        <v>0.380184237624023</v>
      </c>
      <c r="D4" s="39" t="str">
        <f aca="false">_xlfn.FORMULATEXT(C4)</f>
        <v>=LOI.NORMALE(6,5;5;4;1) - LOI.NORMALE(2,5;5;4;1)</v>
      </c>
      <c r="E4" s="39"/>
    </row>
    <row r="5" customFormat="false" ht="15.75" hidden="false" customHeight="false" outlineLevel="0" collapsed="false">
      <c r="A5" s="0" t="s">
        <v>252</v>
      </c>
      <c r="B5" s="0" t="s">
        <v>253</v>
      </c>
      <c r="C5" s="42" t="n">
        <f aca="false">_xlfn.NORM.INV(0.5793,3,1.5)</f>
        <v>3.30015455208622</v>
      </c>
      <c r="D5" s="39" t="str">
        <f aca="false">_xlfn.FORMULATEXT(C5)</f>
        <v>=LOI.NORMALE.INVERSE(0,5793;3;1,5)</v>
      </c>
      <c r="E5" s="39"/>
    </row>
    <row r="6" customFormat="false" ht="15.75" hidden="false" customHeight="false" outlineLevel="0" collapsed="false">
      <c r="D6" s="39"/>
    </row>
    <row r="8" customFormat="false" ht="15.75" hidden="false" customHeight="false" outlineLevel="0" collapsed="false">
      <c r="A8" s="0" t="s">
        <v>254</v>
      </c>
      <c r="B8" s="0" t="s">
        <v>255</v>
      </c>
      <c r="D8" s="0" t="s">
        <v>256</v>
      </c>
      <c r="E8" s="0" t="str">
        <f aca="false">"6+x = " &amp; _xlfn.NORM.INV(0.516,6,4)</f>
        <v>6+x = 6,16046724073987</v>
      </c>
      <c r="G8" s="0" t="str">
        <f aca="false">"x= "&amp;ROUND(_xlfn.NORM.S.INV(0.516),2)*4</f>
        <v>x= 0,16</v>
      </c>
      <c r="H8" s="43" t="str">
        <f aca="false">"[" &amp; 6-0.16&amp; " ; " &amp; 0.16 +6 &amp; "]"</f>
        <v>[5,84 ; 6,16]</v>
      </c>
    </row>
    <row r="9" customFormat="false" ht="15.75" hidden="false" customHeight="false" outlineLevel="0" collapsed="false">
      <c r="D9" s="0" t="s">
        <v>257</v>
      </c>
    </row>
  </sheetData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M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ColWidth="10.453125" defaultRowHeight="15.7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5.29"/>
    <col collapsed="false" customWidth="true" hidden="false" outlineLevel="0" max="4" min="4" style="0" width="20.72"/>
    <col collapsed="false" customWidth="true" hidden="false" outlineLevel="0" max="5" min="5" style="0" width="1.29"/>
    <col collapsed="false" customWidth="true" hidden="false" outlineLevel="0" max="9" min="6" style="0" width="12.28"/>
    <col collapsed="false" customWidth="true" hidden="false" outlineLevel="0" max="10" min="10" style="0" width="15.43"/>
    <col collapsed="false" customWidth="true" hidden="false" outlineLevel="0" max="11" min="11" style="0" width="12.28"/>
    <col collapsed="false" customWidth="true" hidden="false" outlineLevel="0" max="13" min="12" style="0" width="12.14"/>
  </cols>
  <sheetData>
    <row r="2" customFormat="false" ht="15.75" hidden="false" customHeight="false" outlineLevel="0" collapsed="false">
      <c r="A2" s="0" t="s">
        <v>248</v>
      </c>
      <c r="B2" s="0" t="s">
        <v>258</v>
      </c>
      <c r="D2" s="37" t="n">
        <f aca="false">_xlfn.NORM.DIST(100,100,15,1) - _xlfn.NORM.DIST(95,100,15,1)</f>
        <v>0.130558659818236</v>
      </c>
      <c r="F2" s="44"/>
      <c r="G2" s="45" t="str">
        <f aca="false">_xlfn.FORMULATEXT(D2)</f>
        <v>=LOI.NORMALE(100;100;15;1) - LOI.NORMALE(95;100;15;1)</v>
      </c>
      <c r="H2" s="45"/>
      <c r="I2" s="45"/>
      <c r="J2" s="45"/>
      <c r="K2" s="44"/>
      <c r="L2" s="44"/>
      <c r="M2" s="44"/>
    </row>
    <row r="3" customFormat="false" ht="15.75" hidden="false" customHeight="false" outlineLevel="0" collapsed="false">
      <c r="D3" s="15"/>
    </row>
    <row r="4" customFormat="false" ht="15.75" hidden="false" customHeight="false" outlineLevel="0" collapsed="false">
      <c r="A4" s="0" t="s">
        <v>250</v>
      </c>
      <c r="B4" s="0" t="s">
        <v>259</v>
      </c>
      <c r="D4" s="42" t="n">
        <f aca="false">_xlfn.NORM.INV(1-0.1,100,15)</f>
        <v>119.223273483169</v>
      </c>
      <c r="F4" s="44"/>
      <c r="G4" s="44" t="str">
        <f aca="false">_xlfn.FORMULATEXT(D4)</f>
        <v>=LOI.NORMALE.INVERSE(1-0,1;100;15)</v>
      </c>
      <c r="H4" s="44"/>
      <c r="I4" s="44"/>
    </row>
    <row r="5" customFormat="false" ht="15.75" hidden="false" customHeight="false" outlineLevel="0" collapsed="false">
      <c r="D5" s="26"/>
    </row>
    <row r="6" customFormat="false" ht="15.75" hidden="false" customHeight="false" outlineLevel="0" collapsed="false">
      <c r="A6" s="0" t="s">
        <v>260</v>
      </c>
      <c r="B6" s="0" t="s">
        <v>261</v>
      </c>
      <c r="D6" s="42" t="n">
        <f aca="false">2500*(1-NORMDIST(125,100,15,1))</f>
        <v>119.475880682037</v>
      </c>
      <c r="G6" s="45" t="str">
        <f aca="false">_xlfn.FORMULATEXT(D6)</f>
        <v>=2500*(1-LOINORMALE(125;100;15;1))</v>
      </c>
      <c r="H6" s="45"/>
      <c r="I6" s="45"/>
    </row>
  </sheetData>
  <mergeCells count="2">
    <mergeCell ref="G2:J2"/>
    <mergeCell ref="G6:I6"/>
  </mergeCells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ColWidth="10.453125" defaultRowHeight="15.7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4.28"/>
    <col collapsed="false" customWidth="true" hidden="false" outlineLevel="0" max="3" min="3" style="0" width="24.43"/>
    <col collapsed="false" customWidth="true" hidden="false" outlineLevel="0" max="4" min="4" style="0" width="40"/>
    <col collapsed="false" customWidth="true" hidden="false" outlineLevel="0" max="5" min="5" style="0" width="21.86"/>
    <col collapsed="false" customWidth="true" hidden="false" outlineLevel="0" max="6" min="6" style="0" width="5.14"/>
    <col collapsed="false" customWidth="true" hidden="false" outlineLevel="0" max="7" min="7" style="0" width="15.43"/>
    <col collapsed="false" customWidth="true" hidden="false" outlineLevel="0" max="8" min="8" style="0" width="12.28"/>
  </cols>
  <sheetData>
    <row r="2" customFormat="false" ht="15.75" hidden="false" customHeight="false" outlineLevel="0" collapsed="false">
      <c r="G2" s="18" t="s">
        <v>262</v>
      </c>
    </row>
    <row r="3" customFormat="false" ht="15.75" hidden="false" customHeight="false" outlineLevel="0" collapsed="false">
      <c r="A3" s="0" t="s">
        <v>248</v>
      </c>
      <c r="B3" s="0" t="s">
        <v>263</v>
      </c>
      <c r="D3" s="8" t="str">
        <f aca="false">"P-0.06&lt;=X&lt;=0.06) =" &amp; _xlfn.NORM.DIST(0.06,0,0.04,1)-_xlfn.NORM.DIST(-0.6,0,0.4,1)</f>
        <v>P-0.06&lt;=X&lt;=0.06) =0,866385597462284</v>
      </c>
      <c r="G3" s="46" t="n">
        <f aca="false">1-( _xlfn.NORM.DIST(0.06,0,0.04,1)-_xlfn.NORM.DIST(-0.6,0,0.4,1))</f>
        <v>0.133614402537716</v>
      </c>
    </row>
    <row r="4" customFormat="false" ht="15.75" hidden="false" customHeight="false" outlineLevel="0" collapsed="false">
      <c r="A4" s="0" t="s">
        <v>250</v>
      </c>
      <c r="B4" s="0" t="s">
        <v>264</v>
      </c>
      <c r="C4" s="0" t="s">
        <v>265</v>
      </c>
      <c r="D4" s="0" t="s">
        <v>266</v>
      </c>
      <c r="E4" s="15" t="str">
        <f aca="false">"x ="&amp; ROUND(_xlfn.NORM.INV(1-0.091,0,0.04),4)</f>
        <v>x =0,0534</v>
      </c>
      <c r="G4" s="47" t="str">
        <f aca="false">"x ="&amp; -ROUND(_xlfn.NORM.INV(0.091,0,0.04),4)</f>
        <v>x =0,0534</v>
      </c>
    </row>
  </sheetData>
  <printOptions headings="false" gridLines="false" gridLinesSet="true" horizontalCentered="false" verticalCentered="false"/>
  <pageMargins left="0" right="0" top="0.394444444444445" bottom="0.39444444444444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6"/>
  <sheetViews>
    <sheetView showFormulas="false" showGridLines="true" showRowColHeaders="true" showZeros="true" rightToLeft="false" tabSelected="false" showOutlineSymbols="true" defaultGridColor="true" view="normal" topLeftCell="A70" colorId="64" zoomScale="75" zoomScaleNormal="75" zoomScalePageLayoutView="100" workbookViewId="0">
      <selection pane="topLeft" activeCell="F94" activeCellId="0" sqref="F94"/>
    </sheetView>
  </sheetViews>
  <sheetFormatPr defaultColWidth="10.453125" defaultRowHeight="15.7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8.43"/>
    <col collapsed="false" customWidth="true" hidden="false" outlineLevel="0" max="3" min="3" style="0" width="9.57"/>
    <col collapsed="false" customWidth="true" hidden="false" outlineLevel="0" max="4" min="4" style="0" width="28"/>
    <col collapsed="false" customWidth="true" hidden="false" outlineLevel="0" max="7" min="7" style="0" width="12.43"/>
    <col collapsed="false" customWidth="true" hidden="false" outlineLevel="0" max="11" min="11" style="0" width="8.71"/>
  </cols>
  <sheetData>
    <row r="1" customFormat="false" ht="18" hidden="false" customHeight="false" outlineLevel="0" collapsed="false">
      <c r="A1" s="48"/>
      <c r="B1" s="49" t="s">
        <v>267</v>
      </c>
      <c r="C1" s="49" t="s">
        <v>268</v>
      </c>
      <c r="D1" s="50"/>
      <c r="E1" s="50"/>
      <c r="F1" s="50"/>
      <c r="G1" s="50"/>
      <c r="H1" s="50"/>
      <c r="I1" s="50"/>
      <c r="J1" s="50"/>
      <c r="K1" s="50"/>
      <c r="L1" s="50"/>
      <c r="M1" s="50"/>
    </row>
    <row r="2" customFormat="false" ht="81.75" hidden="false" customHeight="true" outlineLevel="0" collapsed="false">
      <c r="A2" s="51"/>
      <c r="B2" s="52" t="s">
        <v>269</v>
      </c>
      <c r="C2" s="52" t="s">
        <v>270</v>
      </c>
      <c r="D2" s="50"/>
      <c r="E2" s="50"/>
      <c r="F2" s="50"/>
      <c r="G2" s="50"/>
      <c r="H2" s="50"/>
      <c r="I2" s="50"/>
      <c r="J2" s="50"/>
      <c r="K2" s="50"/>
      <c r="L2" s="50"/>
      <c r="M2" s="50"/>
    </row>
    <row r="3" customFormat="false" ht="15.75" hidden="false" customHeight="false" outlineLevel="0" collapsed="false">
      <c r="A3" s="53" t="s">
        <v>271</v>
      </c>
      <c r="B3" s="54" t="n">
        <v>7.1</v>
      </c>
      <c r="C3" s="55" t="n">
        <f aca="false">(0.5+RANDBETWEEN(4,6) /100)*B3+4.43</f>
        <v>8.335</v>
      </c>
      <c r="D3" s="50"/>
      <c r="E3" s="50"/>
      <c r="F3" s="50"/>
      <c r="G3" s="50"/>
      <c r="H3" s="50"/>
      <c r="I3" s="50"/>
      <c r="J3" s="50"/>
      <c r="K3" s="50"/>
      <c r="L3" s="50"/>
      <c r="M3" s="50"/>
    </row>
    <row r="4" customFormat="false" ht="15.75" hidden="false" customHeight="false" outlineLevel="0" collapsed="false">
      <c r="A4" s="56" t="s">
        <v>271</v>
      </c>
      <c r="B4" s="57" t="n">
        <v>6.7</v>
      </c>
      <c r="C4" s="55" t="n">
        <f aca="false">(0.5+RANDBETWEEN(4,6) /100)*B4+4.43</f>
        <v>8.182</v>
      </c>
      <c r="D4" s="50"/>
      <c r="E4" s="50"/>
      <c r="F4" s="50"/>
      <c r="G4" s="50"/>
      <c r="H4" s="50"/>
      <c r="I4" s="50"/>
      <c r="J4" s="50"/>
      <c r="K4" s="50"/>
      <c r="L4" s="50"/>
      <c r="M4" s="50"/>
    </row>
    <row r="5" customFormat="false" ht="15.75" hidden="false" customHeight="false" outlineLevel="0" collapsed="false">
      <c r="A5" s="56" t="s">
        <v>271</v>
      </c>
      <c r="B5" s="57" t="n">
        <v>6.6</v>
      </c>
      <c r="C5" s="55" t="n">
        <f aca="false">(0.5+RANDBETWEEN(4,6) /100)*B5+4.43</f>
        <v>8.06</v>
      </c>
      <c r="D5" s="50"/>
      <c r="E5" s="50"/>
      <c r="F5" s="50"/>
      <c r="G5" s="50"/>
      <c r="H5" s="50"/>
      <c r="I5" s="50"/>
      <c r="J5" s="50"/>
      <c r="K5" s="50"/>
      <c r="L5" s="50"/>
      <c r="M5" s="50"/>
    </row>
    <row r="6" customFormat="false" ht="15.75" hidden="false" customHeight="false" outlineLevel="0" collapsed="false">
      <c r="A6" s="56" t="s">
        <v>271</v>
      </c>
      <c r="B6" s="57" t="n">
        <v>5.9</v>
      </c>
      <c r="C6" s="55" t="n">
        <f aca="false">(0.5+RANDBETWEEN(4,6) /100)*B6+4.43</f>
        <v>7.616</v>
      </c>
      <c r="D6" s="50"/>
      <c r="E6" s="50"/>
      <c r="F6" s="50"/>
      <c r="G6" s="50"/>
      <c r="H6" s="50"/>
      <c r="I6" s="50"/>
      <c r="J6" s="50"/>
      <c r="K6" s="50"/>
      <c r="L6" s="50"/>
      <c r="M6" s="50"/>
    </row>
    <row r="7" customFormat="false" ht="15.75" hidden="false" customHeight="false" outlineLevel="0" collapsed="false">
      <c r="A7" s="56" t="s">
        <v>271</v>
      </c>
      <c r="B7" s="57" t="n">
        <v>5.4</v>
      </c>
      <c r="C7" s="55" t="n">
        <f aca="false">(0.5+RANDBETWEEN(4,6) /100)*B7+4.43</f>
        <v>7.454</v>
      </c>
      <c r="D7" s="50"/>
      <c r="E7" s="50"/>
      <c r="F7" s="50"/>
      <c r="G7" s="50"/>
      <c r="H7" s="50"/>
      <c r="I7" s="50"/>
      <c r="J7" s="50"/>
      <c r="K7" s="50"/>
      <c r="L7" s="50"/>
      <c r="M7" s="50"/>
    </row>
    <row r="8" customFormat="false" ht="15.75" hidden="false" customHeight="false" outlineLevel="0" collapsed="false">
      <c r="A8" s="56" t="s">
        <v>271</v>
      </c>
      <c r="B8" s="57" t="n">
        <v>4.8</v>
      </c>
      <c r="C8" s="55" t="n">
        <f aca="false">(0.5+RANDBETWEEN(4,6) /100)*B8+4.43</f>
        <v>7.07</v>
      </c>
      <c r="D8" s="50"/>
      <c r="E8" s="50"/>
      <c r="F8" s="50"/>
      <c r="G8" s="50"/>
      <c r="H8" s="50"/>
      <c r="I8" s="50"/>
      <c r="J8" s="50"/>
      <c r="K8" s="50"/>
      <c r="L8" s="50"/>
      <c r="M8" s="50"/>
    </row>
    <row r="9" customFormat="false" ht="15.75" hidden="false" customHeight="false" outlineLevel="0" collapsed="false">
      <c r="A9" s="56" t="s">
        <v>271</v>
      </c>
      <c r="B9" s="57" t="n">
        <v>4.3</v>
      </c>
      <c r="C9" s="55" t="n">
        <f aca="false">(0.5+RANDBETWEEN(4,6) /100)*B9+4.43</f>
        <v>6.838</v>
      </c>
      <c r="D9" s="50"/>
      <c r="E9" s="50"/>
      <c r="F9" s="50"/>
      <c r="G9" s="50"/>
      <c r="H9" s="50"/>
      <c r="I9" s="50"/>
      <c r="J9" s="50"/>
      <c r="K9" s="50"/>
      <c r="L9" s="50"/>
      <c r="M9" s="50"/>
    </row>
    <row r="10" customFormat="false" ht="15.75" hidden="false" customHeight="false" outlineLevel="0" collapsed="false">
      <c r="A10" s="56" t="s">
        <v>271</v>
      </c>
      <c r="B10" s="57" t="n">
        <v>3.9</v>
      </c>
      <c r="C10" s="55" t="n">
        <f aca="false">(0.5+RANDBETWEEN(4,6) /100)*B10+4.43</f>
        <v>6.536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</row>
    <row r="11" customFormat="false" ht="15.75" hidden="false" customHeight="false" outlineLevel="0" collapsed="false">
      <c r="A11" s="56" t="s">
        <v>271</v>
      </c>
      <c r="B11" s="57" t="n">
        <v>3.2</v>
      </c>
      <c r="C11" s="55" t="n">
        <f aca="false">(0.5+RANDBETWEEN(4,6) /100)*B11+4.43</f>
        <v>6.222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</row>
    <row r="12" customFormat="false" ht="15.75" hidden="false" customHeight="false" outlineLevel="0" collapsed="false">
      <c r="A12" s="56" t="s">
        <v>271</v>
      </c>
      <c r="B12" s="57" t="n">
        <v>2.1</v>
      </c>
      <c r="C12" s="55" t="n">
        <f aca="false">(0.5+RANDBETWEEN(4,6) /100)*B12+4.43</f>
        <v>5.564</v>
      </c>
      <c r="H12" s="50"/>
      <c r="I12" s="50"/>
      <c r="J12" s="50"/>
      <c r="K12" s="50"/>
      <c r="L12" s="50"/>
      <c r="M12" s="50"/>
    </row>
    <row r="13" customFormat="false" ht="15.75" hidden="false" customHeight="false" outlineLevel="0" collapsed="false">
      <c r="A13" s="56" t="s">
        <v>271</v>
      </c>
      <c r="B13" s="57" t="n">
        <v>1.5</v>
      </c>
      <c r="C13" s="55" t="n">
        <f aca="false">(0.5+RANDBETWEEN(4,6) /100)*B13+4.43</f>
        <v>5.255</v>
      </c>
      <c r="H13" s="50"/>
      <c r="I13" s="50"/>
      <c r="J13" s="50"/>
      <c r="K13" s="50"/>
      <c r="L13" s="50"/>
      <c r="M13" s="50"/>
    </row>
    <row r="14" customFormat="false" ht="15.75" hidden="false" customHeight="false" outlineLevel="0" collapsed="false">
      <c r="A14" s="56" t="s">
        <v>271</v>
      </c>
      <c r="B14" s="57" t="n">
        <v>0.7</v>
      </c>
      <c r="C14" s="55" t="n">
        <f aca="false">(0.5+RANDBETWEEN(4,6) /100)*B14+4.43</f>
        <v>4.808</v>
      </c>
      <c r="H14" s="50"/>
      <c r="I14" s="50"/>
      <c r="J14" s="50"/>
      <c r="K14" s="50"/>
      <c r="L14" s="50"/>
      <c r="M14" s="50"/>
    </row>
    <row r="15" customFormat="false" ht="15.75" hidden="false" customHeight="false" outlineLevel="0" collapsed="false">
      <c r="A15" s="56" t="s">
        <v>271</v>
      </c>
      <c r="B15" s="57" t="n">
        <v>0.1</v>
      </c>
      <c r="C15" s="55" t="n">
        <f aca="false">(0.5+RANDBETWEEN(4,6) /100)*B15+4.43</f>
        <v>4.486</v>
      </c>
      <c r="H15" s="50"/>
      <c r="I15" s="50"/>
      <c r="J15" s="50"/>
      <c r="K15" s="50"/>
      <c r="L15" s="50"/>
      <c r="M15" s="50"/>
    </row>
    <row r="16" customFormat="false" ht="15.75" hidden="false" customHeight="false" outlineLevel="0" collapsed="false">
      <c r="A16" s="56" t="s">
        <v>272</v>
      </c>
      <c r="B16" s="57" t="n">
        <v>8.7</v>
      </c>
      <c r="C16" s="55" t="n">
        <v>7.9</v>
      </c>
      <c r="H16" s="50"/>
      <c r="I16" s="50"/>
      <c r="J16" s="50"/>
      <c r="K16" s="50"/>
      <c r="L16" s="50"/>
      <c r="M16" s="50"/>
    </row>
    <row r="17" customFormat="false" ht="15.75" hidden="false" customHeight="false" outlineLevel="0" collapsed="false">
      <c r="A17" s="56" t="s">
        <v>272</v>
      </c>
      <c r="B17" s="57" t="n">
        <v>7.8</v>
      </c>
      <c r="C17" s="55" t="n">
        <v>6.3</v>
      </c>
      <c r="D17" s="50" t="s">
        <v>273</v>
      </c>
      <c r="E17" s="58" t="s">
        <v>274</v>
      </c>
      <c r="F17" s="59" t="n">
        <f aca="false">SLOPE(C3:C28,B3:B28)</f>
        <v>0.198531864673486</v>
      </c>
      <c r="G17" s="50"/>
      <c r="H17" s="50"/>
      <c r="I17" s="50"/>
      <c r="J17" s="50"/>
      <c r="K17" s="50"/>
      <c r="L17" s="50"/>
      <c r="M17" s="50"/>
    </row>
    <row r="18" customFormat="false" ht="15.75" hidden="false" customHeight="false" outlineLevel="0" collapsed="false">
      <c r="A18" s="56" t="s">
        <v>272</v>
      </c>
      <c r="B18" s="57" t="n">
        <v>7.7</v>
      </c>
      <c r="C18" s="55" t="n">
        <v>6.1</v>
      </c>
      <c r="D18" s="50"/>
      <c r="E18" s="58" t="s">
        <v>275</v>
      </c>
      <c r="F18" s="59" t="n">
        <f aca="false">INTERCEPT(C3:C28,B3:B28)</f>
        <v>4.24108880953822</v>
      </c>
      <c r="G18" s="50"/>
      <c r="H18" s="50"/>
      <c r="I18" s="50"/>
      <c r="J18" s="50"/>
      <c r="K18" s="50"/>
      <c r="L18" s="50"/>
      <c r="M18" s="50"/>
    </row>
    <row r="19" customFormat="false" ht="15.75" hidden="false" customHeight="false" outlineLevel="0" collapsed="false">
      <c r="A19" s="56" t="s">
        <v>272</v>
      </c>
      <c r="B19" s="57" t="n">
        <v>7.3</v>
      </c>
      <c r="C19" s="55" t="n">
        <v>5.2</v>
      </c>
      <c r="D19" s="50"/>
      <c r="E19" s="58" t="s">
        <v>276</v>
      </c>
      <c r="F19" s="59" t="n">
        <f aca="false">CORREL(B3:B28,C3:C28)</f>
        <v>0.196532136563721</v>
      </c>
      <c r="G19" s="50"/>
      <c r="H19" s="50"/>
      <c r="I19" s="50"/>
      <c r="J19" s="50"/>
      <c r="K19" s="50"/>
      <c r="L19" s="50"/>
      <c r="M19" s="50"/>
    </row>
    <row r="20" customFormat="false" ht="15.75" hidden="false" customHeight="false" outlineLevel="0" collapsed="false">
      <c r="A20" s="56" t="s">
        <v>272</v>
      </c>
      <c r="B20" s="57" t="n">
        <v>7.2</v>
      </c>
      <c r="C20" s="55" t="n">
        <v>5</v>
      </c>
      <c r="D20" s="50"/>
      <c r="E20" s="58" t="s">
        <v>277</v>
      </c>
      <c r="F20" s="59" t="n">
        <f aca="false">RSQ(B3:B28,C3:C28)</f>
        <v>0.0386248807023013</v>
      </c>
      <c r="G20" s="50"/>
      <c r="H20" s="50"/>
      <c r="I20" s="50"/>
      <c r="J20" s="50"/>
      <c r="K20" s="50"/>
      <c r="L20" s="50"/>
      <c r="M20" s="50"/>
    </row>
    <row r="21" customFormat="false" ht="15.75" hidden="false" customHeight="true" outlineLevel="0" collapsed="false">
      <c r="A21" s="56" t="s">
        <v>272</v>
      </c>
      <c r="B21" s="57" t="n">
        <v>6.9</v>
      </c>
      <c r="C21" s="55" t="n">
        <v>4.4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</row>
    <row r="22" customFormat="false" ht="15.75" hidden="false" customHeight="false" outlineLevel="0" collapsed="false">
      <c r="A22" s="56" t="s">
        <v>272</v>
      </c>
      <c r="B22" s="57" t="n">
        <v>6.7</v>
      </c>
      <c r="C22" s="55" t="n">
        <v>4.1</v>
      </c>
      <c r="D22" s="50"/>
      <c r="E22" s="50"/>
      <c r="F22" s="50"/>
      <c r="G22" s="50"/>
      <c r="H22" s="50"/>
      <c r="I22" s="50"/>
      <c r="J22" s="50"/>
      <c r="K22" s="50"/>
      <c r="L22" s="50"/>
      <c r="M22" s="50"/>
    </row>
    <row r="23" customFormat="false" ht="15.75" hidden="false" customHeight="false" outlineLevel="0" collapsed="false">
      <c r="A23" s="56" t="s">
        <v>272</v>
      </c>
      <c r="B23" s="57" t="n">
        <v>6.5</v>
      </c>
      <c r="C23" s="55" t="n">
        <v>3.8</v>
      </c>
      <c r="D23" s="50"/>
      <c r="E23" s="50"/>
      <c r="F23" s="50"/>
      <c r="G23" s="50"/>
      <c r="H23" s="50"/>
      <c r="I23" s="50"/>
      <c r="J23" s="50"/>
      <c r="K23" s="50"/>
      <c r="L23" s="50"/>
      <c r="M23" s="50"/>
    </row>
    <row r="24" customFormat="false" ht="15.75" hidden="false" customHeight="false" outlineLevel="0" collapsed="false">
      <c r="A24" s="56" t="s">
        <v>272</v>
      </c>
      <c r="B24" s="57" t="n">
        <v>6.2</v>
      </c>
      <c r="C24" s="55" t="n">
        <v>3.2</v>
      </c>
      <c r="D24" s="60" t="s">
        <v>278</v>
      </c>
      <c r="E24" s="61"/>
      <c r="F24" s="61" t="str">
        <f aca="false">"y =  "&amp;ROUND(F17,2)&amp;" x +" &amp;ROUND(F18,2)</f>
        <v>y =  0,2 x +4,24</v>
      </c>
      <c r="G24" s="61"/>
      <c r="H24" s="50"/>
      <c r="I24" s="50"/>
      <c r="J24" s="50"/>
      <c r="K24" s="50"/>
      <c r="L24" s="50"/>
      <c r="M24" s="50"/>
    </row>
    <row r="25" customFormat="false" ht="15.75" hidden="false" customHeight="false" outlineLevel="0" collapsed="false">
      <c r="A25" s="56" t="s">
        <v>272</v>
      </c>
      <c r="B25" s="57" t="n">
        <v>6</v>
      </c>
      <c r="C25" s="55" t="n">
        <v>2.9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6" customFormat="false" ht="51" hidden="false" customHeight="false" outlineLevel="0" collapsed="false">
      <c r="A26" s="56" t="s">
        <v>272</v>
      </c>
      <c r="B26" s="57" t="n">
        <v>5.2</v>
      </c>
      <c r="C26" s="55" t="n">
        <v>1.5</v>
      </c>
      <c r="D26" s="62" t="s">
        <v>279</v>
      </c>
      <c r="E26" s="50"/>
      <c r="F26" s="50"/>
      <c r="G26" s="50"/>
      <c r="H26" s="50"/>
      <c r="I26" s="50"/>
      <c r="J26" s="50"/>
      <c r="K26" s="50"/>
      <c r="L26" s="50"/>
      <c r="M26" s="50"/>
    </row>
    <row r="27" customFormat="false" ht="15.75" hidden="false" customHeight="false" outlineLevel="0" collapsed="false">
      <c r="A27" s="56" t="s">
        <v>272</v>
      </c>
      <c r="B27" s="57" t="n">
        <v>4.8</v>
      </c>
      <c r="C27" s="55" t="n">
        <v>0.6</v>
      </c>
      <c r="D27" s="62"/>
      <c r="E27" s="50"/>
      <c r="F27" s="50"/>
      <c r="G27" s="50"/>
      <c r="H27" s="50"/>
      <c r="I27" s="50"/>
      <c r="J27" s="50"/>
      <c r="K27" s="50"/>
      <c r="L27" s="50"/>
      <c r="M27" s="50"/>
    </row>
    <row r="28" customFormat="false" ht="15.75" hidden="false" customHeight="false" outlineLevel="0" collapsed="false">
      <c r="A28" s="56" t="s">
        <v>272</v>
      </c>
      <c r="B28" s="57" t="n">
        <v>4.5</v>
      </c>
      <c r="C28" s="55" t="n">
        <v>0.2</v>
      </c>
      <c r="D28" s="62"/>
      <c r="E28" s="50"/>
      <c r="F28" s="50"/>
      <c r="G28" s="50"/>
      <c r="H28" s="50"/>
      <c r="I28" s="50"/>
      <c r="J28" s="50"/>
      <c r="K28" s="50"/>
      <c r="L28" s="50"/>
      <c r="M28" s="50"/>
    </row>
    <row r="29" customFormat="false" ht="15.75" hidden="false" customHeight="false" outlineLevel="0" collapsed="false">
      <c r="A29" s="63"/>
      <c r="B29" s="64"/>
      <c r="C29" s="64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customFormat="false" ht="15.75" hidden="false" customHeight="false" outlineLevel="0" collapsed="false">
      <c r="A30" s="63"/>
      <c r="B30" s="64"/>
      <c r="C30" s="64"/>
      <c r="D30" s="50"/>
      <c r="E30" s="50"/>
      <c r="F30" s="50"/>
      <c r="G30" s="50"/>
      <c r="H30" s="50"/>
      <c r="I30" s="50"/>
      <c r="J30" s="50"/>
      <c r="K30" s="50"/>
      <c r="L30" s="50"/>
      <c r="M30" s="50"/>
    </row>
    <row r="31" customFormat="false" ht="15.75" hidden="false" customHeight="false" outlineLevel="0" collapsed="false">
      <c r="A31" s="65"/>
      <c r="B31" s="66"/>
      <c r="C31" s="66"/>
      <c r="D31" s="67"/>
      <c r="E31" s="67"/>
      <c r="F31" s="67"/>
      <c r="G31" s="67"/>
      <c r="H31" s="50"/>
      <c r="I31" s="50"/>
      <c r="J31" s="50"/>
      <c r="K31" s="50"/>
      <c r="L31" s="50"/>
      <c r="M31" s="50"/>
    </row>
    <row r="32" customFormat="false" ht="15.75" hidden="false" customHeight="false" outlineLevel="0" collapsed="false">
      <c r="A32" s="63"/>
      <c r="B32" s="64"/>
      <c r="C32" s="64"/>
      <c r="D32" s="50"/>
      <c r="E32" s="50"/>
      <c r="F32" s="50"/>
      <c r="G32" s="50"/>
      <c r="H32" s="50"/>
      <c r="I32" s="50"/>
      <c r="J32" s="50"/>
      <c r="K32" s="50"/>
      <c r="L32" s="50"/>
      <c r="M32" s="50"/>
    </row>
    <row r="33" customFormat="false" ht="21.75" hidden="false" customHeight="true" outlineLevel="0" collapsed="false">
      <c r="A33" s="50"/>
      <c r="B33" s="61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customFormat="false" ht="15.75" hidden="false" customHeight="false" outlineLevel="0" collapsed="false">
      <c r="A34" s="50"/>
      <c r="B34" s="61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</row>
    <row r="35" customFormat="false" ht="15.75" hidden="false" customHeight="false" outlineLevel="0" collapsed="false">
      <c r="A35" s="50" t="s">
        <v>280</v>
      </c>
      <c r="B35" s="58" t="s">
        <v>274</v>
      </c>
      <c r="C35" s="59" t="n">
        <f aca="false">SLOPE(C3:C15,B3:B15)</f>
        <v>0.552900429898766</v>
      </c>
      <c r="D35" s="50"/>
      <c r="E35" s="50"/>
      <c r="F35" s="50"/>
      <c r="G35" s="50"/>
      <c r="H35" s="50"/>
      <c r="I35" s="50"/>
      <c r="J35" s="50"/>
      <c r="K35" s="50"/>
      <c r="L35" s="50"/>
      <c r="M35" s="50"/>
    </row>
    <row r="36" customFormat="false" ht="15.75" hidden="false" customHeight="false" outlineLevel="0" collapsed="false">
      <c r="A36" s="50"/>
      <c r="B36" s="58" t="s">
        <v>275</v>
      </c>
      <c r="C36" s="59" t="n">
        <f aca="false">INTERCEPT(C3:C15,B3:B15)</f>
        <v>4.42379288586881</v>
      </c>
      <c r="D36" s="50"/>
      <c r="E36" s="50"/>
      <c r="F36" s="50"/>
      <c r="G36" s="50"/>
      <c r="H36" s="50"/>
      <c r="I36" s="50"/>
      <c r="J36" s="50"/>
      <c r="K36" s="50"/>
      <c r="L36" s="50"/>
      <c r="M36" s="50"/>
    </row>
    <row r="37" customFormat="false" ht="15.75" hidden="false" customHeight="false" outlineLevel="0" collapsed="false">
      <c r="A37" s="50"/>
      <c r="B37" s="58" t="s">
        <v>276</v>
      </c>
      <c r="C37" s="59" t="n">
        <f aca="false">CORREL(C3:C15,B3:B15)</f>
        <v>0.999635959621429</v>
      </c>
      <c r="D37" s="50"/>
      <c r="E37" s="50"/>
      <c r="F37" s="50"/>
      <c r="G37" s="50"/>
      <c r="H37" s="50"/>
      <c r="I37" s="50"/>
      <c r="J37" s="50"/>
      <c r="K37" s="50"/>
      <c r="L37" s="50"/>
      <c r="M37" s="50"/>
    </row>
    <row r="38" customFormat="false" ht="15.75" hidden="false" customHeight="false" outlineLevel="0" collapsed="false">
      <c r="A38" s="50"/>
      <c r="B38" s="58" t="s">
        <v>277</v>
      </c>
      <c r="C38" s="59" t="n">
        <f aca="false">RSQ(C3:C15,B3:B15)</f>
        <v>0.999272051768256</v>
      </c>
      <c r="D38" s="50"/>
      <c r="E38" s="50"/>
      <c r="F38" s="50"/>
      <c r="G38" s="50"/>
      <c r="H38" s="50"/>
      <c r="I38" s="50"/>
      <c r="J38" s="50"/>
      <c r="K38" s="50"/>
      <c r="L38" s="50"/>
      <c r="M38" s="50"/>
    </row>
    <row r="39" customFormat="false" ht="15.75" hidden="false" customHeight="false" outlineLevel="0" collapsed="false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customFormat="false" ht="15.75" hidden="false" customHeight="false" outlineLevel="0" collapsed="false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</row>
    <row r="41" customFormat="false" ht="15.75" hidden="false" customHeight="false" outlineLevel="0" collapsed="false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</row>
    <row r="42" customFormat="false" ht="15.75" hidden="false" customHeight="false" outlineLevel="0" collapsed="false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</row>
    <row r="43" customFormat="false" ht="15.75" hidden="false" customHeight="false" outlineLevel="0" collapsed="false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</row>
    <row r="44" customFormat="false" ht="15.75" hidden="false" customHeight="false" outlineLevel="0" collapsed="false">
      <c r="A44" s="50" t="s">
        <v>281</v>
      </c>
      <c r="B44" s="58" t="s">
        <v>274</v>
      </c>
      <c r="C44" s="59" t="n">
        <f aca="false">SLOPE(C16:C28,B16:B28)</f>
        <v>1.8415585516832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</row>
    <row r="45" customFormat="false" ht="15.75" hidden="false" customHeight="false" outlineLevel="0" collapsed="false">
      <c r="A45" s="50"/>
      <c r="B45" s="58" t="s">
        <v>275</v>
      </c>
      <c r="C45" s="59" t="n">
        <f aca="false">INTERCEPT(C16:C28,B16:B28)</f>
        <v>-8.17332739760875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</row>
    <row r="46" customFormat="false" ht="15.75" hidden="false" customHeight="false" outlineLevel="0" collapsed="false">
      <c r="A46" s="50"/>
      <c r="B46" s="58" t="s">
        <v>276</v>
      </c>
      <c r="C46" s="59" t="n">
        <f aca="false">CORREL(C16:C28,B16:B28)</f>
        <v>0.999338656211439</v>
      </c>
      <c r="D46" s="50"/>
      <c r="E46" s="50"/>
      <c r="F46" s="50"/>
      <c r="G46" s="50"/>
      <c r="H46" s="50"/>
      <c r="I46" s="50"/>
      <c r="J46" s="50"/>
      <c r="K46" s="50"/>
      <c r="L46" s="50"/>
      <c r="M46" s="50"/>
    </row>
    <row r="47" customFormat="false" ht="15.75" hidden="false" customHeight="false" outlineLevel="0" collapsed="false">
      <c r="A47" s="50"/>
      <c r="B47" s="58" t="s">
        <v>277</v>
      </c>
      <c r="C47" s="59" t="n">
        <f aca="false">RSQ(C16:C28,B16:B28)</f>
        <v>0.998677749798485</v>
      </c>
      <c r="D47" s="50"/>
      <c r="E47" s="50"/>
      <c r="F47" s="50"/>
      <c r="G47" s="50"/>
      <c r="H47" s="50"/>
      <c r="I47" s="50"/>
      <c r="J47" s="50"/>
      <c r="K47" s="50"/>
      <c r="L47" s="50"/>
      <c r="M47" s="50"/>
    </row>
    <row r="48" customFormat="false" ht="15.75" hidden="false" customHeight="false" outlineLevel="0" collapsed="false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</row>
    <row r="49" customFormat="false" ht="15.75" hidden="false" customHeight="false" outlineLevel="0" collapsed="false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</row>
    <row r="50" customFormat="false" ht="15.75" hidden="false" customHeight="false" outlineLevel="0" collapsed="false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</row>
    <row r="51" customFormat="false" ht="15.75" hidden="false" customHeight="false" outlineLevel="0" collapsed="false">
      <c r="A51" s="50"/>
      <c r="B51" s="61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customFormat="false" ht="15.75" hidden="false" customHeight="false" outlineLevel="0" collapsed="false">
      <c r="A52" s="50"/>
      <c r="B52" s="61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customFormat="false" ht="15.75" hidden="false" customHeight="false" outlineLevel="0" collapsed="false">
      <c r="A53" s="50" t="s">
        <v>282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customFormat="false" ht="15.75" hidden="false" customHeight="false" outlineLevel="0" collapsed="false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customFormat="false" ht="15.75" hidden="false" customHeight="false" outlineLevel="0" collapsed="false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</row>
    <row r="56" customFormat="false" ht="15.75" hidden="false" customHeight="false" outlineLevel="0" collapsed="false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</row>
    <row r="57" customFormat="false" ht="15.75" hidden="false" customHeight="false" outlineLevel="0" collapsed="false">
      <c r="A57" s="65"/>
      <c r="B57" s="66"/>
      <c r="C57" s="66"/>
      <c r="D57" s="67"/>
      <c r="E57" s="67"/>
      <c r="F57" s="67"/>
      <c r="G57" s="67"/>
      <c r="H57" s="50"/>
      <c r="I57" s="50"/>
      <c r="J57" s="50"/>
      <c r="K57" s="50"/>
      <c r="L57" s="50"/>
      <c r="M57" s="50"/>
    </row>
    <row r="58" customFormat="false" ht="15.75" hidden="false" customHeight="false" outlineLevel="0" collapsed="false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</row>
    <row r="59" customFormat="false" ht="15.75" hidden="false" customHeight="false" outlineLevel="0" collapsed="false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</row>
    <row r="60" customFormat="false" ht="15.75" hidden="false" customHeight="true" outlineLevel="0" collapsed="false">
      <c r="A60" s="50" t="s">
        <v>283</v>
      </c>
      <c r="D60" s="68" t="s">
        <v>284</v>
      </c>
      <c r="E60" s="68"/>
      <c r="F60" s="68"/>
      <c r="G60" s="50"/>
      <c r="H60" s="50"/>
      <c r="I60" s="50"/>
      <c r="J60" s="50"/>
      <c r="K60" s="50"/>
      <c r="L60" s="50"/>
      <c r="M60" s="50"/>
    </row>
    <row r="61" customFormat="false" ht="15.75" hidden="false" customHeight="false" outlineLevel="0" collapsed="false">
      <c r="D61" s="68"/>
      <c r="E61" s="68"/>
      <c r="F61" s="68"/>
      <c r="G61" s="50"/>
      <c r="H61" s="50"/>
      <c r="I61" s="50"/>
      <c r="J61" s="50"/>
      <c r="K61" s="50"/>
      <c r="L61" s="50"/>
      <c r="M61" s="50"/>
    </row>
    <row r="62" customFormat="false" ht="15.75" hidden="false" customHeight="true" outlineLevel="0" collapsed="false">
      <c r="D62" s="68"/>
      <c r="E62" s="68"/>
      <c r="F62" s="68"/>
      <c r="I62" s="69"/>
      <c r="J62" s="50"/>
      <c r="K62" s="50"/>
      <c r="L62" s="50"/>
      <c r="M62" s="50"/>
    </row>
    <row r="63" customFormat="false" ht="15.75" hidden="false" customHeight="false" outlineLevel="0" collapsed="false">
      <c r="D63" s="68"/>
      <c r="E63" s="68"/>
      <c r="F63" s="68"/>
      <c r="I63" s="69"/>
      <c r="J63" s="50"/>
      <c r="K63" s="50"/>
      <c r="L63" s="50"/>
      <c r="M63" s="50"/>
    </row>
    <row r="64" customFormat="false" ht="15.75" hidden="false" customHeight="false" outlineLevel="0" collapsed="false">
      <c r="C64" s="50"/>
      <c r="D64" s="50"/>
      <c r="I64" s="69"/>
      <c r="J64" s="50"/>
      <c r="K64" s="50"/>
      <c r="L64" s="50"/>
      <c r="M64" s="50"/>
    </row>
    <row r="65" customFormat="false" ht="15.75" hidden="false" customHeight="false" outlineLevel="0" collapsed="false">
      <c r="C65" s="50"/>
      <c r="D65" s="50"/>
      <c r="I65" s="69"/>
      <c r="J65" s="50"/>
      <c r="K65" s="50"/>
      <c r="L65" s="50"/>
      <c r="M65" s="50"/>
    </row>
    <row r="66" customFormat="false" ht="15.75" hidden="false" customHeight="false" outlineLevel="0" collapsed="false">
      <c r="C66" s="50"/>
      <c r="D66" s="50"/>
      <c r="E66" s="50"/>
      <c r="F66" s="50"/>
      <c r="G66" s="61"/>
      <c r="H66" s="50"/>
      <c r="I66" s="69"/>
      <c r="J66" s="50"/>
      <c r="K66" s="50"/>
      <c r="L66" s="50"/>
      <c r="M66" s="50"/>
    </row>
    <row r="67" customFormat="false" ht="15.75" hidden="false" customHeight="false" outlineLevel="0" collapsed="false">
      <c r="A67" s="50"/>
      <c r="B67" s="61"/>
      <c r="C67" s="50"/>
      <c r="D67" s="50"/>
      <c r="E67" s="50"/>
      <c r="F67" s="50"/>
      <c r="G67" s="61"/>
      <c r="H67" s="50"/>
      <c r="I67" s="69"/>
      <c r="J67" s="50"/>
      <c r="K67" s="50"/>
      <c r="L67" s="50"/>
      <c r="M67" s="50"/>
    </row>
    <row r="68" customFormat="false" ht="15.75" hidden="false" customHeight="false" outlineLevel="0" collapsed="false">
      <c r="A68" s="50"/>
      <c r="B68" s="61"/>
      <c r="C68" s="50"/>
      <c r="D68" s="50"/>
      <c r="E68" s="50"/>
      <c r="F68" s="50"/>
      <c r="G68" s="61"/>
      <c r="H68" s="50"/>
      <c r="I68" s="69"/>
      <c r="J68" s="50"/>
      <c r="K68" s="50"/>
      <c r="L68" s="50"/>
      <c r="M68" s="50"/>
    </row>
    <row r="69" customFormat="false" ht="15.75" hidden="false" customHeight="false" outlineLevel="0" collapsed="false">
      <c r="A69" s="50" t="s">
        <v>285</v>
      </c>
      <c r="B69" s="50"/>
      <c r="C69" s="50"/>
      <c r="D69" s="50"/>
      <c r="E69" s="50"/>
      <c r="F69" s="50"/>
      <c r="G69" s="61"/>
      <c r="H69" s="61"/>
      <c r="I69" s="50"/>
      <c r="J69" s="50"/>
      <c r="K69" s="50"/>
      <c r="L69" s="50"/>
      <c r="M69" s="50"/>
    </row>
    <row r="70" customFormat="false" ht="15.75" hidden="false" customHeight="false" outlineLevel="0" collapsed="false">
      <c r="A70" s="50"/>
      <c r="B70" s="50"/>
      <c r="C70" s="50"/>
      <c r="D70" s="50"/>
      <c r="E70" s="50"/>
      <c r="F70" s="50"/>
      <c r="G70" s="61"/>
      <c r="H70" s="61"/>
      <c r="I70" s="50"/>
      <c r="J70" s="50"/>
      <c r="K70" s="50"/>
      <c r="L70" s="50"/>
      <c r="M70" s="50"/>
    </row>
    <row r="71" customFormat="false" ht="15.75" hidden="false" customHeight="false" outlineLevel="0" collapsed="false">
      <c r="A71" s="65"/>
      <c r="B71" s="66"/>
      <c r="C71" s="66"/>
      <c r="D71" s="67"/>
      <c r="E71" s="67"/>
      <c r="F71" s="67"/>
      <c r="G71" s="67"/>
      <c r="H71" s="61"/>
      <c r="I71" s="50"/>
      <c r="J71" s="50"/>
      <c r="K71" s="50"/>
      <c r="L71" s="50"/>
      <c r="M71" s="50"/>
    </row>
    <row r="72" customFormat="false" ht="15.75" hidden="false" customHeight="false" outlineLevel="0" collapsed="false">
      <c r="A72" s="50"/>
      <c r="B72" s="50"/>
      <c r="C72" s="50"/>
      <c r="D72" s="50"/>
      <c r="E72" s="50"/>
      <c r="F72" s="50"/>
      <c r="G72" s="61"/>
      <c r="H72" s="61"/>
      <c r="I72" s="50"/>
      <c r="J72" s="50"/>
      <c r="K72" s="50"/>
      <c r="L72" s="50"/>
      <c r="M72" s="50"/>
    </row>
    <row r="73" customFormat="false" ht="15.75" hidden="false" customHeight="false" outlineLevel="0" collapsed="false">
      <c r="A73" s="50"/>
      <c r="B73" s="61"/>
      <c r="C73" s="61"/>
      <c r="D73" s="61"/>
      <c r="E73" s="50"/>
      <c r="F73" s="50"/>
      <c r="G73" s="61"/>
      <c r="H73" s="61"/>
      <c r="I73" s="50"/>
      <c r="J73" s="50"/>
      <c r="K73" s="50"/>
      <c r="L73" s="50"/>
      <c r="M73" s="50"/>
    </row>
    <row r="74" customFormat="false" ht="15.75" hidden="false" customHeight="false" outlineLevel="0" collapsed="false">
      <c r="A74" s="50" t="s">
        <v>286</v>
      </c>
      <c r="B74" s="61"/>
      <c r="C74" s="61"/>
      <c r="D74" s="61"/>
      <c r="E74" s="50"/>
      <c r="F74" s="50"/>
      <c r="G74" s="61"/>
      <c r="H74" s="61"/>
      <c r="I74" s="50"/>
      <c r="J74" s="50"/>
      <c r="K74" s="50"/>
      <c r="L74" s="50"/>
      <c r="M74" s="50"/>
    </row>
    <row r="75" customFormat="false" ht="15.75" hidden="false" customHeight="false" outlineLevel="0" collapsed="false">
      <c r="A75" s="50"/>
      <c r="B75" s="61"/>
      <c r="C75" s="61"/>
      <c r="D75" s="61"/>
      <c r="E75" s="50"/>
      <c r="F75" s="50"/>
      <c r="G75" s="61"/>
      <c r="H75" s="61"/>
      <c r="I75" s="50"/>
      <c r="J75" s="50"/>
      <c r="K75" s="50"/>
      <c r="L75" s="50"/>
      <c r="M75" s="50"/>
    </row>
    <row r="76" customFormat="false" ht="15.75" hidden="false" customHeight="false" outlineLevel="0" collapsed="false">
      <c r="A76" s="50" t="s">
        <v>287</v>
      </c>
      <c r="B76" s="61"/>
      <c r="C76" s="50"/>
      <c r="D76" s="50"/>
      <c r="E76" s="50"/>
      <c r="F76" s="50"/>
      <c r="G76" s="61"/>
      <c r="H76" s="61"/>
      <c r="I76" s="50"/>
      <c r="J76" s="50"/>
      <c r="K76" s="50"/>
      <c r="L76" s="50"/>
      <c r="M76" s="50"/>
    </row>
    <row r="77" customFormat="false" ht="15.75" hidden="false" customHeight="false" outlineLevel="0" collapsed="false">
      <c r="A77" s="50" t="s">
        <v>288</v>
      </c>
      <c r="B77" s="61"/>
      <c r="C77" s="70" t="s">
        <v>289</v>
      </c>
      <c r="D77" s="70"/>
      <c r="E77" s="71" t="str">
        <f aca="false">"y =  "&amp;ROUND(C35,2)&amp;" x +" &amp;ROUND(C36,2)</f>
        <v>y =  0,55 x +4,42</v>
      </c>
      <c r="F77" s="71"/>
      <c r="G77" s="71"/>
      <c r="H77" s="61"/>
      <c r="I77" s="50"/>
      <c r="J77" s="50"/>
      <c r="K77" s="50"/>
      <c r="L77" s="50"/>
      <c r="M77" s="50"/>
    </row>
    <row r="78" customFormat="false" ht="15.75" hidden="false" customHeight="false" outlineLevel="0" collapsed="false">
      <c r="A78" s="50"/>
      <c r="B78" s="61"/>
      <c r="C78" s="61"/>
      <c r="D78" s="61"/>
      <c r="E78" s="61"/>
      <c r="F78" s="61"/>
      <c r="G78" s="61"/>
      <c r="H78" s="61"/>
      <c r="I78" s="50"/>
      <c r="J78" s="50"/>
      <c r="K78" s="50"/>
      <c r="L78" s="50"/>
      <c r="M78" s="50"/>
    </row>
    <row r="79" customFormat="false" ht="15.75" hidden="false" customHeight="false" outlineLevel="0" collapsed="false">
      <c r="A79" s="50"/>
      <c r="B79" s="61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</row>
    <row r="80" customFormat="false" ht="15.75" hidden="false" customHeight="false" outlineLevel="0" collapsed="false">
      <c r="A80" s="72" t="s">
        <v>290</v>
      </c>
      <c r="B80" s="61" t="s">
        <v>291</v>
      </c>
      <c r="C80" s="50" t="s">
        <v>292</v>
      </c>
      <c r="D80" s="50"/>
      <c r="E80" s="50"/>
      <c r="F80" s="73" t="n">
        <f aca="false">C35 * 4  + C36</f>
        <v>6.63539460546388</v>
      </c>
      <c r="G80" s="50" t="s">
        <v>293</v>
      </c>
      <c r="H80" s="50"/>
      <c r="I80" s="50"/>
      <c r="J80" s="50"/>
      <c r="K80" s="50"/>
      <c r="L80" s="50"/>
      <c r="M80" s="50"/>
    </row>
    <row r="81" customFormat="false" ht="15.75" hidden="false" customHeight="true" outlineLevel="0" collapsed="false">
      <c r="A81" s="61" t="s">
        <v>294</v>
      </c>
      <c r="B81" s="61" t="s">
        <v>295</v>
      </c>
      <c r="C81" s="74" t="s">
        <v>296</v>
      </c>
      <c r="D81" s="74"/>
      <c r="E81" s="74"/>
      <c r="F81" s="74"/>
      <c r="G81" s="61"/>
      <c r="H81" s="50"/>
      <c r="I81" s="75" t="s">
        <v>297</v>
      </c>
      <c r="J81" s="75"/>
      <c r="K81" s="75"/>
      <c r="L81" s="50"/>
      <c r="M81" s="50"/>
    </row>
    <row r="82" customFormat="false" ht="15.75" hidden="false" customHeight="false" outlineLevel="0" collapsed="false">
      <c r="A82" s="61"/>
      <c r="B82" s="61"/>
      <c r="C82" s="74"/>
      <c r="D82" s="74"/>
      <c r="E82" s="74"/>
      <c r="F82" s="74"/>
      <c r="G82" s="61"/>
      <c r="H82" s="50"/>
      <c r="I82" s="75"/>
      <c r="J82" s="75"/>
      <c r="K82" s="75"/>
      <c r="L82" s="50"/>
      <c r="M82" s="50"/>
    </row>
    <row r="83" customFormat="false" ht="15.75" hidden="false" customHeight="false" outlineLevel="0" collapsed="false">
      <c r="A83" s="61" t="s">
        <v>294</v>
      </c>
      <c r="B83" s="61" t="s">
        <v>298</v>
      </c>
      <c r="C83" s="76" t="s">
        <v>292</v>
      </c>
      <c r="D83" s="76"/>
      <c r="E83" s="76"/>
      <c r="F83" s="77" t="n">
        <f aca="false">E89*6+E90</f>
        <v>2.85165076986118</v>
      </c>
      <c r="G83" s="50" t="s">
        <v>299</v>
      </c>
      <c r="H83" s="50"/>
      <c r="I83" s="75"/>
      <c r="J83" s="75"/>
      <c r="K83" s="75"/>
      <c r="L83" s="50"/>
      <c r="M83" s="50"/>
    </row>
    <row r="84" customFormat="false" ht="15.75" hidden="false" customHeight="false" outlineLevel="0" collapsed="false">
      <c r="A84" s="61"/>
      <c r="B84" s="61"/>
      <c r="C84" s="74"/>
      <c r="D84" s="74"/>
      <c r="E84" s="74"/>
      <c r="F84" s="74"/>
      <c r="G84" s="61"/>
      <c r="H84" s="50"/>
      <c r="I84" s="75"/>
      <c r="J84" s="75"/>
      <c r="K84" s="75"/>
      <c r="L84" s="50"/>
      <c r="M84" s="50"/>
    </row>
    <row r="85" customFormat="false" ht="15.75" hidden="false" customHeight="false" outlineLevel="0" collapsed="false">
      <c r="A85" s="61"/>
      <c r="B85" s="61"/>
      <c r="C85" s="74"/>
      <c r="D85" s="74"/>
      <c r="E85" s="74"/>
      <c r="F85" s="74"/>
      <c r="G85" s="61"/>
      <c r="H85" s="50"/>
      <c r="I85" s="75"/>
      <c r="J85" s="75"/>
      <c r="K85" s="75"/>
      <c r="L85" s="50"/>
      <c r="M85" s="50"/>
    </row>
    <row r="86" customFormat="false" ht="15.75" hidden="false" customHeight="false" outlineLevel="0" collapsed="false">
      <c r="A86" s="61"/>
      <c r="B86" s="61"/>
      <c r="C86" s="61"/>
      <c r="D86" s="61"/>
      <c r="E86" s="61"/>
      <c r="F86" s="61"/>
      <c r="G86" s="61"/>
      <c r="H86" s="50"/>
      <c r="I86" s="50"/>
      <c r="J86" s="50"/>
      <c r="K86" s="50"/>
      <c r="L86" s="50"/>
      <c r="M86" s="50"/>
    </row>
    <row r="87" customFormat="false" ht="15.75" hidden="false" customHeight="false" outlineLevel="0" collapsed="false">
      <c r="A87" s="61"/>
      <c r="B87" s="61"/>
      <c r="C87" s="70" t="s">
        <v>300</v>
      </c>
      <c r="D87" s="70"/>
      <c r="E87" s="71" t="str">
        <f aca="false">"x =  "&amp;ROUND(E89,2)&amp;" y +" &amp;ROUND(E90,2)</f>
        <v>x =  1,81 y +-7,99</v>
      </c>
      <c r="F87" s="71"/>
      <c r="G87" s="71"/>
      <c r="H87" s="50"/>
      <c r="I87" s="50"/>
      <c r="J87" s="50"/>
      <c r="K87" s="50"/>
      <c r="L87" s="50"/>
      <c r="M87" s="50"/>
    </row>
    <row r="88" customFormat="false" ht="15.75" hidden="false" customHeight="false" outlineLevel="0" collapsed="false">
      <c r="A88" s="61"/>
      <c r="B88" s="61"/>
      <c r="C88" s="61"/>
      <c r="D88" s="61"/>
      <c r="E88" s="61"/>
      <c r="F88" s="61"/>
      <c r="G88" s="61"/>
      <c r="H88" s="50"/>
      <c r="I88" s="50"/>
      <c r="J88" s="50"/>
      <c r="K88" s="50"/>
      <c r="L88" s="50"/>
      <c r="M88" s="50"/>
    </row>
    <row r="89" customFormat="false" ht="15.75" hidden="false" customHeight="false" outlineLevel="0" collapsed="false">
      <c r="C89" s="61"/>
      <c r="D89" s="58" t="s">
        <v>274</v>
      </c>
      <c r="E89" s="59" t="n">
        <f aca="false">SLOPE(B3:B15,C3:C15)</f>
        <v>1.80732731922675</v>
      </c>
      <c r="F89" s="61"/>
      <c r="G89" s="61"/>
      <c r="H89" s="50"/>
      <c r="I89" s="50"/>
      <c r="J89" s="50"/>
      <c r="K89" s="50"/>
      <c r="L89" s="50"/>
      <c r="M89" s="50"/>
    </row>
    <row r="90" customFormat="false" ht="15.75" hidden="false" customHeight="false" outlineLevel="0" collapsed="false">
      <c r="C90" s="50"/>
      <c r="D90" s="58" t="s">
        <v>275</v>
      </c>
      <c r="E90" s="59" t="n">
        <f aca="false">INTERCEPT(B3:B15,C3:C15)</f>
        <v>-7.99231314549934</v>
      </c>
      <c r="F90" s="50"/>
      <c r="G90" s="50"/>
      <c r="H90" s="50"/>
      <c r="I90" s="50"/>
      <c r="J90" s="50"/>
      <c r="K90" s="50"/>
      <c r="L90" s="50"/>
      <c r="M90" s="50"/>
    </row>
    <row r="91" customFormat="false" ht="15.75" hidden="false" customHeight="false" outlineLevel="0" collapsed="false">
      <c r="C91" s="50"/>
      <c r="D91" s="58" t="s">
        <v>276</v>
      </c>
      <c r="E91" s="59" t="n">
        <f aca="false">CORREL(B3:B15,C3:C15)</f>
        <v>0.999635959621429</v>
      </c>
      <c r="F91" s="50"/>
      <c r="G91" s="50"/>
      <c r="H91" s="50"/>
      <c r="I91" s="50"/>
      <c r="J91" s="50"/>
      <c r="K91" s="50"/>
      <c r="L91" s="50"/>
      <c r="M91" s="50"/>
    </row>
    <row r="92" customFormat="false" ht="15.75" hidden="false" customHeight="false" outlineLevel="0" collapsed="false">
      <c r="C92" s="50"/>
      <c r="D92" s="58" t="s">
        <v>277</v>
      </c>
      <c r="E92" s="59" t="n">
        <f aca="false">RSQ(B3:B15,C3:C15)</f>
        <v>0.999272051768256</v>
      </c>
      <c r="F92" s="50"/>
      <c r="G92" s="50"/>
      <c r="H92" s="50"/>
      <c r="I92" s="50"/>
      <c r="J92" s="50"/>
      <c r="K92" s="50"/>
      <c r="L92" s="50"/>
      <c r="M92" s="50"/>
    </row>
    <row r="93" customFormat="false" ht="15.75" hidden="false" customHeight="false" outlineLevel="0" collapsed="false">
      <c r="A93" s="61"/>
      <c r="B93" s="61"/>
      <c r="C93" s="61"/>
      <c r="D93" s="61"/>
      <c r="E93" s="61"/>
      <c r="F93" s="61"/>
      <c r="G93" s="61"/>
      <c r="H93" s="61"/>
      <c r="I93" s="50"/>
      <c r="J93" s="50"/>
      <c r="K93" s="50"/>
      <c r="L93" s="50"/>
      <c r="M93" s="50"/>
    </row>
    <row r="94" customFormat="false" ht="15.75" hidden="false" customHeight="false" outlineLevel="0" collapsed="false">
      <c r="A94" s="50" t="s">
        <v>294</v>
      </c>
      <c r="B94" s="61" t="s">
        <v>298</v>
      </c>
      <c r="C94" s="50" t="s">
        <v>301</v>
      </c>
      <c r="D94" s="50"/>
      <c r="E94" s="50"/>
      <c r="F94" s="78" t="n">
        <f aca="false">E89*6+E90</f>
        <v>2.85165076986118</v>
      </c>
      <c r="G94" s="79"/>
      <c r="H94" s="79"/>
      <c r="I94" s="50"/>
      <c r="J94" s="50"/>
      <c r="K94" s="50"/>
      <c r="L94" s="50"/>
      <c r="M94" s="50"/>
    </row>
    <row r="95" customFormat="false" ht="15.75" hidden="false" customHeight="false" outlineLevel="0" collapsed="false">
      <c r="A95" s="50"/>
      <c r="B95" s="61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</row>
    <row r="96" customFormat="false" ht="15.75" hidden="false" customHeight="false" outlineLevel="0" collapsed="false">
      <c r="A96" s="65"/>
      <c r="B96" s="66"/>
      <c r="C96" s="66"/>
      <c r="D96" s="67"/>
      <c r="E96" s="67"/>
      <c r="F96" s="67"/>
      <c r="G96" s="67"/>
      <c r="H96" s="50"/>
      <c r="I96" s="50"/>
      <c r="J96" s="50"/>
      <c r="K96" s="50"/>
      <c r="L96" s="50"/>
      <c r="M96" s="50"/>
    </row>
    <row r="97" customFormat="false" ht="15.75" hidden="false" customHeight="false" outlineLevel="0" collapsed="false">
      <c r="A97" s="50"/>
      <c r="H97" s="50"/>
      <c r="I97" s="50"/>
      <c r="J97" s="50"/>
      <c r="K97" s="50"/>
      <c r="L97" s="50"/>
      <c r="M97" s="50"/>
    </row>
    <row r="98" customFormat="false" ht="15.75" hidden="false" customHeight="fals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</row>
    <row r="99" customFormat="false" ht="15.75" hidden="false" customHeight="false" outlineLevel="0" collapsed="false">
      <c r="G99" s="50"/>
      <c r="H99" s="50"/>
      <c r="I99" s="50"/>
      <c r="J99" s="50"/>
      <c r="K99" s="50"/>
      <c r="L99" s="50"/>
      <c r="M99" s="50"/>
    </row>
    <row r="100" customFormat="false" ht="16.5" hidden="false" customHeight="true" outlineLevel="0" collapsed="false">
      <c r="C100" s="68" t="s">
        <v>302</v>
      </c>
      <c r="D100" s="68"/>
      <c r="E100" s="68"/>
      <c r="F100" s="68"/>
      <c r="G100" s="50"/>
      <c r="H100" s="50"/>
      <c r="I100" s="50"/>
      <c r="J100" s="50"/>
      <c r="K100" s="50"/>
      <c r="L100" s="50"/>
      <c r="M100" s="50"/>
    </row>
    <row r="101" customFormat="false" ht="15.75" hidden="false" customHeight="false" outlineLevel="0" collapsed="false">
      <c r="A101" s="50"/>
      <c r="B101" s="50"/>
      <c r="C101" s="68"/>
      <c r="D101" s="68"/>
      <c r="E101" s="68"/>
      <c r="F101" s="68"/>
      <c r="G101" s="50"/>
      <c r="H101" s="50"/>
      <c r="I101" s="50"/>
      <c r="J101" s="80" t="s">
        <v>303</v>
      </c>
      <c r="K101" s="80"/>
      <c r="L101" s="81" t="s">
        <v>304</v>
      </c>
      <c r="M101" s="82" t="n">
        <f aca="false">RANDBETWEEN(-10,10)/10</f>
        <v>1</v>
      </c>
    </row>
    <row r="102" customFormat="false" ht="16.5" hidden="false" customHeight="fals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83"/>
      <c r="K102" s="84"/>
      <c r="L102" s="84" t="s">
        <v>305</v>
      </c>
      <c r="M102" s="85" t="n">
        <f aca="false">RANDBETWEEN(40,50)/10</f>
        <v>4.2</v>
      </c>
    </row>
    <row r="103" customFormat="false" ht="15.75" hidden="false" customHeight="false" outlineLevel="0" collapsed="false">
      <c r="A103" s="50"/>
      <c r="B103" s="50"/>
      <c r="C103" s="60" t="s">
        <v>289</v>
      </c>
      <c r="D103" s="60"/>
      <c r="E103" s="86" t="str">
        <f aca="false">"y =  "&amp;ROUND(C35,2)&amp;" x +" &amp;ROUND(C36,2)</f>
        <v>y =  0,55 x +4,42</v>
      </c>
      <c r="F103" s="86"/>
      <c r="G103" s="50"/>
      <c r="H103" s="50"/>
      <c r="I103" s="50"/>
      <c r="J103" s="50"/>
      <c r="K103" s="50"/>
      <c r="L103" s="50"/>
      <c r="M103" s="50"/>
    </row>
    <row r="104" customFormat="false" ht="16.5" hidden="false" customHeight="fals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</row>
    <row r="105" s="15" customFormat="true" ht="15.75" hidden="false" customHeight="false" outlineLevel="0" collapsed="false">
      <c r="A105" s="87" t="s">
        <v>306</v>
      </c>
      <c r="B105" s="82" t="s">
        <v>307</v>
      </c>
      <c r="C105" s="80" t="s">
        <v>308</v>
      </c>
      <c r="D105" s="87" t="s">
        <v>244</v>
      </c>
      <c r="E105" s="82" t="s">
        <v>309</v>
      </c>
      <c r="F105" s="88" t="str">
        <f aca="false">"droite aléatoire y = " &amp; M101 &amp;"  x + " &amp; M102</f>
        <v>droite aléatoire y = 1  x + 4,2</v>
      </c>
      <c r="G105" s="88"/>
      <c r="H105" s="88"/>
      <c r="I105" s="89" t="s">
        <v>310</v>
      </c>
      <c r="J105" s="87" t="s">
        <v>244</v>
      </c>
      <c r="K105" s="82" t="s">
        <v>309</v>
      </c>
      <c r="L105" s="61"/>
      <c r="M105" s="61"/>
      <c r="N105" s="61"/>
    </row>
    <row r="106" customFormat="false" ht="72" hidden="false" customHeight="false" outlineLevel="0" collapsed="false">
      <c r="A106" s="52" t="s">
        <v>269</v>
      </c>
      <c r="B106" s="90" t="s">
        <v>270</v>
      </c>
      <c r="C106" s="91"/>
      <c r="D106" s="72"/>
      <c r="E106" s="92" t="n">
        <f aca="false">SUM(D107:D119)</f>
        <v>0.284470808487041</v>
      </c>
      <c r="F106" s="93"/>
      <c r="G106" s="50"/>
      <c r="H106" s="50"/>
      <c r="I106" s="72"/>
      <c r="J106" s="50"/>
      <c r="K106" s="92" t="n">
        <f aca="false">SUM(J107:J119)</f>
        <v>81.765</v>
      </c>
      <c r="L106" s="50"/>
      <c r="M106" s="50"/>
      <c r="N106" s="50"/>
    </row>
    <row r="107" customFormat="false" ht="15.75" hidden="false" customHeight="false" outlineLevel="0" collapsed="false">
      <c r="A107" s="94" t="n">
        <v>7.1</v>
      </c>
      <c r="B107" s="95" t="n">
        <f aca="false">(0.5+RANDBETWEEN(4,6) /100)*A107+4.43</f>
        <v>8.335</v>
      </c>
      <c r="C107" s="96" t="n">
        <f aca="false">A107*C$35+C$36</f>
        <v>8.34938593815005</v>
      </c>
      <c r="D107" s="78" t="n">
        <f aca="false">ABS(C107-B107)</f>
        <v>0.0143859381500491</v>
      </c>
      <c r="E107" s="97"/>
      <c r="F107" s="93"/>
      <c r="G107" s="50"/>
      <c r="H107" s="61"/>
      <c r="I107" s="98" t="n">
        <f aca="false">M$101*A107+M$102</f>
        <v>11.3</v>
      </c>
      <c r="J107" s="78" t="n">
        <f aca="false">ABS(B107-I107)</f>
        <v>2.965</v>
      </c>
      <c r="K107" s="97"/>
      <c r="L107" s="50"/>
      <c r="M107" s="50"/>
    </row>
    <row r="108" customFormat="false" ht="15.75" hidden="false" customHeight="false" outlineLevel="0" collapsed="false">
      <c r="A108" s="99" t="n">
        <v>6.7</v>
      </c>
      <c r="B108" s="95" t="n">
        <f aca="false">(0.5+RANDBETWEEN(4,6) /100)*A108+4.43</f>
        <v>8.115</v>
      </c>
      <c r="C108" s="96" t="n">
        <f aca="false">A108*C$35+C$36</f>
        <v>8.12822576619054</v>
      </c>
      <c r="D108" s="78" t="n">
        <f aca="false">ABS(C108-B108)</f>
        <v>0.0132257661905424</v>
      </c>
      <c r="E108" s="97"/>
      <c r="F108" s="93"/>
      <c r="G108" s="50"/>
      <c r="H108" s="61"/>
      <c r="I108" s="98" t="n">
        <f aca="false">M$101*A108+M$102</f>
        <v>10.9</v>
      </c>
      <c r="J108" s="78" t="n">
        <f aca="false">ABS(I109-H109)</f>
        <v>10.8</v>
      </c>
      <c r="K108" s="97"/>
    </row>
    <row r="109" customFormat="false" ht="15.75" hidden="false" customHeight="false" outlineLevel="0" collapsed="false">
      <c r="A109" s="99" t="n">
        <v>6.6</v>
      </c>
      <c r="B109" s="95" t="n">
        <f aca="false">(0.5+RANDBETWEEN(4,6) /100)*A109+4.43</f>
        <v>8.06</v>
      </c>
      <c r="C109" s="96" t="n">
        <f aca="false">A109*C$35+C$36</f>
        <v>8.07293572320067</v>
      </c>
      <c r="D109" s="78" t="n">
        <f aca="false">ABS(C109-B109)</f>
        <v>0.0129357232006679</v>
      </c>
      <c r="E109" s="97"/>
      <c r="F109" s="100" t="s">
        <v>311</v>
      </c>
      <c r="G109" s="100"/>
      <c r="H109" s="61"/>
      <c r="I109" s="98" t="n">
        <f aca="false">M$101*A109+M$102</f>
        <v>10.8</v>
      </c>
      <c r="J109" s="78" t="n">
        <f aca="false">ABS(I110-A110)</f>
        <v>4.2</v>
      </c>
      <c r="K109" s="97"/>
    </row>
    <row r="110" customFormat="false" ht="15.75" hidden="false" customHeight="false" outlineLevel="0" collapsed="false">
      <c r="A110" s="99" t="n">
        <v>5.9</v>
      </c>
      <c r="B110" s="95" t="n">
        <f aca="false">(0.5+RANDBETWEEN(4,6) /100)*A110+4.43</f>
        <v>7.616</v>
      </c>
      <c r="C110" s="96" t="n">
        <f aca="false">A110*C$35+C$36</f>
        <v>7.68590542227153</v>
      </c>
      <c r="D110" s="78" t="n">
        <f aca="false">ABS(C110-B110)</f>
        <v>0.069905422271531</v>
      </c>
      <c r="E110" s="97"/>
      <c r="F110" s="100"/>
      <c r="G110" s="100"/>
      <c r="H110" s="61"/>
      <c r="I110" s="98" t="n">
        <f aca="false">M$101*A110+M$102</f>
        <v>10.1</v>
      </c>
      <c r="J110" s="78" t="n">
        <f aca="false">ABS(I111-H111)</f>
        <v>9.6</v>
      </c>
      <c r="K110" s="97"/>
    </row>
    <row r="111" customFormat="false" ht="15.75" hidden="false" customHeight="false" outlineLevel="0" collapsed="false">
      <c r="A111" s="99" t="n">
        <v>5.4</v>
      </c>
      <c r="B111" s="95" t="n">
        <f aca="false">(0.5+RANDBETWEEN(4,6) /100)*A111+4.43</f>
        <v>7.346</v>
      </c>
      <c r="C111" s="96" t="n">
        <f aca="false">A111*C$35+C$36</f>
        <v>7.40945520732215</v>
      </c>
      <c r="D111" s="78" t="n">
        <f aca="false">ABS(C111-B111)</f>
        <v>0.0634552073221482</v>
      </c>
      <c r="E111" s="97"/>
      <c r="F111" s="100"/>
      <c r="G111" s="100"/>
      <c r="H111" s="61"/>
      <c r="I111" s="98" t="n">
        <f aca="false">M$101*A111+M$102</f>
        <v>9.6</v>
      </c>
      <c r="J111" s="78" t="n">
        <f aca="false">ABS(I112-H112)</f>
        <v>9</v>
      </c>
      <c r="K111" s="97"/>
    </row>
    <row r="112" customFormat="false" ht="15.75" hidden="false" customHeight="false" outlineLevel="0" collapsed="false">
      <c r="A112" s="99" t="n">
        <v>4.8</v>
      </c>
      <c r="B112" s="95" t="n">
        <f aca="false">(0.5+RANDBETWEEN(4,6) /100)*A112+4.43</f>
        <v>7.118</v>
      </c>
      <c r="C112" s="96" t="n">
        <f aca="false">A112*C$35+C$36</f>
        <v>7.07771494938289</v>
      </c>
      <c r="D112" s="78" t="n">
        <f aca="false">ABS(C112-B112)</f>
        <v>0.0402850506171131</v>
      </c>
      <c r="E112" s="97"/>
      <c r="F112" s="100"/>
      <c r="G112" s="100"/>
      <c r="H112" s="61"/>
      <c r="I112" s="98" t="n">
        <f aca="false">M$101*A112+M$102</f>
        <v>9</v>
      </c>
      <c r="J112" s="78" t="n">
        <f aca="false">ABS(I113-H113)</f>
        <v>8.5</v>
      </c>
      <c r="K112" s="97"/>
    </row>
    <row r="113" customFormat="false" ht="15.75" hidden="false" customHeight="false" outlineLevel="0" collapsed="false">
      <c r="A113" s="99" t="n">
        <v>4.3</v>
      </c>
      <c r="B113" s="95" t="n">
        <f aca="false">(0.5+RANDBETWEEN(4,6) /100)*A113+4.43</f>
        <v>6.795</v>
      </c>
      <c r="C113" s="96" t="n">
        <f aca="false">A113*C$35+C$36</f>
        <v>6.80126473443351</v>
      </c>
      <c r="D113" s="78" t="n">
        <f aca="false">ABS(C113-B113)</f>
        <v>0.00626473443350495</v>
      </c>
      <c r="E113" s="97"/>
      <c r="F113" s="100"/>
      <c r="G113" s="100"/>
      <c r="H113" s="61"/>
      <c r="I113" s="98" t="n">
        <f aca="false">M$101*A113+M$102</f>
        <v>8.5</v>
      </c>
      <c r="J113" s="78" t="n">
        <f aca="false">ABS(I114-H114)</f>
        <v>8.1</v>
      </c>
      <c r="K113" s="97"/>
    </row>
    <row r="114" customFormat="false" ht="15.75" hidden="false" customHeight="false" outlineLevel="0" collapsed="false">
      <c r="A114" s="99" t="n">
        <v>3.9</v>
      </c>
      <c r="B114" s="95" t="n">
        <f aca="false">(0.5+RANDBETWEEN(4,6) /100)*A114+4.43</f>
        <v>6.575</v>
      </c>
      <c r="C114" s="96" t="n">
        <f aca="false">A114*C$35+C$36</f>
        <v>6.580104562474</v>
      </c>
      <c r="D114" s="78" t="n">
        <f aca="false">ABS(C114-B114)</f>
        <v>0.00510456247399915</v>
      </c>
      <c r="E114" s="97"/>
      <c r="F114" s="100"/>
      <c r="G114" s="100"/>
      <c r="H114" s="61"/>
      <c r="I114" s="98" t="n">
        <f aca="false">M$101*A114+M$102</f>
        <v>8.1</v>
      </c>
      <c r="J114" s="78" t="n">
        <f aca="false">ABS(I115-H115)</f>
        <v>7.4</v>
      </c>
      <c r="K114" s="97"/>
    </row>
    <row r="115" customFormat="false" ht="15.75" hidden="false" customHeight="false" outlineLevel="0" collapsed="false">
      <c r="A115" s="99" t="n">
        <v>3.2</v>
      </c>
      <c r="B115" s="95" t="n">
        <f aca="false">(0.5+RANDBETWEEN(4,6) /100)*A115+4.43</f>
        <v>6.19</v>
      </c>
      <c r="C115" s="96" t="n">
        <f aca="false">A115*C$35+C$36</f>
        <v>6.19307426154486</v>
      </c>
      <c r="D115" s="78" t="n">
        <f aca="false">ABS(C115-B115)</f>
        <v>0.0030742615448629</v>
      </c>
      <c r="E115" s="97"/>
      <c r="F115" s="100"/>
      <c r="G115" s="100"/>
      <c r="H115" s="61"/>
      <c r="I115" s="98" t="n">
        <f aca="false">M$101*A115+M$102</f>
        <v>7.4</v>
      </c>
      <c r="J115" s="78" t="n">
        <f aca="false">ABS(I116-H116)</f>
        <v>6.3</v>
      </c>
      <c r="K115" s="97"/>
      <c r="L115" s="50"/>
      <c r="M115" s="50"/>
    </row>
    <row r="116" customFormat="false" ht="15.75" hidden="false" customHeight="false" outlineLevel="0" collapsed="false">
      <c r="A116" s="99" t="n">
        <v>2.1</v>
      </c>
      <c r="B116" s="95" t="n">
        <f aca="false">(0.5+RANDBETWEEN(4,6) /100)*A116+4.43</f>
        <v>5.564</v>
      </c>
      <c r="C116" s="96" t="n">
        <f aca="false">A116*C$35+C$36</f>
        <v>5.58488378865622</v>
      </c>
      <c r="D116" s="78" t="n">
        <f aca="false">ABS(C116-B116)</f>
        <v>0.0208837886562199</v>
      </c>
      <c r="E116" s="97"/>
      <c r="F116" s="93"/>
      <c r="G116" s="50"/>
      <c r="H116" s="61"/>
      <c r="I116" s="98" t="n">
        <f aca="false">M$101*A116+M$102</f>
        <v>6.3</v>
      </c>
      <c r="J116" s="78" t="n">
        <f aca="false">ABS(I117-H117)</f>
        <v>5.7</v>
      </c>
      <c r="K116" s="97"/>
      <c r="L116" s="50"/>
      <c r="M116" s="50"/>
    </row>
    <row r="117" customFormat="false" ht="15.75" hidden="false" customHeight="false" outlineLevel="0" collapsed="false">
      <c r="A117" s="99" t="n">
        <v>1.5</v>
      </c>
      <c r="B117" s="95" t="n">
        <f aca="false">(0.5+RANDBETWEEN(4,6) /100)*A117+4.43</f>
        <v>5.27</v>
      </c>
      <c r="C117" s="96" t="n">
        <f aca="false">A117*C$35+C$36</f>
        <v>5.25314353071696</v>
      </c>
      <c r="D117" s="78" t="n">
        <f aca="false">ABS(C117-B117)</f>
        <v>0.0168564692830389</v>
      </c>
      <c r="E117" s="97"/>
      <c r="F117" s="93"/>
      <c r="G117" s="50"/>
      <c r="H117" s="61"/>
      <c r="I117" s="98" t="n">
        <f aca="false">M$101*A117+M$102</f>
        <v>5.7</v>
      </c>
      <c r="J117" s="78" t="n">
        <f aca="false">ABS(I118-H118)</f>
        <v>4.9</v>
      </c>
      <c r="K117" s="97"/>
      <c r="L117" s="50"/>
      <c r="M117" s="50"/>
    </row>
    <row r="118" customFormat="false" ht="15.75" hidden="false" customHeight="false" outlineLevel="0" collapsed="false">
      <c r="A118" s="99" t="n">
        <v>0.7</v>
      </c>
      <c r="B118" s="95" t="n">
        <f aca="false">(0.5+RANDBETWEEN(4,6) /100)*A118+4.43</f>
        <v>4.822</v>
      </c>
      <c r="C118" s="96" t="n">
        <f aca="false">A118*C$35+C$36</f>
        <v>4.81082318679795</v>
      </c>
      <c r="D118" s="78" t="n">
        <f aca="false">ABS(C118-B118)</f>
        <v>0.0111768132020522</v>
      </c>
      <c r="E118" s="97"/>
      <c r="F118" s="93"/>
      <c r="G118" s="50"/>
      <c r="H118" s="61"/>
      <c r="I118" s="98" t="n">
        <f aca="false">M$101*A118+M$102</f>
        <v>4.9</v>
      </c>
      <c r="J118" s="78" t="n">
        <f aca="false">ABS(I119-H119)</f>
        <v>4.3</v>
      </c>
      <c r="K118" s="97"/>
      <c r="L118" s="50"/>
      <c r="M118" s="50"/>
    </row>
    <row r="119" customFormat="false" ht="16.5" hidden="false" customHeight="false" outlineLevel="0" collapsed="false">
      <c r="A119" s="101" t="n">
        <v>0.1</v>
      </c>
      <c r="B119" s="102" t="n">
        <f aca="false">(0.5+RANDBETWEEN(4,6) /100)*A119+4.43</f>
        <v>4.486</v>
      </c>
      <c r="C119" s="103" t="n">
        <f aca="false">A119*C$35+C$36</f>
        <v>4.47908292885869</v>
      </c>
      <c r="D119" s="104" t="n">
        <f aca="false">ABS(C119-B119)</f>
        <v>0.00691707114131113</v>
      </c>
      <c r="E119" s="105"/>
      <c r="F119" s="83"/>
      <c r="G119" s="84"/>
      <c r="H119" s="106"/>
      <c r="I119" s="107" t="n">
        <f aca="false">M$101*A119+M$102</f>
        <v>4.3</v>
      </c>
      <c r="J119" s="104" t="n">
        <f aca="false">ABS(I120-H120)</f>
        <v>0</v>
      </c>
      <c r="K119" s="105"/>
      <c r="L119" s="50"/>
      <c r="M119" s="50"/>
    </row>
    <row r="120" customFormat="false" ht="15.75" hidden="false" customHeight="false" outlineLevel="0" collapsed="false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</row>
    <row r="121" customFormat="false" ht="15.75" hidden="false" customHeight="false" outlineLevel="0" collapsed="false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</row>
    <row r="122" customFormat="false" ht="15.75" hidden="false" customHeight="false" outlineLevel="0" collapsed="false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</row>
    <row r="123" customFormat="false" ht="15.75" hidden="false" customHeight="false" outlineLevel="0" collapsed="false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</row>
    <row r="124" customFormat="false" ht="15.75" hidden="false" customHeight="false" outlineLevel="0" collapsed="false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</row>
    <row r="125" customFormat="false" ht="15.75" hidden="false" customHeight="false" outlineLevel="0" collapsed="false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</row>
    <row r="126" customFormat="false" ht="15.75" hidden="false" customHeight="false" outlineLevel="0" collapsed="false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</row>
  </sheetData>
  <mergeCells count="13">
    <mergeCell ref="D60:F63"/>
    <mergeCell ref="C77:D77"/>
    <mergeCell ref="E77:G77"/>
    <mergeCell ref="I81:K85"/>
    <mergeCell ref="C87:D87"/>
    <mergeCell ref="E87:G87"/>
    <mergeCell ref="G94:H94"/>
    <mergeCell ref="C100:F101"/>
    <mergeCell ref="J101:K101"/>
    <mergeCell ref="C103:D103"/>
    <mergeCell ref="E103:F103"/>
    <mergeCell ref="F105:H105"/>
    <mergeCell ref="F109:G1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G67"/>
  <sheetViews>
    <sheetView showFormulas="false" showGridLines="true" showRowColHeaders="true" showZeros="true" rightToLeft="false" tabSelected="false" showOutlineSymbols="true" defaultGridColor="true" view="normal" topLeftCell="A27" colorId="64" zoomScale="75" zoomScaleNormal="75" zoomScalePageLayoutView="100" workbookViewId="0">
      <selection pane="topLeft" activeCell="J36" activeCellId="0" sqref="J36"/>
    </sheetView>
  </sheetViews>
  <sheetFormatPr defaultColWidth="10.4296875" defaultRowHeight="15.75" zeroHeight="false" outlineLevelRow="0" outlineLevelCol="0"/>
  <cols>
    <col collapsed="false" customWidth="true" hidden="false" outlineLevel="0" max="19" min="1" style="0" width="12.14"/>
  </cols>
  <sheetData>
    <row r="6" customFormat="false" ht="18" hidden="false" customHeight="false" outlineLevel="0" collapsed="false">
      <c r="B6" s="108" t="s">
        <v>312</v>
      </c>
      <c r="C6" s="108" t="s">
        <v>313</v>
      </c>
    </row>
    <row r="7" customFormat="false" ht="16.5" hidden="false" customHeight="false" outlineLevel="0" collapsed="false">
      <c r="B7" s="109" t="n">
        <v>1</v>
      </c>
      <c r="C7" s="109" t="n">
        <v>9</v>
      </c>
    </row>
    <row r="8" customFormat="false" ht="16.5" hidden="false" customHeight="false" outlineLevel="0" collapsed="false">
      <c r="B8" s="109" t="n">
        <v>6</v>
      </c>
      <c r="C8" s="109" t="n">
        <v>45</v>
      </c>
    </row>
    <row r="9" customFormat="false" ht="16.5" hidden="false" customHeight="false" outlineLevel="0" collapsed="false">
      <c r="B9" s="109" t="n">
        <v>2</v>
      </c>
      <c r="C9" s="109" t="n">
        <v>20</v>
      </c>
    </row>
    <row r="10" customFormat="false" ht="16.5" hidden="false" customHeight="false" outlineLevel="0" collapsed="false">
      <c r="B10" s="109" t="n">
        <v>5</v>
      </c>
      <c r="C10" s="109" t="n">
        <v>71</v>
      </c>
    </row>
    <row r="11" customFormat="false" ht="16.5" hidden="false" customHeight="false" outlineLevel="0" collapsed="false">
      <c r="B11" s="109" t="n">
        <v>5</v>
      </c>
      <c r="C11" s="109" t="n">
        <v>57</v>
      </c>
    </row>
    <row r="12" customFormat="false" ht="16.5" hidden="false" customHeight="false" outlineLevel="0" collapsed="false">
      <c r="B12" s="109" t="n">
        <v>9</v>
      </c>
      <c r="C12" s="109" t="n">
        <v>98</v>
      </c>
    </row>
    <row r="13" customFormat="false" ht="16.5" hidden="false" customHeight="false" outlineLevel="0" collapsed="false">
      <c r="B13" s="109" t="n">
        <v>4</v>
      </c>
      <c r="C13" s="109" t="n">
        <v>56</v>
      </c>
    </row>
    <row r="14" customFormat="false" ht="16.5" hidden="false" customHeight="false" outlineLevel="0" collapsed="false">
      <c r="B14" s="109" t="n">
        <v>10</v>
      </c>
      <c r="C14" s="109" t="n">
        <v>104</v>
      </c>
    </row>
    <row r="15" customFormat="false" ht="16.5" hidden="false" customHeight="false" outlineLevel="0" collapsed="false">
      <c r="B15" s="109" t="n">
        <v>3</v>
      </c>
      <c r="C15" s="109" t="n">
        <v>36</v>
      </c>
    </row>
    <row r="16" customFormat="false" ht="16.5" hidden="false" customHeight="false" outlineLevel="0" collapsed="false">
      <c r="B16" s="109" t="n">
        <v>8</v>
      </c>
      <c r="C16" s="109" t="n">
        <v>75</v>
      </c>
    </row>
    <row r="17" customFormat="false" ht="16.5" hidden="false" customHeight="false" outlineLevel="0" collapsed="false">
      <c r="B17" s="109" t="n">
        <v>7</v>
      </c>
      <c r="C17" s="109" t="n">
        <v>60</v>
      </c>
    </row>
    <row r="18" customFormat="false" ht="16.5" hidden="false" customHeight="false" outlineLevel="0" collapsed="false">
      <c r="B18" s="109" t="n">
        <v>7</v>
      </c>
      <c r="C18" s="109" t="n">
        <v>71</v>
      </c>
    </row>
    <row r="19" customFormat="false" ht="16.5" hidden="false" customHeight="false" outlineLevel="0" collapsed="false">
      <c r="B19" s="109" t="n">
        <v>2</v>
      </c>
      <c r="C19" s="109" t="n">
        <v>31</v>
      </c>
    </row>
    <row r="20" customFormat="false" ht="15.75" hidden="false" customHeight="false" outlineLevel="0" collapsed="false">
      <c r="B20" s="18" t="n">
        <f aca="false">RANDBETWEEN(1,10)</f>
        <v>5</v>
      </c>
      <c r="C20" s="110" t="n">
        <f aca="false">RANDBETWEEN(5,6)*B20+RANDBETWEEN(19,20)</f>
        <v>44</v>
      </c>
    </row>
    <row r="21" customFormat="false" ht="15.75" hidden="false" customHeight="false" outlineLevel="0" collapsed="false">
      <c r="B21" s="18" t="n">
        <f aca="false">RANDBETWEEN(1,10)</f>
        <v>5</v>
      </c>
      <c r="C21" s="110" t="n">
        <f aca="false">RANDBETWEEN(5,6)*B21+RANDBETWEEN(19,20)</f>
        <v>49</v>
      </c>
    </row>
    <row r="22" customFormat="false" ht="15.75" hidden="false" customHeight="false" outlineLevel="0" collapsed="false">
      <c r="B22" s="18" t="n">
        <f aca="false">RANDBETWEEN(1,10)</f>
        <v>8</v>
      </c>
      <c r="C22" s="110" t="n">
        <f aca="false">RANDBETWEEN(5,6)*B22+RANDBETWEEN(19,20)</f>
        <v>60</v>
      </c>
    </row>
    <row r="23" customFormat="false" ht="15.75" hidden="false" customHeight="false" outlineLevel="0" collapsed="false">
      <c r="B23" s="18" t="n">
        <f aca="false">RANDBETWEEN(1,10)</f>
        <v>8</v>
      </c>
      <c r="C23" s="110" t="n">
        <f aca="false">RANDBETWEEN(5,6)*B23+RANDBETWEEN(19,20)</f>
        <v>67</v>
      </c>
    </row>
    <row r="24" customFormat="false" ht="15.75" hidden="false" customHeight="false" outlineLevel="0" collapsed="false">
      <c r="B24" s="18" t="n">
        <f aca="false">RANDBETWEEN(1,10)</f>
        <v>5</v>
      </c>
      <c r="C24" s="110" t="n">
        <f aca="false">RANDBETWEEN(5,6)*B24+RANDBETWEEN(19,20)</f>
        <v>44</v>
      </c>
    </row>
    <row r="25" customFormat="false" ht="15.75" hidden="false" customHeight="false" outlineLevel="0" collapsed="false">
      <c r="B25" s="18" t="n">
        <f aca="false">RANDBETWEEN(1,10)</f>
        <v>1</v>
      </c>
      <c r="C25" s="110" t="n">
        <f aca="false">RANDBETWEEN(5,6)*B25+RANDBETWEEN(19,20)</f>
        <v>26</v>
      </c>
    </row>
    <row r="26" customFormat="false" ht="15.75" hidden="false" customHeight="false" outlineLevel="0" collapsed="false">
      <c r="B26" s="18" t="n">
        <f aca="false">RANDBETWEEN(1,10)</f>
        <v>8</v>
      </c>
      <c r="C26" s="110" t="n">
        <f aca="false">RANDBETWEEN(5,6)*B26+RANDBETWEEN(19,20)</f>
        <v>59</v>
      </c>
    </row>
    <row r="27" customFormat="false" ht="15.75" hidden="false" customHeight="false" outlineLevel="0" collapsed="false">
      <c r="B27" s="18" t="n">
        <f aca="false">RANDBETWEEN(1,10)</f>
        <v>4</v>
      </c>
      <c r="C27" s="110" t="n">
        <f aca="false">RANDBETWEEN(5,6)*B27+RANDBETWEEN(19,20)</f>
        <v>40</v>
      </c>
    </row>
    <row r="28" customFormat="false" ht="15.75" hidden="false" customHeight="false" outlineLevel="0" collapsed="false">
      <c r="B28" s="18" t="n">
        <f aca="false">RANDBETWEEN(1,10)</f>
        <v>2</v>
      </c>
      <c r="C28" s="110" t="n">
        <f aca="false">RANDBETWEEN(5,6)*B28+RANDBETWEEN(19,20)</f>
        <v>31</v>
      </c>
    </row>
    <row r="29" customFormat="false" ht="15.75" hidden="false" customHeight="false" outlineLevel="0" collapsed="false">
      <c r="B29" s="18" t="n">
        <f aca="false">RANDBETWEEN(1,10)</f>
        <v>1</v>
      </c>
      <c r="C29" s="110" t="n">
        <f aca="false">RANDBETWEEN(5,6)*B29+RANDBETWEEN(19,20)</f>
        <v>26</v>
      </c>
    </row>
    <row r="30" customFormat="false" ht="15.75" hidden="false" customHeight="false" outlineLevel="0" collapsed="false">
      <c r="B30" s="18" t="n">
        <f aca="false">RANDBETWEEN(1,10)</f>
        <v>3</v>
      </c>
      <c r="C30" s="110" t="n">
        <f aca="false">RANDBETWEEN(5,6)*B30+RANDBETWEEN(19,20)</f>
        <v>37</v>
      </c>
    </row>
    <row r="31" customFormat="false" ht="15.75" hidden="false" customHeight="false" outlineLevel="0" collapsed="false">
      <c r="B31" s="18" t="n">
        <f aca="false">RANDBETWEEN(1,10)</f>
        <v>10</v>
      </c>
      <c r="C31" s="110" t="n">
        <f aca="false">RANDBETWEEN(5,6)*B31+RANDBETWEEN(19,20)</f>
        <v>80</v>
      </c>
      <c r="E31" s="0" t="s">
        <v>314</v>
      </c>
    </row>
    <row r="32" customFormat="false" ht="15.75" hidden="false" customHeight="false" outlineLevel="0" collapsed="false">
      <c r="B32" s="18" t="n">
        <f aca="false">RANDBETWEEN(1,10)</f>
        <v>3</v>
      </c>
      <c r="C32" s="110" t="n">
        <f aca="false">RANDBETWEEN(5,6)*B32+RANDBETWEEN(19,20)</f>
        <v>38</v>
      </c>
    </row>
    <row r="33" customFormat="false" ht="15.75" hidden="false" customHeight="false" outlineLevel="0" collapsed="false">
      <c r="B33" s="18" t="n">
        <f aca="false">RANDBETWEEN(1,10)</f>
        <v>5</v>
      </c>
      <c r="C33" s="110" t="n">
        <f aca="false">RANDBETWEEN(5,6)*B33+RANDBETWEEN(19,20)</f>
        <v>44</v>
      </c>
    </row>
    <row r="34" customFormat="false" ht="15.75" hidden="false" customHeight="false" outlineLevel="0" collapsed="false">
      <c r="B34" s="18" t="n">
        <f aca="false">RANDBETWEEN(1,10)</f>
        <v>10</v>
      </c>
      <c r="C34" s="110" t="n">
        <f aca="false">RANDBETWEEN(5,6)*B34+RANDBETWEEN(19,20)</f>
        <v>69</v>
      </c>
    </row>
    <row r="35" customFormat="false" ht="15.75" hidden="false" customHeight="false" outlineLevel="0" collapsed="false">
      <c r="B35" s="18" t="n">
        <f aca="false">RANDBETWEEN(1,10)</f>
        <v>10</v>
      </c>
      <c r="C35" s="110" t="n">
        <f aca="false">RANDBETWEEN(5,6)*B35+RANDBETWEEN(19,20)</f>
        <v>69</v>
      </c>
    </row>
    <row r="36" customFormat="false" ht="15.75" hidden="false" customHeight="false" outlineLevel="0" collapsed="false">
      <c r="B36" s="18" t="n">
        <f aca="false">RANDBETWEEN(1,10)</f>
        <v>8</v>
      </c>
      <c r="C36" s="110" t="n">
        <f aca="false">RANDBETWEEN(5,6)*B36+RANDBETWEEN(19,20)</f>
        <v>68</v>
      </c>
    </row>
    <row r="37" customFormat="false" ht="15.75" hidden="false" customHeight="false" outlineLevel="0" collapsed="false">
      <c r="B37" s="18" t="n">
        <f aca="false">RANDBETWEEN(1,10)</f>
        <v>4</v>
      </c>
      <c r="C37" s="110" t="n">
        <f aca="false">RANDBETWEEN(5,6)*B37+RANDBETWEEN(19,20)</f>
        <v>44</v>
      </c>
    </row>
    <row r="38" customFormat="false" ht="15.75" hidden="false" customHeight="false" outlineLevel="0" collapsed="false">
      <c r="B38" s="18" t="n">
        <f aca="false">RANDBETWEEN(1,10)</f>
        <v>8</v>
      </c>
      <c r="C38" s="110" t="n">
        <f aca="false">RANDBETWEEN(5,6)*B38+RANDBETWEEN(19,20)</f>
        <v>67</v>
      </c>
    </row>
    <row r="39" customFormat="false" ht="16.5" hidden="false" customHeight="false" outlineLevel="0" collapsed="false">
      <c r="A39" s="0" t="s">
        <v>315</v>
      </c>
      <c r="B39" s="111" t="n">
        <v>10</v>
      </c>
      <c r="C39" s="111" t="n">
        <v>9</v>
      </c>
    </row>
    <row r="50" customFormat="false" ht="15.75" hidden="false" customHeight="false" outlineLevel="0" collapsed="false">
      <c r="A50" s="112" t="s">
        <v>316</v>
      </c>
      <c r="B50" s="112"/>
      <c r="D50" s="43" t="s">
        <v>274</v>
      </c>
      <c r="E50" s="113" t="n">
        <f aca="false">LINEST(C7:C39,B7:B39)</f>
        <v>5.56324582338902</v>
      </c>
    </row>
    <row r="51" customFormat="false" ht="15.75" hidden="false" customHeight="false" outlineLevel="0" collapsed="false">
      <c r="D51" s="43" t="s">
        <v>275</v>
      </c>
      <c r="E51" s="113" t="n">
        <f aca="false">INTERCEPT(C7:C39,B7:B39)</f>
        <v>20.1113039704925</v>
      </c>
    </row>
    <row r="52" customFormat="false" ht="15.75" hidden="false" customHeight="false" outlineLevel="0" collapsed="false">
      <c r="D52" s="43" t="s">
        <v>276</v>
      </c>
      <c r="E52" s="113" t="n">
        <f aca="false">CORREL(C7:C39,B7:B39)</f>
        <v>0.725087971088462</v>
      </c>
    </row>
    <row r="53" customFormat="false" ht="15.75" hidden="false" customHeight="false" outlineLevel="0" collapsed="false">
      <c r="D53" s="43" t="s">
        <v>277</v>
      </c>
      <c r="E53" s="113" t="n">
        <f aca="false">E52*E52</f>
        <v>0.525752565817182</v>
      </c>
    </row>
    <row r="56" customFormat="false" ht="15.75" hidden="false" customHeight="false" outlineLevel="0" collapsed="false">
      <c r="D56" s="0" t="s">
        <v>317</v>
      </c>
    </row>
    <row r="60" customFormat="false" ht="15.75" hidden="false" customHeight="false" outlineLevel="0" collapsed="false">
      <c r="A60" s="114" t="s">
        <v>318</v>
      </c>
      <c r="B60" s="114"/>
      <c r="D60" s="43" t="s">
        <v>274</v>
      </c>
      <c r="E60" s="113" t="n">
        <f aca="false">LINEST(C7:C38,B7:B38)</f>
        <v>6.71054213246785</v>
      </c>
      <c r="G60" s="0" t="s">
        <v>319</v>
      </c>
    </row>
    <row r="61" customFormat="false" ht="15.75" hidden="false" customHeight="false" outlineLevel="0" collapsed="false">
      <c r="D61" s="43" t="s">
        <v>275</v>
      </c>
      <c r="E61" s="113" t="n">
        <f aca="false">INTERCEPT(C7:C38,B7:B38)</f>
        <v>15.8510638297872</v>
      </c>
    </row>
    <row r="62" customFormat="false" ht="15.75" hidden="false" customHeight="false" outlineLevel="0" collapsed="false">
      <c r="D62" s="43" t="s">
        <v>276</v>
      </c>
      <c r="E62" s="113" t="n">
        <f aca="false">CORREL(C7:C38,B7:B38)</f>
        <v>0.896403976778722</v>
      </c>
    </row>
    <row r="63" customFormat="false" ht="15.75" hidden="false" customHeight="false" outlineLevel="0" collapsed="false">
      <c r="D63" s="43" t="s">
        <v>277</v>
      </c>
      <c r="E63" s="113" t="n">
        <f aca="false">E62*E62</f>
        <v>0.803540089584707</v>
      </c>
    </row>
    <row r="67" customFormat="false" ht="15.75" hidden="false" customHeight="false" outlineLevel="0" collapsed="false">
      <c r="C67" s="115"/>
      <c r="D67" s="115"/>
    </row>
  </sheetData>
  <mergeCells count="2">
    <mergeCell ref="A50:B50"/>
    <mergeCell ref="C67:D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O397"/>
  <sheetViews>
    <sheetView showFormulas="false" showGridLines="true" showRowColHeaders="true" showZeros="true" rightToLeft="false" tabSelected="false" showOutlineSymbols="true" defaultGridColor="true" view="normal" topLeftCell="A21" colorId="64" zoomScale="75" zoomScaleNormal="75" zoomScalePageLayoutView="100" workbookViewId="0">
      <selection pane="topLeft" activeCell="D13" activeCellId="0" sqref="D13"/>
    </sheetView>
  </sheetViews>
  <sheetFormatPr defaultColWidth="10.453125" defaultRowHeight="15.75" zeroHeight="false" outlineLevelRow="0" outlineLevelCol="0"/>
  <cols>
    <col collapsed="false" customWidth="true" hidden="false" outlineLevel="0" max="2" min="2" style="0" width="7.57"/>
    <col collapsed="false" customWidth="true" hidden="false" outlineLevel="0" max="3" min="3" style="0" width="10.72"/>
    <col collapsed="false" customWidth="true" hidden="false" outlineLevel="0" max="4" min="4" style="0" width="9.86"/>
    <col collapsed="false" customWidth="true" hidden="false" outlineLevel="0" max="5" min="5" style="0" width="16.29"/>
    <col collapsed="false" customWidth="true" hidden="false" outlineLevel="0" max="6" min="6" style="0" width="4.71"/>
    <col collapsed="false" customWidth="true" hidden="false" outlineLevel="0" max="7" min="7" style="0" width="9.43"/>
    <col collapsed="false" customWidth="true" hidden="false" outlineLevel="0" max="9" min="9" style="0" width="5.72"/>
    <col collapsed="false" customWidth="true" hidden="false" outlineLevel="0" max="10" min="10" style="0" width="14.14"/>
  </cols>
  <sheetData>
    <row r="3" customFormat="false" ht="15.75" hidden="false" customHeight="false" outlineLevel="0" collapsed="false">
      <c r="A3" s="18" t="n">
        <f aca="false">RANDBETWEEN(128,150)</f>
        <v>136</v>
      </c>
      <c r="B3" s="18" t="n">
        <f aca="false">RANDBETWEEN(128,150)</f>
        <v>145</v>
      </c>
      <c r="C3" s="18" t="n">
        <f aca="false">RANDBETWEEN(128,150)</f>
        <v>132</v>
      </c>
      <c r="D3" s="18" t="n">
        <f aca="false">RANDBETWEEN(128,150)</f>
        <v>135</v>
      </c>
      <c r="E3" s="18" t="n">
        <f aca="false">RANDBETWEEN(128,150)</f>
        <v>135</v>
      </c>
      <c r="G3" s="19" t="s">
        <v>3</v>
      </c>
      <c r="H3" s="19" t="n">
        <f aca="false">COUNT(A3:E8)</f>
        <v>30</v>
      </c>
    </row>
    <row r="4" customFormat="false" ht="15.75" hidden="false" customHeight="false" outlineLevel="0" collapsed="false">
      <c r="A4" s="116" t="n">
        <f aca="false">RANDBETWEEN(150,172)</f>
        <v>154</v>
      </c>
      <c r="B4" s="116" t="n">
        <f aca="false">RANDBETWEEN(150,172)</f>
        <v>152</v>
      </c>
      <c r="C4" s="116" t="n">
        <f aca="false">RANDBETWEEN(150,172)</f>
        <v>160</v>
      </c>
      <c r="D4" s="116" t="n">
        <f aca="false">RANDBETWEEN(150,172)</f>
        <v>159</v>
      </c>
      <c r="E4" s="116" t="n">
        <f aca="false">RANDBETWEEN(150,172)</f>
        <v>165</v>
      </c>
    </row>
    <row r="5" customFormat="false" ht="15.75" hidden="false" customHeight="false" outlineLevel="0" collapsed="false">
      <c r="A5" s="18" t="n">
        <f aca="false">RANDBETWEEN(128,150)</f>
        <v>137</v>
      </c>
      <c r="B5" s="18" t="n">
        <f aca="false">RANDBETWEEN(128,150)</f>
        <v>145</v>
      </c>
      <c r="C5" s="18" t="n">
        <f aca="false">RANDBETWEEN(128,150)</f>
        <v>131</v>
      </c>
      <c r="D5" s="18" t="n">
        <f aca="false">RANDBETWEEN(128,150)</f>
        <v>147</v>
      </c>
      <c r="E5" s="18" t="n">
        <f aca="false">RANDBETWEEN(128,150)</f>
        <v>134</v>
      </c>
      <c r="F5" s="50"/>
      <c r="G5" s="117" t="s">
        <v>246</v>
      </c>
      <c r="H5" s="117" t="n">
        <v>12</v>
      </c>
      <c r="J5" s="50"/>
      <c r="K5" s="50"/>
      <c r="L5" s="50"/>
      <c r="M5" s="50"/>
      <c r="N5" s="50"/>
      <c r="O5" s="50"/>
    </row>
    <row r="6" customFormat="false" ht="15.75" hidden="false" customHeight="false" outlineLevel="0" collapsed="false">
      <c r="A6" s="116" t="n">
        <f aca="false">RANDBETWEEN(150,172)</f>
        <v>163</v>
      </c>
      <c r="B6" s="116" t="n">
        <f aca="false">RANDBETWEEN(150,172)</f>
        <v>167</v>
      </c>
      <c r="C6" s="116" t="n">
        <f aca="false">RANDBETWEEN(150,172)</f>
        <v>153</v>
      </c>
      <c r="D6" s="116" t="n">
        <f aca="false">RANDBETWEEN(150,172)</f>
        <v>165</v>
      </c>
      <c r="E6" s="116" t="n">
        <f aca="false">RANDBETWEEN(150,172)</f>
        <v>155</v>
      </c>
      <c r="F6" s="50"/>
      <c r="G6" s="50"/>
      <c r="H6" s="50"/>
      <c r="J6" s="50"/>
      <c r="K6" s="50"/>
      <c r="L6" s="50"/>
      <c r="M6" s="50"/>
      <c r="N6" s="50"/>
      <c r="O6" s="50"/>
    </row>
    <row r="7" customFormat="false" ht="15.75" hidden="false" customHeight="false" outlineLevel="0" collapsed="false">
      <c r="A7" s="18" t="n">
        <f aca="false">RANDBETWEEN(128,150)</f>
        <v>149</v>
      </c>
      <c r="B7" s="18" t="n">
        <f aca="false">RANDBETWEEN(128,150)</f>
        <v>136</v>
      </c>
      <c r="C7" s="18" t="n">
        <f aca="false">RANDBETWEEN(128,150)</f>
        <v>143</v>
      </c>
      <c r="D7" s="18" t="n">
        <f aca="false">RANDBETWEEN(128,150)</f>
        <v>145</v>
      </c>
      <c r="E7" s="18" t="n">
        <f aca="false">RANDBETWEEN(128,150)</f>
        <v>138</v>
      </c>
      <c r="F7" s="50"/>
      <c r="G7" s="117" t="s">
        <v>320</v>
      </c>
      <c r="H7" s="118" t="n">
        <f aca="false">AVERAGE(A3:E8)</f>
        <v>150.033333333333</v>
      </c>
      <c r="J7" s="50"/>
      <c r="K7" s="50"/>
      <c r="L7" s="50"/>
      <c r="M7" s="50"/>
      <c r="N7" s="50"/>
      <c r="O7" s="50"/>
    </row>
    <row r="8" customFormat="false" ht="15.75" hidden="false" customHeight="false" outlineLevel="0" collapsed="false">
      <c r="A8" s="116" t="n">
        <f aca="false">RANDBETWEEN(150,172)</f>
        <v>170</v>
      </c>
      <c r="B8" s="116" t="n">
        <f aca="false">RANDBETWEEN(150,172)</f>
        <v>150</v>
      </c>
      <c r="C8" s="116" t="n">
        <f aca="false">RANDBETWEEN(150,172)</f>
        <v>172</v>
      </c>
      <c r="D8" s="116" t="n">
        <f aca="false">RANDBETWEEN(150,172)</f>
        <v>160</v>
      </c>
      <c r="E8" s="116" t="n">
        <f aca="false">RANDBETWEEN(150,172)</f>
        <v>168</v>
      </c>
      <c r="F8" s="50"/>
      <c r="G8" s="50"/>
      <c r="H8" s="50"/>
      <c r="J8" s="50"/>
      <c r="K8" s="50"/>
      <c r="L8" s="50"/>
      <c r="M8" s="50"/>
      <c r="N8" s="50"/>
      <c r="O8" s="50"/>
    </row>
    <row r="10" customFormat="false" ht="33.75" hidden="false" customHeight="false" outlineLevel="0" collapsed="false">
      <c r="A10" s="119" t="s">
        <v>321</v>
      </c>
      <c r="B10" s="72"/>
      <c r="C10" s="120" t="s">
        <v>322</v>
      </c>
      <c r="D10" s="72"/>
      <c r="E10" s="121" t="s">
        <v>323</v>
      </c>
      <c r="F10" s="114"/>
      <c r="G10" s="122" t="s">
        <v>324</v>
      </c>
      <c r="K10" s="50"/>
      <c r="L10" s="50"/>
      <c r="M10" s="50"/>
      <c r="N10" s="50"/>
      <c r="O10" s="50"/>
    </row>
    <row r="11" customFormat="false" ht="15.75" hidden="false" customHeight="false" outlineLevel="0" collapsed="false">
      <c r="A11" s="123" t="n">
        <v>0.5</v>
      </c>
      <c r="B11" s="124"/>
      <c r="C11" s="125" t="n">
        <f aca="false">_xlfn.CONFIDENCE.NORM(1-A11,H$5,H$3)</f>
        <v>1.47773300395367</v>
      </c>
      <c r="D11" s="72"/>
      <c r="E11" s="121" t="str">
        <f aca="false">"[  " &amp; ROUND(H$7-C11,2) &amp; " ; "&amp; ROUND(H$7+C11,2) &amp; " ]"</f>
        <v>[  148,56 ; 151,51 ]</v>
      </c>
      <c r="F11" s="114"/>
      <c r="G11" s="24" t="n">
        <f aca="false">2*C11</f>
        <v>2.95546600790735</v>
      </c>
      <c r="K11" s="50"/>
      <c r="L11" s="50"/>
      <c r="M11" s="50"/>
      <c r="N11" s="50"/>
      <c r="O11" s="50"/>
    </row>
    <row r="12" customFormat="false" ht="15.75" hidden="false" customHeight="false" outlineLevel="0" collapsed="false">
      <c r="A12" s="123" t="n">
        <v>0.9</v>
      </c>
      <c r="B12" s="124"/>
      <c r="C12" s="125" t="n">
        <f aca="false">_xlfn.CONFIDENCE.NORM(1-A12,H$5,H$3)</f>
        <v>3.60369374110203</v>
      </c>
      <c r="D12" s="72"/>
      <c r="E12" s="121" t="str">
        <f aca="false">"[  " &amp; ROUND(H$7-C12,2) &amp; " ; "&amp; ROUND(H$7+C12,2) &amp; " ]"</f>
        <v>[  146,43 ; 153,64 ]</v>
      </c>
      <c r="F12" s="114"/>
      <c r="G12" s="24" t="n">
        <f aca="false">2*C12</f>
        <v>7.20738748220407</v>
      </c>
      <c r="K12" s="50"/>
      <c r="L12" s="50"/>
      <c r="M12" s="50"/>
      <c r="N12" s="50"/>
      <c r="O12" s="50"/>
    </row>
    <row r="13" customFormat="false" ht="15.75" hidden="false" customHeight="false" outlineLevel="0" collapsed="false">
      <c r="A13" s="126" t="n">
        <v>0.997</v>
      </c>
      <c r="B13" s="124"/>
      <c r="C13" s="125" t="n">
        <f aca="false">_xlfn.CONFIDENCE.NORM(1-A13,H$5,H$3)</f>
        <v>6.50198802589308</v>
      </c>
      <c r="D13" s="72"/>
      <c r="E13" s="121" t="str">
        <f aca="false">"[  " &amp; ROUND(H$7-C13,2) &amp; " ; "&amp; ROUND(H$7+C13,2) &amp; " ]"</f>
        <v>[  143,53 ; 156,54 ]</v>
      </c>
      <c r="F13" s="114"/>
      <c r="G13" s="24" t="n">
        <f aca="false">2*C13</f>
        <v>13.0039760517862</v>
      </c>
      <c r="K13" s="50"/>
      <c r="L13" s="50"/>
      <c r="M13" s="50"/>
      <c r="N13" s="50"/>
      <c r="O13" s="50"/>
    </row>
    <row r="14" customFormat="false" ht="15.75" hidden="false" customHeight="false" outlineLevel="0" collapsed="false">
      <c r="A14" s="127"/>
      <c r="B14" s="124"/>
      <c r="C14" s="69"/>
      <c r="D14" s="72"/>
      <c r="E14" s="72"/>
      <c r="F14" s="114"/>
      <c r="K14" s="50"/>
      <c r="L14" s="50"/>
      <c r="M14" s="50"/>
      <c r="N14" s="50"/>
      <c r="O14" s="50"/>
    </row>
    <row r="15" customFormat="false" ht="39" hidden="false" customHeight="true" outlineLevel="0" collapsed="false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customFormat="false" ht="39" hidden="false" customHeight="true" outlineLevel="0" collapsed="false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customFormat="false" ht="51.75" hidden="false" customHeight="true" outlineLevel="0" collapsed="false">
      <c r="A17" s="128" t="s">
        <v>325</v>
      </c>
      <c r="B17" s="128" t="s">
        <v>326</v>
      </c>
      <c r="C17" s="128" t="s">
        <v>327</v>
      </c>
      <c r="D17" s="128" t="s">
        <v>328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customFormat="false" ht="15.75" hidden="false" customHeight="false" outlineLevel="0" collapsed="false">
      <c r="A18" s="129" t="n">
        <v>0.997</v>
      </c>
      <c r="B18" s="130" t="n">
        <v>30</v>
      </c>
      <c r="C18" s="131" t="n">
        <f aca="false">_xlfn.CONFIDENCE.NORM(1-A18,H$5,H$3)</f>
        <v>6.50198802589308</v>
      </c>
      <c r="D18" s="132" t="n">
        <f aca="false">2*C18</f>
        <v>13.0039760517862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customFormat="false" ht="15.75" hidden="false" customHeight="false" outlineLevel="0" collapsed="false">
      <c r="A19" s="50"/>
      <c r="B19" s="50"/>
      <c r="C19" s="50"/>
      <c r="D19" s="50"/>
      <c r="E19" s="50"/>
      <c r="F19" s="50"/>
      <c r="G19" s="50"/>
      <c r="H19" s="50"/>
      <c r="J19" s="50"/>
      <c r="K19" s="50"/>
      <c r="L19" s="50"/>
    </row>
    <row r="20" customFormat="false" ht="15.75" hidden="false" customHeight="false" outlineLevel="0" collapsed="false">
      <c r="A20" s="50"/>
      <c r="B20" s="50"/>
      <c r="C20" s="133" t="s">
        <v>329</v>
      </c>
      <c r="D20" s="133"/>
      <c r="E20" s="50"/>
      <c r="F20" s="134" t="n">
        <v>0.997</v>
      </c>
      <c r="G20" s="134"/>
      <c r="H20" s="134"/>
      <c r="J20" s="50"/>
      <c r="K20" s="50"/>
      <c r="L20" s="50"/>
    </row>
    <row r="21" customFormat="false" ht="34.5" hidden="false" customHeight="true" outlineLevel="0" collapsed="false">
      <c r="A21" s="50"/>
      <c r="B21" s="50"/>
      <c r="C21" s="50"/>
      <c r="D21" s="50"/>
      <c r="E21" s="50"/>
      <c r="F21" s="135" t="s">
        <v>227</v>
      </c>
      <c r="G21" s="135" t="s">
        <v>330</v>
      </c>
      <c r="H21" s="136" t="s">
        <v>331</v>
      </c>
      <c r="J21" s="50"/>
      <c r="K21" s="50"/>
      <c r="L21" s="50"/>
    </row>
    <row r="22" customFormat="false" ht="15.75" hidden="false" customHeight="false" outlineLevel="0" collapsed="false">
      <c r="A22" s="50"/>
      <c r="B22" s="50"/>
      <c r="C22" s="50"/>
      <c r="D22" s="50"/>
      <c r="E22" s="72"/>
      <c r="F22" s="121" t="n">
        <v>1</v>
      </c>
      <c r="G22" s="137" t="n">
        <f aca="false">_xlfn.CONFIDENCE.NORM(1-F$20,12,F22)</f>
        <v>35.6128551041012</v>
      </c>
      <c r="H22" s="137" t="n">
        <f aca="false">2*G22</f>
        <v>71.2257102082025</v>
      </c>
      <c r="J22" s="50"/>
      <c r="K22" s="50"/>
      <c r="L22" s="50"/>
    </row>
    <row r="23" customFormat="false" ht="15.75" hidden="false" customHeight="false" outlineLevel="0" collapsed="false">
      <c r="A23" s="110"/>
      <c r="B23" s="138" t="s">
        <v>332</v>
      </c>
      <c r="C23" s="138"/>
      <c r="D23" s="50"/>
      <c r="E23" s="72"/>
      <c r="F23" s="121" t="n">
        <v>2</v>
      </c>
      <c r="G23" s="137" t="n">
        <f aca="false">_xlfn.CONFIDENCE.NORM(1-F$20,12,F23)</f>
        <v>25.1820913415239</v>
      </c>
      <c r="H23" s="139" t="n">
        <f aca="false">2*G23</f>
        <v>50.3641826830479</v>
      </c>
      <c r="J23" s="50"/>
      <c r="K23" s="50"/>
      <c r="L23" s="50"/>
    </row>
    <row r="24" customFormat="false" ht="15.75" hidden="false" customHeight="false" outlineLevel="0" collapsed="false">
      <c r="A24" s="110"/>
      <c r="B24" s="140" t="n">
        <f aca="false">_xlfn.xlookup(5,G22:G96,F22:F96,,-1)</f>
        <v>51</v>
      </c>
      <c r="C24" s="138"/>
      <c r="D24" s="50"/>
      <c r="E24" s="72"/>
      <c r="F24" s="121" t="n">
        <v>3</v>
      </c>
      <c r="G24" s="137" t="n">
        <f aca="false">_xlfn.CONFIDENCE.NORM(1-F$20,12,F24)</f>
        <v>20.561091480964</v>
      </c>
      <c r="H24" s="139" t="n">
        <f aca="false">2*G24</f>
        <v>41.122182961928</v>
      </c>
      <c r="J24" s="50"/>
      <c r="K24" s="50"/>
      <c r="L24" s="50"/>
    </row>
    <row r="25" customFormat="false" ht="15.75" hidden="false" customHeight="false" outlineLevel="0" collapsed="false">
      <c r="A25" s="50"/>
      <c r="B25" s="50"/>
      <c r="C25" s="50"/>
      <c r="D25" s="50"/>
      <c r="E25" s="72"/>
      <c r="F25" s="121" t="n">
        <v>4</v>
      </c>
      <c r="G25" s="137" t="n">
        <f aca="false">_xlfn.CONFIDENCE.NORM(1-F$20,12,F25)</f>
        <v>17.8064275520506</v>
      </c>
      <c r="H25" s="139" t="n">
        <f aca="false">2*G25</f>
        <v>35.6128551041012</v>
      </c>
      <c r="J25" s="50"/>
      <c r="K25" s="50"/>
      <c r="L25" s="50"/>
    </row>
    <row r="26" customFormat="false" ht="15.75" hidden="false" customHeight="false" outlineLevel="0" collapsed="false">
      <c r="A26" s="50"/>
      <c r="B26" s="50"/>
      <c r="C26" s="50"/>
      <c r="D26" s="50"/>
      <c r="E26" s="72"/>
      <c r="F26" s="121" t="n">
        <v>5</v>
      </c>
      <c r="G26" s="137" t="n">
        <f aca="false">_xlfn.CONFIDENCE.NORM(1-F$20,12,F26)</f>
        <v>15.9265529771241</v>
      </c>
      <c r="H26" s="139" t="n">
        <f aca="false">2*G26</f>
        <v>31.8531059542483</v>
      </c>
      <c r="J26" s="50"/>
      <c r="K26" s="50"/>
      <c r="L26" s="50"/>
    </row>
    <row r="27" customFormat="false" ht="15.75" hidden="false" customHeight="false" outlineLevel="0" collapsed="false">
      <c r="A27" s="50"/>
      <c r="B27" s="50"/>
      <c r="C27" s="50"/>
      <c r="D27" s="50"/>
      <c r="E27" s="72"/>
      <c r="F27" s="121" t="n">
        <v>6</v>
      </c>
      <c r="G27" s="137" t="n">
        <f aca="false">_xlfn.CONFIDENCE.NORM(1-F$20,12,F27)</f>
        <v>14.5388872147866</v>
      </c>
      <c r="H27" s="139" t="n">
        <f aca="false">2*G27</f>
        <v>29.0777744295732</v>
      </c>
      <c r="J27" s="50"/>
      <c r="K27" s="50"/>
      <c r="L27" s="50"/>
    </row>
    <row r="28" customFormat="false" ht="15.75" hidden="false" customHeight="false" outlineLevel="0" collapsed="false">
      <c r="A28" s="50"/>
      <c r="B28" s="50"/>
      <c r="C28" s="50"/>
      <c r="D28" s="50"/>
      <c r="E28" s="72"/>
      <c r="F28" s="121" t="n">
        <v>7</v>
      </c>
      <c r="G28" s="137" t="n">
        <f aca="false">_xlfn.CONFIDENCE.NORM(1-F$20,12,F28)</f>
        <v>13.4603940117756</v>
      </c>
      <c r="H28" s="139" t="n">
        <f aca="false">2*G28</f>
        <v>26.9207880235512</v>
      </c>
      <c r="J28" s="50"/>
      <c r="K28" s="50"/>
      <c r="L28" s="50"/>
    </row>
    <row r="29" customFormat="false" ht="15.75" hidden="false" customHeight="false" outlineLevel="0" collapsed="false">
      <c r="A29" s="50"/>
      <c r="B29" s="50"/>
      <c r="C29" s="50"/>
      <c r="D29" s="50"/>
      <c r="E29" s="72"/>
      <c r="F29" s="121" t="n">
        <v>8</v>
      </c>
      <c r="G29" s="137" t="n">
        <f aca="false">_xlfn.CONFIDENCE.NORM(1-F$20,12,F29)</f>
        <v>12.591045670762</v>
      </c>
      <c r="H29" s="139" t="n">
        <f aca="false">2*G29</f>
        <v>25.1820913415239</v>
      </c>
      <c r="J29" s="50"/>
      <c r="K29" s="50"/>
      <c r="L29" s="50"/>
    </row>
    <row r="30" customFormat="false" ht="15.75" hidden="false" customHeight="false" outlineLevel="0" collapsed="false">
      <c r="A30" s="50"/>
      <c r="B30" s="50"/>
      <c r="C30" s="50"/>
      <c r="D30" s="50"/>
      <c r="E30" s="72"/>
      <c r="F30" s="121" t="n">
        <v>9</v>
      </c>
      <c r="G30" s="137" t="n">
        <f aca="false">_xlfn.CONFIDENCE.NORM(1-F$20,12,F30)</f>
        <v>11.8709517013671</v>
      </c>
      <c r="H30" s="139" t="n">
        <f aca="false">2*G30</f>
        <v>23.7419034027342</v>
      </c>
      <c r="J30" s="50"/>
      <c r="K30" s="50"/>
      <c r="L30" s="50"/>
    </row>
    <row r="31" customFormat="false" ht="15.75" hidden="false" customHeight="false" outlineLevel="0" collapsed="false">
      <c r="A31" s="50"/>
      <c r="B31" s="50"/>
      <c r="C31" s="50"/>
      <c r="D31" s="50"/>
      <c r="E31" s="72"/>
      <c r="F31" s="121" t="n">
        <v>10</v>
      </c>
      <c r="G31" s="137" t="n">
        <f aca="false">_xlfn.CONFIDENCE.NORM(1-F$20,12,F31)</f>
        <v>11.2617736110513</v>
      </c>
      <c r="H31" s="139" t="n">
        <f aca="false">2*G31</f>
        <v>22.5235472221026</v>
      </c>
      <c r="J31" s="50"/>
      <c r="K31" s="50"/>
      <c r="L31" s="50"/>
    </row>
    <row r="32" customFormat="false" ht="15.75" hidden="false" customHeight="false" outlineLevel="0" collapsed="false">
      <c r="A32" s="50"/>
      <c r="B32" s="50"/>
      <c r="C32" s="50"/>
      <c r="D32" s="50"/>
      <c r="E32" s="72"/>
      <c r="F32" s="121" t="n">
        <v>11</v>
      </c>
      <c r="G32" s="137" t="n">
        <f aca="false">_xlfn.CONFIDENCE.NORM(1-F$20,12,F32)</f>
        <v>10.7376798266906</v>
      </c>
      <c r="H32" s="139" t="n">
        <f aca="false">2*G32</f>
        <v>21.4753596533813</v>
      </c>
      <c r="J32" s="50"/>
      <c r="K32" s="50"/>
      <c r="L32" s="50"/>
    </row>
    <row r="33" customFormat="false" ht="15.75" hidden="false" customHeight="false" outlineLevel="0" collapsed="false">
      <c r="A33" s="50"/>
      <c r="B33" s="50"/>
      <c r="C33" s="50"/>
      <c r="D33" s="50"/>
      <c r="E33" s="72"/>
      <c r="F33" s="121" t="n">
        <v>12</v>
      </c>
      <c r="G33" s="137" t="n">
        <f aca="false">_xlfn.CONFIDENCE.NORM(1-F$20,12,F33)</f>
        <v>10.280545740482</v>
      </c>
      <c r="H33" s="139" t="n">
        <f aca="false">2*G33</f>
        <v>20.561091480964</v>
      </c>
      <c r="J33" s="50"/>
      <c r="K33" s="50"/>
      <c r="L33" s="50"/>
    </row>
    <row r="34" customFormat="false" ht="15.75" hidden="false" customHeight="false" outlineLevel="0" collapsed="false">
      <c r="A34" s="50"/>
      <c r="B34" s="50"/>
      <c r="C34" s="50"/>
      <c r="D34" s="50"/>
      <c r="E34" s="72"/>
      <c r="F34" s="121" t="n">
        <v>13</v>
      </c>
      <c r="G34" s="137" t="n">
        <f aca="false">_xlfn.CONFIDENCE.NORM(1-F$20,12,F34)</f>
        <v>9.87722885719281</v>
      </c>
      <c r="H34" s="139" t="n">
        <f aca="false">2*G34</f>
        <v>19.7544577143856</v>
      </c>
      <c r="J34" s="50"/>
      <c r="K34" s="50"/>
      <c r="L34" s="50"/>
    </row>
    <row r="35" customFormat="false" ht="15.75" hidden="false" customHeight="false" outlineLevel="0" collapsed="false">
      <c r="A35" s="50"/>
      <c r="B35" s="50"/>
      <c r="C35" s="50"/>
      <c r="D35" s="50"/>
      <c r="E35" s="72"/>
      <c r="F35" s="121" t="n">
        <v>14</v>
      </c>
      <c r="G35" s="137" t="n">
        <f aca="false">_xlfn.CONFIDENCE.NORM(1-F$20,12,F35)</f>
        <v>9.51793588316932</v>
      </c>
      <c r="H35" s="139" t="n">
        <f aca="false">2*G35</f>
        <v>19.0358717663386</v>
      </c>
      <c r="J35" s="50"/>
      <c r="K35" s="50"/>
      <c r="L35" s="50"/>
    </row>
    <row r="36" customFormat="false" ht="15.75" hidden="false" customHeight="false" outlineLevel="0" collapsed="false">
      <c r="A36" s="50"/>
      <c r="B36" s="50"/>
      <c r="C36" s="50"/>
      <c r="D36" s="50"/>
      <c r="E36" s="72"/>
      <c r="F36" s="121" t="n">
        <v>15</v>
      </c>
      <c r="G36" s="137" t="n">
        <f aca="false">_xlfn.CONFIDENCE.NORM(1-F$20,12,F36)</f>
        <v>9.19519964860546</v>
      </c>
      <c r="H36" s="139" t="n">
        <f aca="false">2*G36</f>
        <v>18.3903992972109</v>
      </c>
      <c r="J36" s="50"/>
      <c r="K36" s="50"/>
      <c r="L36" s="50"/>
    </row>
    <row r="37" customFormat="false" ht="15.75" hidden="false" customHeight="false" outlineLevel="0" collapsed="false">
      <c r="A37" s="50"/>
      <c r="B37" s="50"/>
      <c r="C37" s="50"/>
      <c r="D37" s="50"/>
      <c r="E37" s="72"/>
      <c r="F37" s="121" t="n">
        <v>16</v>
      </c>
      <c r="G37" s="137" t="n">
        <f aca="false">_xlfn.CONFIDENCE.NORM(1-F$20,12,F37)</f>
        <v>8.90321377602531</v>
      </c>
      <c r="H37" s="139" t="n">
        <f aca="false">2*G37</f>
        <v>17.8064275520506</v>
      </c>
      <c r="J37" s="50"/>
      <c r="K37" s="50"/>
      <c r="L37" s="50"/>
    </row>
    <row r="38" customFormat="false" ht="15.75" hidden="false" customHeight="false" outlineLevel="0" collapsed="false">
      <c r="A38" s="50"/>
      <c r="B38" s="50"/>
      <c r="C38" s="50"/>
      <c r="D38" s="50"/>
      <c r="E38" s="72"/>
      <c r="F38" s="121" t="n">
        <v>17</v>
      </c>
      <c r="G38" s="137" t="n">
        <f aca="false">_xlfn.CONFIDENCE.NORM(1-F$20,12,F38)</f>
        <v>8.63738607200156</v>
      </c>
      <c r="H38" s="139" t="n">
        <f aca="false">2*G38</f>
        <v>17.2747721440031</v>
      </c>
      <c r="J38" s="50"/>
      <c r="K38" s="50"/>
      <c r="L38" s="50"/>
    </row>
    <row r="39" customFormat="false" ht="15.75" hidden="false" customHeight="false" outlineLevel="0" collapsed="false">
      <c r="A39" s="50"/>
      <c r="B39" s="50"/>
      <c r="C39" s="50"/>
      <c r="D39" s="50"/>
      <c r="E39" s="72"/>
      <c r="F39" s="121" t="n">
        <v>18</v>
      </c>
      <c r="G39" s="137" t="n">
        <f aca="false">_xlfn.CONFIDENCE.NORM(1-F$20,12,F39)</f>
        <v>8.39403044717465</v>
      </c>
      <c r="H39" s="139" t="n">
        <f aca="false">2*G39</f>
        <v>16.7880608943493</v>
      </c>
      <c r="J39" s="50"/>
      <c r="K39" s="50"/>
      <c r="L39" s="50"/>
    </row>
    <row r="40" customFormat="false" ht="15.75" hidden="false" customHeight="false" outlineLevel="0" collapsed="false">
      <c r="A40" s="50"/>
      <c r="B40" s="50"/>
      <c r="C40" s="50"/>
      <c r="D40" s="50"/>
      <c r="E40" s="72"/>
      <c r="F40" s="121" t="n">
        <v>19</v>
      </c>
      <c r="G40" s="137" t="n">
        <f aca="false">_xlfn.CONFIDENCE.NORM(1-F$20,12,F40)</f>
        <v>8.17014928893337</v>
      </c>
      <c r="H40" s="139" t="n">
        <f aca="false">2*G40</f>
        <v>16.3402985778667</v>
      </c>
      <c r="J40" s="50"/>
      <c r="K40" s="50"/>
      <c r="L40" s="50"/>
    </row>
    <row r="41" customFormat="false" ht="15.75" hidden="false" customHeight="false" outlineLevel="0" collapsed="false">
      <c r="A41" s="50"/>
      <c r="B41" s="50"/>
      <c r="C41" s="50"/>
      <c r="D41" s="50"/>
      <c r="E41" s="72"/>
      <c r="F41" s="121" t="n">
        <v>20</v>
      </c>
      <c r="G41" s="137" t="n">
        <f aca="false">_xlfn.CONFIDENCE.NORM(1-F$20,12,F41)</f>
        <v>7.96327648856207</v>
      </c>
      <c r="H41" s="139" t="n">
        <f aca="false">2*G41</f>
        <v>15.9265529771241</v>
      </c>
      <c r="J41" s="50"/>
      <c r="K41" s="50"/>
      <c r="L41" s="50"/>
    </row>
    <row r="42" customFormat="false" ht="15.75" hidden="false" customHeight="false" outlineLevel="0" collapsed="false">
      <c r="A42" s="50"/>
      <c r="B42" s="50"/>
      <c r="C42" s="50"/>
      <c r="D42" s="50"/>
      <c r="E42" s="72"/>
      <c r="F42" s="121" t="n">
        <v>21</v>
      </c>
      <c r="G42" s="137" t="n">
        <f aca="false">_xlfn.CONFIDENCE.NORM(1-F$20,12,F42)</f>
        <v>7.77136210609707</v>
      </c>
      <c r="H42" s="139" t="n">
        <f aca="false">2*G42</f>
        <v>15.5427242121941</v>
      </c>
      <c r="J42" s="50"/>
      <c r="K42" s="50"/>
      <c r="L42" s="50"/>
    </row>
    <row r="43" customFormat="false" ht="15.75" hidden="false" customHeight="false" outlineLevel="0" collapsed="false">
      <c r="A43" s="50"/>
      <c r="B43" s="50"/>
      <c r="C43" s="50"/>
      <c r="D43" s="50"/>
      <c r="E43" s="72"/>
      <c r="F43" s="121" t="n">
        <v>22</v>
      </c>
      <c r="G43" s="137" t="n">
        <f aca="false">_xlfn.CONFIDENCE.NORM(1-F$20,12,F43)</f>
        <v>7.59268621966294</v>
      </c>
      <c r="H43" s="139" t="n">
        <f aca="false">2*G43</f>
        <v>15.1853724393259</v>
      </c>
      <c r="J43" s="50"/>
      <c r="K43" s="50"/>
      <c r="L43" s="50"/>
    </row>
    <row r="44" customFormat="false" ht="15.75" hidden="false" customHeight="false" outlineLevel="0" collapsed="false">
      <c r="A44" s="50"/>
      <c r="B44" s="50"/>
      <c r="C44" s="50"/>
      <c r="D44" s="50"/>
      <c r="E44" s="72"/>
      <c r="F44" s="121" t="n">
        <v>23</v>
      </c>
      <c r="G44" s="137" t="n">
        <f aca="false">_xlfn.CONFIDENCE.NORM(1-F$20,12,F44)</f>
        <v>7.42579361493118</v>
      </c>
      <c r="H44" s="139" t="n">
        <f aca="false">2*G44</f>
        <v>14.8515872298624</v>
      </c>
      <c r="J44" s="50"/>
      <c r="K44" s="50"/>
      <c r="L44" s="50"/>
    </row>
    <row r="45" customFormat="false" ht="15.75" hidden="false" customHeight="false" outlineLevel="0" collapsed="false">
      <c r="A45" s="50"/>
      <c r="B45" s="50"/>
      <c r="C45" s="50"/>
      <c r="D45" s="50"/>
      <c r="E45" s="72"/>
      <c r="F45" s="121" t="n">
        <v>24</v>
      </c>
      <c r="G45" s="137" t="n">
        <f aca="false">_xlfn.CONFIDENCE.NORM(1-F$20,12,F45)</f>
        <v>7.2694436073933</v>
      </c>
      <c r="H45" s="139" t="n">
        <f aca="false">2*G45</f>
        <v>14.5388872147866</v>
      </c>
      <c r="J45" s="50"/>
      <c r="K45" s="50"/>
      <c r="L45" s="50"/>
    </row>
    <row r="46" customFormat="false" ht="15.75" hidden="false" customHeight="false" outlineLevel="0" collapsed="false">
      <c r="A46" s="50"/>
      <c r="B46" s="50"/>
      <c r="C46" s="50"/>
      <c r="D46" s="50"/>
      <c r="E46" s="72"/>
      <c r="F46" s="121" t="n">
        <v>25</v>
      </c>
      <c r="G46" s="137" t="n">
        <f aca="false">_xlfn.CONFIDENCE.NORM(1-F$20,12,F46)</f>
        <v>7.12257102082025</v>
      </c>
      <c r="H46" s="139" t="n">
        <f aca="false">2*G46</f>
        <v>14.2451420416405</v>
      </c>
      <c r="J46" s="50"/>
      <c r="K46" s="50"/>
      <c r="L46" s="50"/>
    </row>
    <row r="47" customFormat="false" ht="15.75" hidden="false" customHeight="false" outlineLevel="0" collapsed="false">
      <c r="A47" s="50"/>
      <c r="B47" s="50"/>
      <c r="C47" s="50"/>
      <c r="D47" s="50"/>
      <c r="E47" s="72"/>
      <c r="F47" s="121" t="n">
        <v>26</v>
      </c>
      <c r="G47" s="137" t="n">
        <f aca="false">_xlfn.CONFIDENCE.NORM(1-F$20,12,F47)</f>
        <v>6.98425550425249</v>
      </c>
      <c r="H47" s="139" t="n">
        <f aca="false">2*G47</f>
        <v>13.968511008505</v>
      </c>
      <c r="J47" s="50"/>
      <c r="K47" s="50"/>
      <c r="L47" s="50"/>
    </row>
    <row r="48" customFormat="false" ht="15.75" hidden="false" customHeight="false" outlineLevel="0" collapsed="false">
      <c r="A48" s="50"/>
      <c r="B48" s="50"/>
      <c r="C48" s="50"/>
      <c r="D48" s="50"/>
      <c r="E48" s="72"/>
      <c r="F48" s="121" t="n">
        <v>27</v>
      </c>
      <c r="G48" s="137" t="n">
        <f aca="false">_xlfn.CONFIDENCE.NORM(1-F$20,12,F48)</f>
        <v>6.85369716032133</v>
      </c>
      <c r="H48" s="139" t="n">
        <f aca="false">2*G48</f>
        <v>13.7073943206427</v>
      </c>
      <c r="J48" s="50"/>
      <c r="K48" s="50"/>
      <c r="L48" s="50"/>
    </row>
    <row r="49" customFormat="false" ht="15.75" hidden="false" customHeight="false" outlineLevel="0" collapsed="false">
      <c r="A49" s="50"/>
      <c r="B49" s="50"/>
      <c r="C49" s="50"/>
      <c r="D49" s="50"/>
      <c r="E49" s="72"/>
      <c r="F49" s="121" t="n">
        <v>28</v>
      </c>
      <c r="G49" s="137" t="n">
        <f aca="false">_xlfn.CONFIDENCE.NORM(1-F$20,12,F49)</f>
        <v>6.7301970058878</v>
      </c>
      <c r="H49" s="139" t="n">
        <f aca="false">2*G49</f>
        <v>13.4603940117756</v>
      </c>
      <c r="J49" s="50"/>
      <c r="K49" s="50"/>
      <c r="L49" s="50"/>
    </row>
    <row r="50" customFormat="false" ht="15.75" hidden="false" customHeight="false" outlineLevel="0" collapsed="false">
      <c r="A50" s="50"/>
      <c r="B50" s="50"/>
      <c r="C50" s="50"/>
      <c r="D50" s="50"/>
      <c r="E50" s="72"/>
      <c r="F50" s="121" t="n">
        <v>29</v>
      </c>
      <c r="G50" s="137" t="n">
        <f aca="false">_xlfn.CONFIDENCE.NORM(1-F$20,12,F50)</f>
        <v>6.61314117200643</v>
      </c>
      <c r="H50" s="139" t="n">
        <f aca="false">2*G50</f>
        <v>13.2262823440129</v>
      </c>
      <c r="J50" s="50"/>
      <c r="K50" s="50"/>
      <c r="L50" s="50"/>
    </row>
    <row r="51" customFormat="false" ht="15.75" hidden="false" customHeight="false" outlineLevel="0" collapsed="false">
      <c r="A51" s="50"/>
      <c r="B51" s="50"/>
      <c r="C51" s="50"/>
      <c r="D51" s="50"/>
      <c r="E51" s="72"/>
      <c r="F51" s="121" t="n">
        <v>30</v>
      </c>
      <c r="G51" s="137" t="n">
        <f aca="false">_xlfn.CONFIDENCE.NORM(1-F$20,12,F51)</f>
        <v>6.50198802589308</v>
      </c>
      <c r="H51" s="139" t="n">
        <f aca="false">2*G51</f>
        <v>13.0039760517862</v>
      </c>
      <c r="J51" s="50"/>
      <c r="K51" s="50"/>
      <c r="L51" s="50"/>
    </row>
    <row r="52" customFormat="false" ht="15.75" hidden="false" customHeight="false" outlineLevel="0" collapsed="false">
      <c r="A52" s="50"/>
      <c r="B52" s="50"/>
      <c r="C52" s="50"/>
      <c r="D52" s="50"/>
      <c r="E52" s="72"/>
      <c r="F52" s="121" t="n">
        <v>31</v>
      </c>
      <c r="G52" s="137" t="n">
        <f aca="false">_xlfn.CONFIDENCE.NORM(1-F$20,12,F52)</f>
        <v>6.39625759700788</v>
      </c>
      <c r="H52" s="139" t="n">
        <f aca="false">2*G52</f>
        <v>12.7925151940158</v>
      </c>
    </row>
    <row r="53" customFormat="false" ht="15.75" hidden="false" customHeight="false" outlineLevel="0" collapsed="false">
      <c r="A53" s="50"/>
      <c r="B53" s="50"/>
      <c r="C53" s="50"/>
      <c r="D53" s="50"/>
      <c r="E53" s="72"/>
      <c r="F53" s="121" t="n">
        <v>32</v>
      </c>
      <c r="G53" s="137" t="n">
        <f aca="false">_xlfn.CONFIDENCE.NORM(1-F$20,12,F53)</f>
        <v>6.29552283538099</v>
      </c>
      <c r="H53" s="139" t="n">
        <f aca="false">2*G53</f>
        <v>12.591045670762</v>
      </c>
    </row>
    <row r="54" customFormat="false" ht="15.75" hidden="false" customHeight="false" outlineLevel="0" collapsed="false">
      <c r="A54" s="50"/>
      <c r="B54" s="50"/>
      <c r="C54" s="50"/>
      <c r="D54" s="50"/>
      <c r="E54" s="72"/>
      <c r="F54" s="121" t="n">
        <v>33</v>
      </c>
      <c r="G54" s="137" t="n">
        <f aca="false">_xlfn.CONFIDENCE.NORM(1-F$20,12,F54)</f>
        <v>6.19940233841185</v>
      </c>
      <c r="H54" s="139" t="n">
        <f aca="false">2*G54</f>
        <v>12.3988046768237</v>
      </c>
    </row>
    <row r="55" customFormat="false" ht="15.75" hidden="false" customHeight="false" outlineLevel="0" collapsed="false">
      <c r="A55" s="50"/>
      <c r="B55" s="50"/>
      <c r="C55" s="50"/>
      <c r="D55" s="50"/>
      <c r="E55" s="72"/>
      <c r="F55" s="121" t="n">
        <v>34</v>
      </c>
      <c r="G55" s="137" t="n">
        <f aca="false">_xlfn.CONFIDENCE.NORM(1-F$20,12,F55)</f>
        <v>6.10755426323854</v>
      </c>
      <c r="H55" s="139" t="n">
        <f aca="false">2*G55</f>
        <v>12.2151085264771</v>
      </c>
    </row>
    <row r="56" customFormat="false" ht="15.75" hidden="false" customHeight="false" outlineLevel="0" collapsed="false">
      <c r="A56" s="50"/>
      <c r="B56" s="50"/>
      <c r="C56" s="50"/>
      <c r="D56" s="50"/>
      <c r="E56" s="72"/>
      <c r="F56" s="121" t="n">
        <v>35</v>
      </c>
      <c r="G56" s="137" t="n">
        <f aca="false">_xlfn.CONFIDENCE.NORM(1-F$20,12,F56)</f>
        <v>6.01967120285227</v>
      </c>
      <c r="H56" s="139" t="n">
        <f aca="false">2*G56</f>
        <v>12.0393424057045</v>
      </c>
    </row>
    <row r="57" customFormat="false" ht="15.75" hidden="false" customHeight="false" outlineLevel="0" collapsed="false">
      <c r="A57" s="50"/>
      <c r="B57" s="50"/>
      <c r="C57" s="141"/>
      <c r="D57" s="50"/>
      <c r="E57" s="72"/>
      <c r="F57" s="121" t="n">
        <v>36</v>
      </c>
      <c r="G57" s="137" t="n">
        <f aca="false">_xlfn.CONFIDENCE.NORM(1-F$20,12,F57)</f>
        <v>5.93547585068354</v>
      </c>
      <c r="H57" s="139" t="n">
        <f aca="false">2*G57</f>
        <v>11.8709517013671</v>
      </c>
    </row>
    <row r="58" customFormat="false" ht="15.75" hidden="false" customHeight="false" outlineLevel="0" collapsed="false">
      <c r="A58" s="50"/>
      <c r="B58" s="50"/>
      <c r="C58" s="50"/>
      <c r="D58" s="50"/>
      <c r="E58" s="72"/>
      <c r="F58" s="121" t="n">
        <v>37</v>
      </c>
      <c r="G58" s="137" t="n">
        <f aca="false">_xlfn.CONFIDENCE.NORM(1-F$20,12,F58)</f>
        <v>5.85471731416667</v>
      </c>
      <c r="H58" s="139" t="n">
        <f aca="false">2*G58</f>
        <v>11.7094346283333</v>
      </c>
    </row>
    <row r="59" customFormat="false" ht="15.75" hidden="false" customHeight="false" outlineLevel="0" collapsed="false">
      <c r="A59" s="50"/>
      <c r="B59" s="50"/>
      <c r="C59" s="50"/>
      <c r="D59" s="50"/>
      <c r="E59" s="50"/>
      <c r="F59" s="121" t="n">
        <v>38</v>
      </c>
      <c r="G59" s="137" t="n">
        <f aca="false">_xlfn.CONFIDENCE.NORM(1-F$20,12,F59)</f>
        <v>5.77716796551123</v>
      </c>
      <c r="H59" s="139" t="n">
        <f aca="false">2*G59</f>
        <v>11.5543359310225</v>
      </c>
      <c r="I59" s="50"/>
      <c r="J59" s="50"/>
      <c r="K59" s="50"/>
      <c r="L59" s="72"/>
    </row>
    <row r="60" customFormat="false" ht="15.75" hidden="false" customHeight="false" outlineLevel="0" collapsed="false">
      <c r="A60" s="50"/>
      <c r="B60" s="50"/>
      <c r="C60" s="50"/>
      <c r="D60" s="50"/>
      <c r="E60" s="50"/>
      <c r="F60" s="121" t="n">
        <v>39</v>
      </c>
      <c r="G60" s="137" t="n">
        <f aca="false">_xlfn.CONFIDENCE.NORM(1-F$20,12,F60)</f>
        <v>5.70262073954781</v>
      </c>
      <c r="H60" s="139" t="n">
        <f aca="false">2*G60</f>
        <v>11.4052414790956</v>
      </c>
      <c r="I60" s="50"/>
      <c r="J60" s="50"/>
      <c r="K60" s="50"/>
      <c r="L60" s="72"/>
    </row>
    <row r="61" customFormat="false" ht="15.75" hidden="false" customHeight="false" outlineLevel="0" collapsed="false">
      <c r="A61" s="50"/>
      <c r="B61" s="50"/>
      <c r="C61" s="50"/>
      <c r="D61" s="50"/>
      <c r="E61" s="50"/>
      <c r="F61" s="121" t="n">
        <v>40</v>
      </c>
      <c r="G61" s="137" t="n">
        <f aca="false">_xlfn.CONFIDENCE.NORM(1-F$20,12,F61)</f>
        <v>5.63088680552564</v>
      </c>
      <c r="H61" s="139" t="n">
        <f aca="false">2*G61</f>
        <v>11.2617736110513</v>
      </c>
      <c r="I61" s="50"/>
      <c r="J61" s="50"/>
      <c r="K61" s="50"/>
      <c r="L61" s="72"/>
    </row>
    <row r="62" customFormat="false" ht="15.75" hidden="false" customHeight="false" outlineLevel="0" collapsed="false">
      <c r="A62" s="50"/>
      <c r="B62" s="50"/>
      <c r="C62" s="50"/>
      <c r="D62" s="50"/>
      <c r="E62" s="50"/>
      <c r="F62" s="121" t="n">
        <v>41</v>
      </c>
      <c r="G62" s="137" t="n">
        <f aca="false">_xlfn.CONFIDENCE.NORM(1-F$20,12,F62)</f>
        <v>5.56179355320134</v>
      </c>
      <c r="H62" s="139" t="n">
        <f aca="false">2*G62</f>
        <v>11.1235871064027</v>
      </c>
      <c r="I62" s="50"/>
      <c r="J62" s="50"/>
      <c r="K62" s="50"/>
      <c r="L62" s="72"/>
    </row>
    <row r="63" customFormat="false" ht="15.75" hidden="false" customHeight="false" outlineLevel="0" collapsed="false">
      <c r="A63" s="50"/>
      <c r="B63" s="50"/>
      <c r="C63" s="50"/>
      <c r="D63" s="50"/>
      <c r="E63" s="50"/>
      <c r="F63" s="121" t="n">
        <v>42</v>
      </c>
      <c r="G63" s="137" t="n">
        <f aca="false">_xlfn.CONFIDENCE.NORM(1-F$20,12,F63)</f>
        <v>5.49518284427741</v>
      </c>
      <c r="H63" s="139" t="n">
        <f aca="false">2*G63</f>
        <v>10.9903656885548</v>
      </c>
      <c r="I63" s="50"/>
      <c r="J63" s="50"/>
      <c r="K63" s="50"/>
      <c r="L63" s="72"/>
    </row>
    <row r="64" customFormat="false" ht="15.75" hidden="false" customHeight="false" outlineLevel="0" collapsed="false">
      <c r="A64" s="50"/>
      <c r="B64" s="50"/>
      <c r="C64" s="50"/>
      <c r="D64" s="50"/>
      <c r="E64" s="50"/>
      <c r="F64" s="121" t="n">
        <v>43</v>
      </c>
      <c r="G64" s="137" t="n">
        <f aca="false">_xlfn.CONFIDENCE.NORM(1-F$20,12,F64)</f>
        <v>5.43090948883764</v>
      </c>
      <c r="H64" s="139" t="n">
        <f aca="false">2*G64</f>
        <v>10.8618189776753</v>
      </c>
      <c r="I64" s="50"/>
      <c r="J64" s="50"/>
      <c r="K64" s="50"/>
      <c r="L64" s="72"/>
    </row>
    <row r="65" customFormat="false" ht="15.75" hidden="false" customHeight="false" outlineLevel="0" collapsed="false">
      <c r="A65" s="50"/>
      <c r="B65" s="50"/>
      <c r="C65" s="50"/>
      <c r="D65" s="50"/>
      <c r="E65" s="50"/>
      <c r="F65" s="121" t="n">
        <v>44</v>
      </c>
      <c r="G65" s="137" t="n">
        <f aca="false">_xlfn.CONFIDENCE.NORM(1-F$20,12,F65)</f>
        <v>5.36883991334532</v>
      </c>
      <c r="H65" s="139" t="n">
        <f aca="false">2*G65</f>
        <v>10.7376798266906</v>
      </c>
      <c r="I65" s="50"/>
      <c r="J65" s="50"/>
      <c r="K65" s="50"/>
      <c r="L65" s="72"/>
    </row>
    <row r="66" customFormat="false" ht="15.75" hidden="false" customHeight="false" outlineLevel="0" collapsed="false">
      <c r="A66" s="50"/>
      <c r="B66" s="50"/>
      <c r="C66" s="50"/>
      <c r="D66" s="50"/>
      <c r="E66" s="50"/>
      <c r="F66" s="121" t="n">
        <v>45</v>
      </c>
      <c r="G66" s="137" t="n">
        <f aca="false">_xlfn.CONFIDENCE.NORM(1-F$20,12,F66)</f>
        <v>5.30885099237472</v>
      </c>
      <c r="H66" s="139" t="n">
        <f aca="false">2*G66</f>
        <v>10.6177019847494</v>
      </c>
      <c r="I66" s="50"/>
      <c r="J66" s="50"/>
      <c r="K66" s="50"/>
      <c r="L66" s="72"/>
    </row>
    <row r="67" customFormat="false" ht="15.75" hidden="false" customHeight="false" outlineLevel="0" collapsed="false">
      <c r="A67" s="50"/>
      <c r="B67" s="50"/>
      <c r="C67" s="50"/>
      <c r="D67" s="50"/>
      <c r="E67" s="50"/>
      <c r="F67" s="121" t="n">
        <v>46</v>
      </c>
      <c r="G67" s="137" t="n">
        <f aca="false">_xlfn.CONFIDENCE.NORM(1-F$20,12,F67)</f>
        <v>5.2508290208096</v>
      </c>
      <c r="H67" s="139" t="n">
        <f aca="false">2*G67</f>
        <v>10.5016580416192</v>
      </c>
      <c r="I67" s="50"/>
      <c r="J67" s="50"/>
      <c r="K67" s="50"/>
      <c r="L67" s="72"/>
    </row>
    <row r="68" customFormat="false" ht="15.75" hidden="false" customHeight="false" outlineLevel="0" collapsed="false">
      <c r="A68" s="50"/>
      <c r="B68" s="50"/>
      <c r="C68" s="50"/>
      <c r="D68" s="50"/>
      <c r="E68" s="50"/>
      <c r="F68" s="121" t="n">
        <v>47</v>
      </c>
      <c r="G68" s="137" t="n">
        <f aca="false">_xlfn.CONFIDENCE.NORM(1-F$20,12,F68)</f>
        <v>5.19466880697548</v>
      </c>
      <c r="H68" s="139" t="n">
        <f aca="false">2*G68</f>
        <v>10.389337613951</v>
      </c>
      <c r="I68" s="50"/>
      <c r="J68" s="50"/>
      <c r="K68" s="50"/>
      <c r="L68" s="72"/>
    </row>
    <row r="69" customFormat="false" ht="15.75" hidden="false" customHeight="false" outlineLevel="0" collapsed="false">
      <c r="A69" s="50"/>
      <c r="B69" s="50"/>
      <c r="C69" s="50"/>
      <c r="D69" s="50"/>
      <c r="E69" s="50"/>
      <c r="F69" s="121" t="n">
        <v>48</v>
      </c>
      <c r="G69" s="137" t="n">
        <f aca="false">_xlfn.CONFIDENCE.NORM(1-F$20,12,F69)</f>
        <v>5.140272870241</v>
      </c>
      <c r="H69" s="139" t="n">
        <f aca="false">2*G69</f>
        <v>10.280545740482</v>
      </c>
      <c r="I69" s="50"/>
      <c r="J69" s="50"/>
      <c r="K69" s="50"/>
      <c r="L69" s="72"/>
    </row>
    <row r="70" customFormat="false" ht="15.75" hidden="false" customHeight="false" outlineLevel="0" collapsed="false">
      <c r="A70" s="50"/>
      <c r="B70" s="50"/>
      <c r="C70" s="50"/>
      <c r="D70" s="50"/>
      <c r="E70" s="50"/>
      <c r="F70" s="121" t="n">
        <v>49</v>
      </c>
      <c r="G70" s="137" t="n">
        <f aca="false">_xlfn.CONFIDENCE.NORM(1-F$20,12,F70)</f>
        <v>5.08755072915732</v>
      </c>
      <c r="H70" s="139" t="n">
        <f aca="false">2*G70</f>
        <v>10.1751014583146</v>
      </c>
      <c r="I70" s="50"/>
      <c r="J70" s="50"/>
      <c r="K70" s="50"/>
      <c r="L70" s="72"/>
    </row>
    <row r="71" customFormat="false" ht="15.75" hidden="false" customHeight="false" outlineLevel="0" collapsed="false">
      <c r="A71" s="50"/>
      <c r="B71" s="50"/>
      <c r="C71" s="50"/>
      <c r="D71" s="50"/>
      <c r="E71" s="50"/>
      <c r="F71" s="121" t="n">
        <v>50</v>
      </c>
      <c r="G71" s="137" t="n">
        <f aca="false">_xlfn.CONFIDENCE.NORM(1-F$20,12,F71)</f>
        <v>5.03641826830479</v>
      </c>
      <c r="H71" s="139" t="n">
        <f aca="false">2*G71</f>
        <v>10.0728365366096</v>
      </c>
      <c r="I71" s="50"/>
      <c r="J71" s="50"/>
      <c r="K71" s="50"/>
      <c r="L71" s="72"/>
    </row>
    <row r="72" customFormat="false" ht="15.75" hidden="false" customHeight="false" outlineLevel="0" collapsed="false">
      <c r="A72" s="50"/>
      <c r="B72" s="50"/>
      <c r="C72" s="50"/>
      <c r="D72" s="50"/>
      <c r="E72" s="50"/>
      <c r="F72" s="142" t="n">
        <v>51</v>
      </c>
      <c r="G72" s="137" t="n">
        <f aca="false">_xlfn.CONFIDENCE.NORM(1-F$20,12,F72)</f>
        <v>4.98679717376482</v>
      </c>
      <c r="H72" s="139" t="n">
        <f aca="false">2*G72</f>
        <v>9.97359434752964</v>
      </c>
      <c r="I72" s="50"/>
      <c r="J72" s="50"/>
      <c r="K72" s="50"/>
      <c r="L72" s="72"/>
    </row>
    <row r="73" customFormat="false" ht="15.75" hidden="false" customHeight="false" outlineLevel="0" collapsed="false">
      <c r="A73" s="50"/>
      <c r="B73" s="50"/>
      <c r="C73" s="50"/>
      <c r="D73" s="50"/>
      <c r="E73" s="50"/>
      <c r="F73" s="121" t="n">
        <v>52</v>
      </c>
      <c r="G73" s="137" t="n">
        <f aca="false">_xlfn.CONFIDENCE.NORM(1-F$20,12,F73)</f>
        <v>4.9386144285964</v>
      </c>
      <c r="H73" s="139" t="n">
        <f aca="false">2*G73</f>
        <v>9.87722885719281</v>
      </c>
      <c r="I73" s="50"/>
      <c r="J73" s="50"/>
      <c r="K73" s="50"/>
      <c r="L73" s="72"/>
    </row>
    <row r="74" customFormat="false" ht="15.75" hidden="false" customHeight="false" outlineLevel="0" collapsed="false">
      <c r="A74" s="50"/>
      <c r="B74" s="50"/>
      <c r="C74" s="50"/>
      <c r="D74" s="50"/>
      <c r="E74" s="50"/>
      <c r="F74" s="121" t="n">
        <v>53</v>
      </c>
      <c r="G74" s="137" t="n">
        <f aca="false">_xlfn.CONFIDENCE.NORM(1-F$20,12,F74)</f>
        <v>4.8918018609223</v>
      </c>
      <c r="H74" s="139" t="n">
        <f aca="false">2*G74</f>
        <v>9.78360372184459</v>
      </c>
      <c r="I74" s="50"/>
      <c r="J74" s="50"/>
      <c r="K74" s="50"/>
      <c r="L74" s="72"/>
    </row>
    <row r="75" customFormat="false" ht="15.75" hidden="false" customHeight="false" outlineLevel="0" collapsed="false">
      <c r="A75" s="50"/>
      <c r="B75" s="50"/>
      <c r="C75" s="50"/>
      <c r="D75" s="50"/>
      <c r="E75" s="50"/>
      <c r="F75" s="121" t="n">
        <v>54</v>
      </c>
      <c r="G75" s="137" t="n">
        <f aca="false">_xlfn.CONFIDENCE.NORM(1-F$20,12,F75)</f>
        <v>4.8462957382622</v>
      </c>
      <c r="H75" s="139" t="n">
        <f aca="false">2*G75</f>
        <v>9.69259147652439</v>
      </c>
      <c r="I75" s="50"/>
      <c r="J75" s="50"/>
      <c r="K75" s="50"/>
      <c r="L75" s="72"/>
    </row>
    <row r="76" customFormat="false" ht="15.75" hidden="false" customHeight="false" outlineLevel="0" collapsed="false">
      <c r="A76" s="50"/>
      <c r="B76" s="50"/>
      <c r="C76" s="50"/>
      <c r="D76" s="50"/>
      <c r="E76" s="50"/>
      <c r="F76" s="121" t="n">
        <v>55</v>
      </c>
      <c r="G76" s="137" t="n">
        <f aca="false">_xlfn.CONFIDENCE.NORM(1-F$20,12,F76)</f>
        <v>4.80203640262169</v>
      </c>
      <c r="H76" s="139" t="n">
        <f aca="false">2*G76</f>
        <v>9.60407280524337</v>
      </c>
      <c r="I76" s="50"/>
      <c r="J76" s="50"/>
      <c r="K76" s="50"/>
      <c r="L76" s="72"/>
    </row>
    <row r="77" customFormat="false" ht="15.75" hidden="false" customHeight="false" outlineLevel="0" collapsed="false">
      <c r="A77" s="50"/>
      <c r="B77" s="50"/>
      <c r="C77" s="50"/>
      <c r="D77" s="50"/>
      <c r="E77" s="50"/>
      <c r="F77" s="121" t="n">
        <v>56</v>
      </c>
      <c r="G77" s="137" t="n">
        <f aca="false">_xlfn.CONFIDENCE.NORM(1-F$20,12,F77)</f>
        <v>4.75896794158466</v>
      </c>
      <c r="H77" s="139" t="n">
        <f aca="false">2*G77</f>
        <v>9.51793588316932</v>
      </c>
      <c r="I77" s="50"/>
      <c r="J77" s="50"/>
      <c r="K77" s="50"/>
      <c r="L77" s="72"/>
    </row>
    <row r="78" customFormat="false" ht="15.75" hidden="false" customHeight="false" outlineLevel="0" collapsed="false">
      <c r="A78" s="50"/>
      <c r="B78" s="50"/>
      <c r="C78" s="50"/>
      <c r="D78" s="50"/>
      <c r="E78" s="50"/>
      <c r="F78" s="121" t="n">
        <v>57</v>
      </c>
      <c r="G78" s="137" t="n">
        <f aca="false">_xlfn.CONFIDENCE.NORM(1-F$20,12,F78)</f>
        <v>4.71703789128511</v>
      </c>
      <c r="H78" s="139" t="n">
        <f aca="false">2*G78</f>
        <v>9.43407578257022</v>
      </c>
      <c r="I78" s="50"/>
      <c r="J78" s="50"/>
      <c r="K78" s="50"/>
      <c r="L78" s="72"/>
    </row>
    <row r="79" customFormat="false" ht="15.75" hidden="false" customHeight="false" outlineLevel="0" collapsed="false">
      <c r="A79" s="50"/>
      <c r="B79" s="50"/>
      <c r="C79" s="50"/>
      <c r="D79" s="50"/>
      <c r="E79" s="50"/>
      <c r="F79" s="121" t="n">
        <v>58</v>
      </c>
      <c r="G79" s="137" t="n">
        <f aca="false">_xlfn.CONFIDENCE.NORM(1-F$20,12,F79)</f>
        <v>4.6761969676697</v>
      </c>
      <c r="H79" s="139" t="n">
        <f aca="false">2*G79</f>
        <v>9.3523939353394</v>
      </c>
      <c r="I79" s="50"/>
      <c r="J79" s="50"/>
      <c r="K79" s="50"/>
      <c r="L79" s="72"/>
    </row>
    <row r="80" customFormat="false" ht="15.75" hidden="false" customHeight="false" outlineLevel="0" collapsed="false">
      <c r="A80" s="50"/>
      <c r="B80" s="50"/>
      <c r="C80" s="50"/>
      <c r="D80" s="50"/>
      <c r="E80" s="50"/>
      <c r="F80" s="121" t="n">
        <v>59</v>
      </c>
      <c r="G80" s="137" t="n">
        <f aca="false">_xlfn.CONFIDENCE.NORM(1-F$20,12,F80)</f>
        <v>4.63639882292082</v>
      </c>
      <c r="H80" s="139" t="n">
        <f aca="false">2*G80</f>
        <v>9.27279764584163</v>
      </c>
      <c r="I80" s="50"/>
      <c r="J80" s="50"/>
      <c r="K80" s="50"/>
      <c r="L80" s="72"/>
    </row>
    <row r="81" customFormat="false" ht="15.75" hidden="false" customHeight="false" outlineLevel="0" collapsed="false">
      <c r="A81" s="50"/>
      <c r="B81" s="50"/>
      <c r="C81" s="50"/>
      <c r="D81" s="50"/>
      <c r="E81" s="50"/>
      <c r="F81" s="121" t="n">
        <v>60</v>
      </c>
      <c r="G81" s="137" t="n">
        <f aca="false">_xlfn.CONFIDENCE.NORM(1-F$20,12,F81)</f>
        <v>4.59759982430273</v>
      </c>
      <c r="H81" s="139" t="n">
        <f aca="false">2*G81</f>
        <v>9.19519964860546</v>
      </c>
      <c r="I81" s="50"/>
      <c r="J81" s="50"/>
      <c r="K81" s="50"/>
      <c r="L81" s="72"/>
    </row>
    <row r="82" customFormat="false" ht="15.75" hidden="false" customHeight="false" outlineLevel="0" collapsed="false">
      <c r="A82" s="50"/>
      <c r="B82" s="50"/>
      <c r="C82" s="50"/>
      <c r="D82" s="50"/>
      <c r="E82" s="50"/>
      <c r="F82" s="121" t="n">
        <v>61</v>
      </c>
      <c r="G82" s="137" t="n">
        <f aca="false">_xlfn.CONFIDENCE.NORM(1-F$20,12,F82)</f>
        <v>4.55975885303143</v>
      </c>
      <c r="H82" s="139" t="n">
        <f aca="false">2*G82</f>
        <v>9.11951770606287</v>
      </c>
      <c r="I82" s="50"/>
      <c r="J82" s="50"/>
      <c r="K82" s="50"/>
      <c r="L82" s="72"/>
    </row>
    <row r="83" customFormat="false" ht="15.75" hidden="false" customHeight="false" outlineLevel="0" collapsed="false">
      <c r="A83" s="50"/>
      <c r="B83" s="50"/>
      <c r="C83" s="50"/>
      <c r="D83" s="50"/>
      <c r="E83" s="50"/>
      <c r="F83" s="121" t="n">
        <v>62</v>
      </c>
      <c r="G83" s="137" t="n">
        <f aca="false">_xlfn.CONFIDENCE.NORM(1-F$20,12,F83)</f>
        <v>4.52283712106024</v>
      </c>
      <c r="H83" s="139" t="n">
        <f aca="false">2*G83</f>
        <v>9.04567424212048</v>
      </c>
      <c r="I83" s="50"/>
      <c r="J83" s="50"/>
      <c r="K83" s="50"/>
      <c r="L83" s="72"/>
    </row>
    <row r="84" customFormat="false" ht="15.75" hidden="false" customHeight="false" outlineLevel="0" collapsed="false">
      <c r="A84" s="50"/>
      <c r="B84" s="50"/>
      <c r="C84" s="50"/>
      <c r="D84" s="50"/>
      <c r="E84" s="50"/>
      <c r="F84" s="121" t="n">
        <v>63</v>
      </c>
      <c r="G84" s="137" t="n">
        <f aca="false">_xlfn.CONFIDENCE.NORM(1-F$20,12,F84)</f>
        <v>4.4867980039252</v>
      </c>
      <c r="H84" s="139" t="n">
        <f aca="false">2*G84</f>
        <v>8.9735960078504</v>
      </c>
      <c r="I84" s="50"/>
      <c r="J84" s="50"/>
      <c r="K84" s="50"/>
      <c r="L84" s="72"/>
    </row>
    <row r="85" customFormat="false" ht="15.75" hidden="false" customHeight="false" outlineLevel="0" collapsed="false">
      <c r="A85" s="50"/>
      <c r="B85" s="50"/>
      <c r="C85" s="50"/>
      <c r="D85" s="50"/>
      <c r="E85" s="50"/>
      <c r="F85" s="121" t="n">
        <v>64</v>
      </c>
      <c r="G85" s="137" t="n">
        <f aca="false">_xlfn.CONFIDENCE.NORM(1-F$20,12,F85)</f>
        <v>4.45160688801266</v>
      </c>
      <c r="H85" s="139" t="n">
        <f aca="false">2*G85</f>
        <v>8.90321377602531</v>
      </c>
      <c r="I85" s="50"/>
      <c r="J85" s="50"/>
      <c r="K85" s="50"/>
      <c r="L85" s="72"/>
    </row>
    <row r="86" customFormat="false" ht="15.75" hidden="false" customHeight="false" outlineLevel="0" collapsed="false">
      <c r="A86" s="50"/>
      <c r="B86" s="50"/>
      <c r="C86" s="50"/>
      <c r="D86" s="50"/>
      <c r="E86" s="50"/>
      <c r="F86" s="121" t="n">
        <v>65</v>
      </c>
      <c r="G86" s="137" t="n">
        <f aca="false">_xlfn.CONFIDENCE.NORM(1-F$20,12,F86)</f>
        <v>4.41723103080114</v>
      </c>
      <c r="H86" s="139" t="n">
        <f aca="false">2*G86</f>
        <v>8.83446206160227</v>
      </c>
      <c r="I86" s="50"/>
      <c r="J86" s="50"/>
      <c r="K86" s="50"/>
      <c r="L86" s="72"/>
    </row>
    <row r="87" customFormat="false" ht="15.75" hidden="false" customHeight="false" outlineLevel="0" collapsed="false">
      <c r="A87" s="50"/>
      <c r="B87" s="50"/>
      <c r="C87" s="50"/>
      <c r="D87" s="50"/>
      <c r="E87" s="50"/>
      <c r="F87" s="121" t="n">
        <v>66</v>
      </c>
      <c r="G87" s="137" t="n">
        <f aca="false">_xlfn.CONFIDENCE.NORM(1-F$20,12,F87)</f>
        <v>4.38363943279476</v>
      </c>
      <c r="H87" s="139" t="n">
        <f aca="false">2*G87</f>
        <v>8.76727886558952</v>
      </c>
      <c r="I87" s="50"/>
      <c r="J87" s="50"/>
      <c r="K87" s="50"/>
      <c r="L87" s="72"/>
    </row>
    <row r="88" customFormat="false" ht="15.75" hidden="false" customHeight="false" outlineLevel="0" collapsed="false">
      <c r="A88" s="50"/>
      <c r="B88" s="50"/>
      <c r="C88" s="50"/>
      <c r="D88" s="50"/>
      <c r="E88" s="50"/>
      <c r="F88" s="121" t="n">
        <v>67</v>
      </c>
      <c r="G88" s="137" t="n">
        <f aca="false">_xlfn.CONFIDENCE.NORM(1-F$20,12,F88)</f>
        <v>4.35080272000966</v>
      </c>
      <c r="H88" s="139" t="n">
        <f aca="false">2*G88</f>
        <v>8.70160544001931</v>
      </c>
      <c r="I88" s="50"/>
      <c r="J88" s="50"/>
      <c r="K88" s="50"/>
      <c r="L88" s="72"/>
    </row>
    <row r="89" customFormat="false" ht="15.75" hidden="false" customHeight="false" outlineLevel="0" collapsed="false">
      <c r="A89" s="50"/>
      <c r="B89" s="50"/>
      <c r="C89" s="50"/>
      <c r="D89" s="50"/>
      <c r="E89" s="50"/>
      <c r="F89" s="121" t="n">
        <v>68</v>
      </c>
      <c r="G89" s="137" t="n">
        <f aca="false">_xlfn.CONFIDENCE.NORM(1-F$20,12,F89)</f>
        <v>4.31869303600078</v>
      </c>
      <c r="H89" s="139" t="n">
        <f aca="false">2*G89</f>
        <v>8.63738607200156</v>
      </c>
      <c r="I89" s="50"/>
      <c r="J89" s="50"/>
      <c r="K89" s="50"/>
      <c r="L89" s="72"/>
    </row>
    <row r="90" customFormat="false" ht="15.75" hidden="false" customHeight="false" outlineLevel="0" collapsed="false">
      <c r="A90" s="50"/>
      <c r="B90" s="50"/>
      <c r="C90" s="50"/>
      <c r="D90" s="50"/>
      <c r="E90" s="50"/>
      <c r="F90" s="121" t="n">
        <v>69</v>
      </c>
      <c r="G90" s="137" t="n">
        <f aca="false">_xlfn.CONFIDENCE.NORM(1-F$20,12,F90)</f>
        <v>4.28728394252712</v>
      </c>
      <c r="H90" s="139" t="n">
        <f aca="false">2*G90</f>
        <v>8.57456788505424</v>
      </c>
      <c r="I90" s="50"/>
      <c r="J90" s="50"/>
      <c r="K90" s="50"/>
      <c r="L90" s="72"/>
    </row>
    <row r="91" customFormat="false" ht="15.75" hidden="false" customHeight="false" outlineLevel="0" collapsed="false">
      <c r="A91" s="50"/>
      <c r="B91" s="50"/>
      <c r="C91" s="50"/>
      <c r="D91" s="50"/>
      <c r="E91" s="50"/>
      <c r="F91" s="121" t="n">
        <v>70</v>
      </c>
      <c r="G91" s="137" t="n">
        <f aca="false">_xlfn.CONFIDENCE.NORM(1-F$20,12,F91)</f>
        <v>4.25655032805022</v>
      </c>
      <c r="H91" s="139" t="n">
        <f aca="false">2*G91</f>
        <v>8.51310065610044</v>
      </c>
      <c r="I91" s="50"/>
      <c r="J91" s="50"/>
      <c r="K91" s="50"/>
      <c r="L91" s="72"/>
    </row>
    <row r="92" customFormat="false" ht="15.75" hidden="false" customHeight="false" outlineLevel="0" collapsed="false">
      <c r="A92" s="50"/>
      <c r="B92" s="50"/>
      <c r="C92" s="50"/>
      <c r="D92" s="50"/>
      <c r="E92" s="50"/>
      <c r="F92" s="121" t="n">
        <v>71</v>
      </c>
      <c r="G92" s="137" t="n">
        <f aca="false">_xlfn.CONFIDENCE.NORM(1-F$20,12,F92)</f>
        <v>4.22646832334627</v>
      </c>
      <c r="H92" s="139" t="n">
        <f aca="false">2*G92</f>
        <v>8.45293664669254</v>
      </c>
      <c r="I92" s="50"/>
      <c r="J92" s="50"/>
      <c r="K92" s="50"/>
      <c r="L92" s="72"/>
    </row>
    <row r="93" customFormat="false" ht="15.75" hidden="false" customHeight="false" outlineLevel="0" collapsed="false">
      <c r="A93" s="50"/>
      <c r="B93" s="50"/>
      <c r="C93" s="50"/>
      <c r="D93" s="50"/>
      <c r="E93" s="50"/>
      <c r="F93" s="121" t="n">
        <v>72</v>
      </c>
      <c r="G93" s="137" t="n">
        <f aca="false">_xlfn.CONFIDENCE.NORM(1-F$20,12,F93)</f>
        <v>4.19701522358732</v>
      </c>
      <c r="H93" s="139" t="n">
        <f aca="false">2*G93</f>
        <v>8.39403044717465</v>
      </c>
      <c r="I93" s="50"/>
      <c r="J93" s="50"/>
      <c r="K93" s="50"/>
      <c r="L93" s="72"/>
    </row>
    <row r="94" customFormat="false" ht="15.75" hidden="false" customHeight="false" outlineLevel="0" collapsed="false">
      <c r="A94" s="50"/>
      <c r="B94" s="50"/>
      <c r="C94" s="50"/>
      <c r="D94" s="50"/>
      <c r="E94" s="50"/>
      <c r="F94" s="121" t="n">
        <v>73</v>
      </c>
      <c r="G94" s="137" t="n">
        <f aca="false">_xlfn.CONFIDENCE.NORM(1-F$20,12,F94)</f>
        <v>4.16816941631358</v>
      </c>
      <c r="H94" s="139" t="n">
        <f aca="false">2*G94</f>
        <v>8.33633883262717</v>
      </c>
      <c r="I94" s="50"/>
      <c r="J94" s="50"/>
      <c r="K94" s="50"/>
      <c r="L94" s="72"/>
      <c r="M94" s="72"/>
      <c r="N94" s="72"/>
      <c r="O94" s="72"/>
    </row>
    <row r="95" customFormat="false" ht="15.75" hidden="false" customHeight="false" outlineLevel="0" collapsed="false">
      <c r="A95" s="50"/>
      <c r="B95" s="50"/>
      <c r="C95" s="50"/>
      <c r="D95" s="50"/>
      <c r="E95" s="50"/>
      <c r="F95" s="121" t="n">
        <v>74</v>
      </c>
      <c r="G95" s="137" t="n">
        <f aca="false">_xlfn.CONFIDENCE.NORM(1-F$20,12,F95)</f>
        <v>4.13991031477754</v>
      </c>
      <c r="H95" s="139" t="n">
        <f aca="false">2*G95</f>
        <v>8.27982062955508</v>
      </c>
      <c r="I95" s="50"/>
      <c r="J95" s="50"/>
      <c r="K95" s="50"/>
      <c r="L95" s="72"/>
      <c r="M95" s="72"/>
      <c r="N95" s="72"/>
      <c r="O95" s="72"/>
    </row>
    <row r="96" customFormat="false" ht="15.75" hidden="false" customHeight="false" outlineLevel="0" collapsed="false">
      <c r="A96" s="50"/>
      <c r="B96" s="50"/>
      <c r="C96" s="50"/>
      <c r="D96" s="50"/>
      <c r="E96" s="50"/>
      <c r="F96" s="121" t="n">
        <v>75</v>
      </c>
      <c r="G96" s="137" t="n">
        <f aca="false">_xlfn.CONFIDENCE.NORM(1-F$20,12,F96)</f>
        <v>4.1122182961928</v>
      </c>
      <c r="H96" s="139" t="n">
        <f aca="false">2*G96</f>
        <v>8.2244365923856</v>
      </c>
      <c r="I96" s="50"/>
      <c r="J96" s="50"/>
      <c r="K96" s="50"/>
      <c r="L96" s="72"/>
      <c r="M96" s="72"/>
      <c r="N96" s="72"/>
      <c r="O96" s="72"/>
    </row>
    <row r="97" customFormat="false" ht="15.75" hidden="false" customHeight="false" outlineLevel="0" collapsed="false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72"/>
      <c r="M97" s="72"/>
      <c r="N97" s="72"/>
      <c r="O97" s="72"/>
    </row>
    <row r="98" customFormat="false" ht="15.75" hidden="false" customHeight="fals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72"/>
      <c r="M98" s="72"/>
      <c r="N98" s="72"/>
      <c r="O98" s="72"/>
    </row>
    <row r="99" customFormat="false" ht="15.75" hidden="false" customHeight="false" outlineLevel="0" collapsed="false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72"/>
      <c r="M99" s="72"/>
      <c r="N99" s="72"/>
      <c r="O99" s="72"/>
    </row>
    <row r="100" customFormat="false" ht="15.75" hidden="false" customHeight="false" outlineLevel="0" collapsed="false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72"/>
      <c r="M100" s="72"/>
      <c r="N100" s="72"/>
      <c r="O100" s="72"/>
    </row>
    <row r="101" customFormat="false" ht="15.75" hidden="false" customHeight="false" outlineLevel="0" collapsed="false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72"/>
      <c r="M101" s="72"/>
      <c r="N101" s="72"/>
      <c r="O101" s="72"/>
    </row>
    <row r="102" customFormat="false" ht="15.75" hidden="false" customHeight="fals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72"/>
      <c r="M102" s="72"/>
      <c r="N102" s="72"/>
      <c r="O102" s="72"/>
    </row>
    <row r="103" customFormat="false" ht="15.75" hidden="false" customHeight="false" outlineLevel="0" collapsed="false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72"/>
      <c r="M103" s="72"/>
      <c r="N103" s="72"/>
      <c r="O103" s="72"/>
    </row>
    <row r="104" customFormat="false" ht="15.75" hidden="false" customHeight="fals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72"/>
      <c r="M104" s="72"/>
      <c r="N104" s="72"/>
      <c r="O104" s="72"/>
    </row>
    <row r="105" customFormat="false" ht="15.75" hidden="false" customHeight="false" outlineLevel="0" collapsed="false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72"/>
      <c r="M105" s="72"/>
      <c r="N105" s="72"/>
      <c r="O105" s="72"/>
    </row>
    <row r="106" customFormat="false" ht="15.75" hidden="false" customHeight="false" outlineLevel="0" collapsed="false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72"/>
      <c r="M106" s="72"/>
      <c r="N106" s="72"/>
      <c r="O106" s="72"/>
    </row>
    <row r="107" customFormat="false" ht="15.75" hidden="false" customHeight="false" outlineLevel="0" collapsed="false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72"/>
      <c r="M107" s="72"/>
      <c r="N107" s="72"/>
      <c r="O107" s="72"/>
    </row>
    <row r="108" customFormat="false" ht="15.75" hidden="false" customHeight="false" outlineLevel="0" collapsed="false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72"/>
      <c r="M108" s="72"/>
      <c r="N108" s="72"/>
      <c r="O108" s="72"/>
    </row>
    <row r="109" customFormat="false" ht="15.75" hidden="false" customHeight="false" outlineLevel="0" collapsed="false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72"/>
      <c r="M109" s="72"/>
      <c r="N109" s="72"/>
      <c r="O109" s="72"/>
    </row>
    <row r="110" customFormat="false" ht="15.75" hidden="false" customHeight="false" outlineLevel="0" collapsed="false">
      <c r="A110" s="50"/>
      <c r="B110" s="50"/>
      <c r="C110" s="50"/>
      <c r="D110" s="50"/>
      <c r="E110" s="50"/>
      <c r="F110" s="50"/>
      <c r="G110" s="50"/>
      <c r="H110" s="50"/>
      <c r="I110" s="72"/>
      <c r="J110" s="72"/>
      <c r="K110" s="72"/>
      <c r="L110" s="72"/>
      <c r="M110" s="72"/>
      <c r="N110" s="72"/>
      <c r="O110" s="72"/>
    </row>
    <row r="111" customFormat="false" ht="15.75" hidden="false" customHeight="false" outlineLevel="0" collapsed="false">
      <c r="A111" s="50"/>
      <c r="B111" s="50"/>
      <c r="C111" s="50"/>
      <c r="D111" s="50"/>
      <c r="E111" s="50"/>
      <c r="F111" s="50"/>
      <c r="G111" s="50"/>
      <c r="H111" s="50"/>
      <c r="I111" s="72"/>
      <c r="J111" s="72"/>
      <c r="K111" s="72"/>
      <c r="L111" s="72"/>
      <c r="M111" s="72"/>
      <c r="N111" s="72"/>
      <c r="O111" s="72"/>
    </row>
    <row r="112" customFormat="false" ht="15.75" hidden="false" customHeight="false" outlineLevel="0" collapsed="false">
      <c r="A112" s="50"/>
      <c r="B112" s="50"/>
      <c r="C112" s="50"/>
      <c r="D112" s="50"/>
      <c r="E112" s="50"/>
      <c r="F112" s="50"/>
      <c r="G112" s="50"/>
      <c r="H112" s="50"/>
      <c r="I112" s="72"/>
      <c r="J112" s="72"/>
      <c r="K112" s="72"/>
      <c r="L112" s="72"/>
      <c r="M112" s="72"/>
      <c r="N112" s="72"/>
      <c r="O112" s="72"/>
    </row>
    <row r="113" customFormat="false" ht="15.75" hidden="false" customHeight="false" outlineLevel="0" collapsed="false">
      <c r="A113" s="50"/>
      <c r="B113" s="50"/>
      <c r="C113" s="50"/>
      <c r="D113" s="50"/>
      <c r="E113" s="50"/>
      <c r="F113" s="50"/>
      <c r="G113" s="50"/>
      <c r="H113" s="50"/>
      <c r="I113" s="72"/>
      <c r="J113" s="72"/>
      <c r="K113" s="72"/>
      <c r="L113" s="72"/>
      <c r="M113" s="72"/>
      <c r="N113" s="72"/>
      <c r="O113" s="72"/>
    </row>
    <row r="114" customFormat="false" ht="15.75" hidden="false" customHeight="false" outlineLevel="0" collapsed="false">
      <c r="A114" s="50"/>
      <c r="B114" s="50"/>
      <c r="C114" s="50"/>
      <c r="D114" s="50"/>
      <c r="E114" s="50"/>
      <c r="F114" s="50"/>
      <c r="G114" s="50"/>
      <c r="H114" s="50"/>
      <c r="I114" s="72"/>
      <c r="J114" s="72"/>
      <c r="K114" s="72"/>
      <c r="L114" s="72"/>
      <c r="M114" s="72"/>
      <c r="N114" s="72"/>
      <c r="O114" s="72"/>
    </row>
    <row r="115" customFormat="false" ht="15.75" hidden="false" customHeight="false" outlineLevel="0" collapsed="false">
      <c r="A115" s="50"/>
      <c r="B115" s="50"/>
      <c r="C115" s="50"/>
      <c r="D115" s="50"/>
      <c r="E115" s="50"/>
      <c r="F115" s="50"/>
      <c r="G115" s="50"/>
      <c r="H115" s="50"/>
      <c r="I115" s="72"/>
      <c r="J115" s="72"/>
      <c r="K115" s="72"/>
      <c r="L115" s="72"/>
      <c r="M115" s="72"/>
      <c r="N115" s="72"/>
      <c r="O115" s="72"/>
    </row>
    <row r="116" customFormat="false" ht="15.75" hidden="false" customHeight="false" outlineLevel="0" collapsed="false">
      <c r="A116" s="50"/>
      <c r="B116" s="50"/>
      <c r="C116" s="50"/>
      <c r="D116" s="50"/>
      <c r="E116" s="50"/>
      <c r="F116" s="50"/>
      <c r="G116" s="50"/>
      <c r="H116" s="50"/>
      <c r="I116" s="72"/>
      <c r="J116" s="72"/>
      <c r="K116" s="72"/>
      <c r="L116" s="72"/>
      <c r="M116" s="72"/>
      <c r="N116" s="72"/>
      <c r="O116" s="72"/>
    </row>
    <row r="117" customFormat="false" ht="15.75" hidden="false" customHeight="false" outlineLevel="0" collapsed="false">
      <c r="A117" s="50"/>
      <c r="B117" s="50"/>
      <c r="C117" s="50"/>
      <c r="D117" s="50"/>
      <c r="E117" s="50"/>
      <c r="F117" s="50"/>
      <c r="G117" s="50"/>
      <c r="H117" s="50"/>
      <c r="I117" s="72"/>
      <c r="J117" s="72"/>
      <c r="K117" s="72"/>
      <c r="L117" s="72"/>
      <c r="M117" s="72"/>
      <c r="N117" s="72"/>
      <c r="O117" s="72"/>
    </row>
    <row r="118" customFormat="false" ht="15.75" hidden="false" customHeight="false" outlineLevel="0" collapsed="false">
      <c r="A118" s="50"/>
      <c r="B118" s="50"/>
      <c r="C118" s="50"/>
      <c r="D118" s="50"/>
      <c r="E118" s="50"/>
      <c r="F118" s="50"/>
      <c r="G118" s="50"/>
      <c r="H118" s="50"/>
      <c r="I118" s="72"/>
      <c r="J118" s="72"/>
      <c r="K118" s="72"/>
      <c r="L118" s="72"/>
      <c r="M118" s="72"/>
      <c r="N118" s="72"/>
      <c r="O118" s="72"/>
    </row>
    <row r="119" customFormat="false" ht="15.75" hidden="false" customHeight="false" outlineLevel="0" collapsed="false">
      <c r="A119" s="50"/>
      <c r="B119" s="50"/>
      <c r="C119" s="50"/>
      <c r="D119" s="50"/>
      <c r="E119" s="50"/>
      <c r="F119" s="50"/>
      <c r="G119" s="50"/>
      <c r="H119" s="50"/>
      <c r="I119" s="72"/>
      <c r="J119" s="72"/>
      <c r="K119" s="72"/>
      <c r="L119" s="72"/>
      <c r="M119" s="72"/>
      <c r="N119" s="72"/>
      <c r="O119" s="72"/>
    </row>
    <row r="120" customFormat="false" ht="15.75" hidden="false" customHeight="false" outlineLevel="0" collapsed="false">
      <c r="A120" s="50"/>
      <c r="B120" s="50"/>
      <c r="C120" s="50"/>
      <c r="D120" s="50"/>
      <c r="E120" s="50"/>
      <c r="F120" s="50"/>
      <c r="G120" s="50"/>
      <c r="H120" s="50"/>
      <c r="I120" s="72"/>
      <c r="J120" s="72"/>
      <c r="K120" s="72"/>
      <c r="L120" s="72"/>
      <c r="M120" s="72"/>
      <c r="N120" s="72"/>
      <c r="O120" s="72"/>
    </row>
    <row r="121" customFormat="false" ht="15.75" hidden="false" customHeight="false" outlineLevel="0" collapsed="false">
      <c r="A121" s="50"/>
      <c r="B121" s="50"/>
      <c r="C121" s="50"/>
      <c r="D121" s="50"/>
      <c r="E121" s="50"/>
      <c r="F121" s="50"/>
      <c r="G121" s="50"/>
      <c r="H121" s="50"/>
      <c r="I121" s="72"/>
      <c r="J121" s="72"/>
      <c r="K121" s="72"/>
      <c r="L121" s="72"/>
      <c r="M121" s="72"/>
      <c r="N121" s="72"/>
      <c r="O121" s="72"/>
    </row>
    <row r="122" customFormat="false" ht="15.75" hidden="false" customHeight="false" outlineLevel="0" collapsed="false">
      <c r="A122" s="50"/>
      <c r="B122" s="50"/>
      <c r="C122" s="50"/>
      <c r="D122" s="50"/>
      <c r="E122" s="50"/>
      <c r="F122" s="50"/>
      <c r="G122" s="50"/>
      <c r="H122" s="50"/>
      <c r="I122" s="72"/>
      <c r="J122" s="72"/>
      <c r="K122" s="72"/>
      <c r="L122" s="72"/>
      <c r="M122" s="72"/>
      <c r="N122" s="72"/>
      <c r="O122" s="72"/>
    </row>
    <row r="123" customFormat="false" ht="15.75" hidden="false" customHeight="false" outlineLevel="0" collapsed="false">
      <c r="A123" s="50"/>
      <c r="B123" s="50"/>
      <c r="C123" s="50"/>
      <c r="D123" s="50"/>
      <c r="E123" s="50"/>
      <c r="F123" s="50"/>
      <c r="G123" s="50"/>
      <c r="H123" s="50"/>
      <c r="I123" s="72"/>
      <c r="J123" s="72"/>
      <c r="K123" s="72"/>
      <c r="L123" s="72"/>
      <c r="M123" s="72"/>
      <c r="N123" s="72"/>
      <c r="O123" s="72"/>
    </row>
    <row r="124" customFormat="false" ht="15.75" hidden="false" customHeight="false" outlineLevel="0" collapsed="false">
      <c r="A124" s="50"/>
      <c r="B124" s="50"/>
      <c r="C124" s="50"/>
      <c r="D124" s="50"/>
      <c r="E124" s="50"/>
      <c r="F124" s="50"/>
      <c r="G124" s="50"/>
      <c r="H124" s="50"/>
      <c r="I124" s="72"/>
      <c r="J124" s="72"/>
      <c r="K124" s="72"/>
      <c r="L124" s="72"/>
      <c r="M124" s="72"/>
      <c r="N124" s="72"/>
      <c r="O124" s="72"/>
    </row>
    <row r="125" customFormat="false" ht="15.75" hidden="false" customHeight="false" outlineLevel="0" collapsed="false">
      <c r="A125" s="50"/>
      <c r="B125" s="50"/>
      <c r="C125" s="50"/>
      <c r="D125" s="50"/>
      <c r="E125" s="50"/>
      <c r="F125" s="50"/>
      <c r="G125" s="50"/>
      <c r="H125" s="50"/>
      <c r="I125" s="72"/>
      <c r="J125" s="72"/>
      <c r="K125" s="72"/>
      <c r="L125" s="72"/>
      <c r="M125" s="72"/>
      <c r="N125" s="72"/>
      <c r="O125" s="72"/>
    </row>
    <row r="126" customFormat="false" ht="15.75" hidden="false" customHeight="false" outlineLevel="0" collapsed="false">
      <c r="A126" s="50"/>
      <c r="B126" s="50"/>
      <c r="C126" s="50"/>
      <c r="D126" s="50"/>
      <c r="E126" s="50"/>
      <c r="F126" s="50"/>
      <c r="G126" s="50"/>
      <c r="H126" s="50"/>
      <c r="I126" s="72"/>
      <c r="J126" s="72"/>
      <c r="K126" s="72"/>
      <c r="L126" s="72"/>
      <c r="M126" s="72"/>
      <c r="N126" s="72"/>
      <c r="O126" s="72"/>
    </row>
    <row r="127" customFormat="false" ht="15.75" hidden="false" customHeight="false" outlineLevel="0" collapsed="false">
      <c r="A127" s="50"/>
      <c r="B127" s="50"/>
      <c r="C127" s="50"/>
      <c r="D127" s="50"/>
      <c r="E127" s="50"/>
      <c r="F127" s="50"/>
      <c r="G127" s="50"/>
      <c r="H127" s="50"/>
      <c r="I127" s="72"/>
      <c r="J127" s="72"/>
      <c r="K127" s="72"/>
      <c r="L127" s="72"/>
      <c r="M127" s="72"/>
      <c r="N127" s="72"/>
      <c r="O127" s="72"/>
    </row>
    <row r="128" customFormat="false" ht="15.75" hidden="false" customHeight="false" outlineLevel="0" collapsed="false">
      <c r="A128" s="50"/>
      <c r="B128" s="50"/>
      <c r="C128" s="50"/>
      <c r="D128" s="50"/>
      <c r="E128" s="50"/>
      <c r="F128" s="50"/>
      <c r="G128" s="50"/>
      <c r="H128" s="50"/>
      <c r="I128" s="72"/>
      <c r="J128" s="72"/>
      <c r="K128" s="72"/>
      <c r="L128" s="72"/>
      <c r="M128" s="72"/>
      <c r="N128" s="72"/>
      <c r="O128" s="72"/>
    </row>
    <row r="129" customFormat="false" ht="15.75" hidden="false" customHeight="false" outlineLevel="0" collapsed="false">
      <c r="A129" s="50"/>
      <c r="B129" s="50"/>
      <c r="C129" s="50"/>
      <c r="D129" s="50"/>
      <c r="E129" s="50"/>
      <c r="F129" s="50"/>
      <c r="G129" s="50"/>
      <c r="H129" s="50"/>
      <c r="I129" s="72"/>
      <c r="J129" s="72"/>
      <c r="K129" s="72"/>
      <c r="L129" s="72"/>
      <c r="M129" s="72"/>
      <c r="N129" s="72"/>
      <c r="O129" s="72"/>
    </row>
    <row r="130" customFormat="false" ht="15.75" hidden="false" customHeight="false" outlineLevel="0" collapsed="false">
      <c r="A130" s="50"/>
      <c r="B130" s="50"/>
      <c r="C130" s="50"/>
      <c r="D130" s="50"/>
      <c r="E130" s="50"/>
      <c r="F130" s="50"/>
      <c r="G130" s="50"/>
      <c r="H130" s="50"/>
      <c r="I130" s="72"/>
      <c r="J130" s="72"/>
      <c r="K130" s="72"/>
      <c r="L130" s="72"/>
      <c r="M130" s="72"/>
      <c r="N130" s="72"/>
      <c r="O130" s="72"/>
    </row>
    <row r="131" customFormat="false" ht="15.75" hidden="false" customHeight="false" outlineLevel="0" collapsed="false">
      <c r="A131" s="50"/>
      <c r="B131" s="50"/>
      <c r="C131" s="50"/>
      <c r="D131" s="50"/>
      <c r="E131" s="50"/>
      <c r="F131" s="50"/>
      <c r="G131" s="50"/>
      <c r="H131" s="50"/>
      <c r="I131" s="72"/>
      <c r="J131" s="72"/>
      <c r="K131" s="72"/>
      <c r="L131" s="72"/>
      <c r="M131" s="72"/>
      <c r="N131" s="72"/>
      <c r="O131" s="72"/>
    </row>
    <row r="132" customFormat="false" ht="15.75" hidden="false" customHeight="false" outlineLevel="0" collapsed="false">
      <c r="A132" s="50"/>
      <c r="B132" s="50"/>
      <c r="C132" s="50"/>
      <c r="D132" s="50"/>
      <c r="E132" s="50"/>
      <c r="F132" s="50"/>
      <c r="G132" s="50"/>
      <c r="H132" s="50"/>
      <c r="I132" s="72"/>
      <c r="J132" s="72"/>
      <c r="K132" s="72"/>
      <c r="L132" s="72"/>
      <c r="M132" s="72"/>
      <c r="N132" s="72"/>
      <c r="O132" s="72"/>
    </row>
    <row r="133" customFormat="false" ht="15.75" hidden="false" customHeight="false" outlineLevel="0" collapsed="false">
      <c r="A133" s="50"/>
      <c r="B133" s="50"/>
      <c r="C133" s="50"/>
      <c r="D133" s="50"/>
      <c r="E133" s="50"/>
      <c r="F133" s="50"/>
      <c r="G133" s="50"/>
      <c r="H133" s="50"/>
      <c r="I133" s="72"/>
      <c r="J133" s="72"/>
      <c r="K133" s="72"/>
      <c r="L133" s="72"/>
      <c r="M133" s="72"/>
      <c r="N133" s="72"/>
      <c r="O133" s="72"/>
    </row>
    <row r="134" customFormat="false" ht="15.75" hidden="false" customHeight="false" outlineLevel="0" collapsed="false">
      <c r="A134" s="50"/>
      <c r="B134" s="50"/>
      <c r="C134" s="50"/>
      <c r="D134" s="50"/>
      <c r="E134" s="50"/>
      <c r="F134" s="50"/>
      <c r="G134" s="50"/>
      <c r="H134" s="50"/>
      <c r="I134" s="72"/>
      <c r="J134" s="72"/>
      <c r="K134" s="72"/>
      <c r="L134" s="72"/>
      <c r="M134" s="72"/>
      <c r="N134" s="72"/>
      <c r="O134" s="72"/>
    </row>
    <row r="135" customFormat="false" ht="15.75" hidden="false" customHeight="false" outlineLevel="0" collapsed="false">
      <c r="A135" s="50"/>
      <c r="B135" s="50"/>
      <c r="C135" s="50"/>
      <c r="D135" s="50"/>
      <c r="E135" s="50"/>
      <c r="F135" s="50"/>
      <c r="G135" s="50"/>
      <c r="H135" s="50"/>
      <c r="I135" s="72"/>
      <c r="J135" s="72"/>
      <c r="K135" s="72"/>
      <c r="L135" s="72"/>
      <c r="M135" s="72"/>
      <c r="N135" s="72"/>
      <c r="O135" s="72"/>
    </row>
    <row r="136" customFormat="false" ht="15.75" hidden="false" customHeight="false" outlineLevel="0" collapsed="false">
      <c r="A136" s="50"/>
      <c r="B136" s="50"/>
      <c r="C136" s="50"/>
      <c r="D136" s="50"/>
      <c r="E136" s="50"/>
      <c r="F136" s="50"/>
      <c r="G136" s="50"/>
      <c r="H136" s="50"/>
      <c r="I136" s="72"/>
      <c r="J136" s="72"/>
      <c r="K136" s="72"/>
      <c r="L136" s="72"/>
      <c r="M136" s="72"/>
      <c r="N136" s="72"/>
      <c r="O136" s="72"/>
    </row>
    <row r="137" customFormat="false" ht="15.75" hidden="false" customHeight="false" outlineLevel="0" collapsed="false">
      <c r="A137" s="50"/>
      <c r="B137" s="50"/>
      <c r="C137" s="50"/>
      <c r="D137" s="50"/>
      <c r="E137" s="50"/>
      <c r="F137" s="50"/>
      <c r="G137" s="50"/>
      <c r="H137" s="50"/>
      <c r="I137" s="72"/>
      <c r="J137" s="72"/>
      <c r="K137" s="72"/>
      <c r="L137" s="72"/>
      <c r="M137" s="72"/>
      <c r="N137" s="72"/>
      <c r="O137" s="72"/>
    </row>
    <row r="138" customFormat="false" ht="15.75" hidden="false" customHeight="false" outlineLevel="0" collapsed="false">
      <c r="A138" s="50"/>
      <c r="B138" s="50"/>
      <c r="C138" s="50"/>
      <c r="D138" s="50"/>
      <c r="E138" s="50"/>
      <c r="F138" s="50"/>
      <c r="G138" s="50"/>
      <c r="H138" s="50"/>
      <c r="I138" s="72"/>
      <c r="J138" s="72"/>
      <c r="K138" s="72"/>
      <c r="L138" s="72"/>
      <c r="M138" s="72"/>
      <c r="N138" s="72"/>
      <c r="O138" s="72"/>
    </row>
    <row r="139" customFormat="false" ht="15.75" hidden="false" customHeight="false" outlineLevel="0" collapsed="false">
      <c r="A139" s="50"/>
      <c r="B139" s="50"/>
      <c r="C139" s="50"/>
      <c r="D139" s="50"/>
      <c r="E139" s="50"/>
      <c r="F139" s="50"/>
      <c r="G139" s="50"/>
      <c r="H139" s="50"/>
      <c r="I139" s="72"/>
      <c r="J139" s="72"/>
      <c r="K139" s="72"/>
      <c r="L139" s="72"/>
      <c r="M139" s="72"/>
      <c r="N139" s="72"/>
      <c r="O139" s="72"/>
    </row>
    <row r="140" customFormat="false" ht="15.75" hidden="false" customHeight="false" outlineLevel="0" collapsed="false">
      <c r="A140" s="50"/>
      <c r="B140" s="50"/>
      <c r="C140" s="50"/>
      <c r="D140" s="50"/>
      <c r="E140" s="50"/>
      <c r="F140" s="50"/>
      <c r="G140" s="50"/>
      <c r="H140" s="50"/>
      <c r="I140" s="72"/>
      <c r="J140" s="72"/>
      <c r="K140" s="72"/>
      <c r="L140" s="72"/>
      <c r="M140" s="72"/>
      <c r="N140" s="72"/>
      <c r="O140" s="72"/>
    </row>
    <row r="141" customFormat="false" ht="15.75" hidden="false" customHeight="false" outlineLevel="0" collapsed="false">
      <c r="A141" s="50"/>
      <c r="B141" s="50"/>
      <c r="C141" s="50"/>
      <c r="D141" s="50"/>
      <c r="E141" s="50"/>
      <c r="F141" s="50"/>
      <c r="G141" s="50"/>
      <c r="H141" s="50"/>
      <c r="I141" s="72"/>
      <c r="J141" s="72"/>
      <c r="K141" s="72"/>
      <c r="L141" s="72"/>
      <c r="M141" s="72"/>
      <c r="N141" s="72"/>
      <c r="O141" s="72"/>
    </row>
    <row r="142" customFormat="false" ht="15.75" hidden="false" customHeight="false" outlineLevel="0" collapsed="false">
      <c r="A142" s="50"/>
      <c r="B142" s="50"/>
      <c r="C142" s="50"/>
      <c r="D142" s="50"/>
      <c r="E142" s="50"/>
      <c r="F142" s="50"/>
      <c r="G142" s="50"/>
      <c r="H142" s="50"/>
      <c r="I142" s="72"/>
      <c r="J142" s="72"/>
      <c r="K142" s="72"/>
      <c r="L142" s="72"/>
      <c r="M142" s="72"/>
      <c r="N142" s="72"/>
      <c r="O142" s="72"/>
    </row>
    <row r="143" customFormat="false" ht="15.75" hidden="false" customHeight="false" outlineLevel="0" collapsed="false">
      <c r="A143" s="50"/>
      <c r="B143" s="50"/>
      <c r="C143" s="50"/>
      <c r="D143" s="50"/>
      <c r="E143" s="50"/>
      <c r="F143" s="50"/>
      <c r="G143" s="50"/>
      <c r="H143" s="50"/>
      <c r="I143" s="72"/>
      <c r="J143" s="72"/>
      <c r="K143" s="72"/>
      <c r="L143" s="72"/>
      <c r="M143" s="72"/>
      <c r="N143" s="72"/>
      <c r="O143" s="72"/>
    </row>
    <row r="144" customFormat="false" ht="15.75" hidden="false" customHeight="false" outlineLevel="0" collapsed="false">
      <c r="A144" s="50"/>
      <c r="B144" s="50"/>
      <c r="C144" s="50"/>
      <c r="D144" s="50"/>
      <c r="E144" s="50"/>
      <c r="F144" s="50"/>
      <c r="G144" s="50"/>
      <c r="H144" s="50"/>
      <c r="I144" s="72"/>
      <c r="J144" s="72"/>
      <c r="K144" s="72"/>
      <c r="L144" s="72"/>
      <c r="M144" s="72"/>
      <c r="N144" s="72"/>
      <c r="O144" s="72"/>
    </row>
    <row r="145" customFormat="false" ht="15.75" hidden="false" customHeight="false" outlineLevel="0" collapsed="false">
      <c r="A145" s="50"/>
      <c r="B145" s="50"/>
      <c r="C145" s="50"/>
      <c r="D145" s="50"/>
      <c r="E145" s="50"/>
      <c r="F145" s="50"/>
      <c r="G145" s="50"/>
      <c r="H145" s="50"/>
      <c r="I145" s="72"/>
      <c r="J145" s="72"/>
      <c r="K145" s="72"/>
      <c r="L145" s="72"/>
      <c r="M145" s="72"/>
      <c r="N145" s="72"/>
      <c r="O145" s="72"/>
    </row>
    <row r="146" customFormat="false" ht="15.75" hidden="false" customHeight="false" outlineLevel="0" collapsed="false">
      <c r="A146" s="50"/>
      <c r="B146" s="50"/>
      <c r="C146" s="50"/>
      <c r="D146" s="50"/>
      <c r="E146" s="50"/>
      <c r="F146" s="50"/>
      <c r="G146" s="50"/>
      <c r="H146" s="50"/>
      <c r="I146" s="72"/>
      <c r="J146" s="72"/>
      <c r="K146" s="72"/>
      <c r="L146" s="72"/>
      <c r="M146" s="72"/>
      <c r="N146" s="72"/>
      <c r="O146" s="72"/>
    </row>
    <row r="147" customFormat="false" ht="15.75" hidden="false" customHeight="false" outlineLevel="0" collapsed="false">
      <c r="A147" s="50"/>
      <c r="B147" s="50"/>
      <c r="C147" s="50"/>
      <c r="D147" s="50"/>
      <c r="E147" s="50"/>
      <c r="F147" s="50"/>
      <c r="G147" s="50"/>
      <c r="H147" s="50"/>
      <c r="I147" s="72"/>
      <c r="J147" s="72"/>
      <c r="K147" s="72"/>
      <c r="L147" s="72"/>
      <c r="M147" s="72"/>
      <c r="N147" s="72"/>
      <c r="O147" s="72"/>
    </row>
    <row r="148" customFormat="false" ht="15.75" hidden="false" customHeight="false" outlineLevel="0" collapsed="false">
      <c r="A148" s="50"/>
      <c r="B148" s="50"/>
      <c r="C148" s="50"/>
      <c r="D148" s="50"/>
      <c r="E148" s="50"/>
      <c r="F148" s="50"/>
      <c r="G148" s="50"/>
      <c r="H148" s="50"/>
      <c r="I148" s="72"/>
      <c r="J148" s="72"/>
      <c r="K148" s="72"/>
      <c r="L148" s="72"/>
      <c r="M148" s="72"/>
      <c r="N148" s="72"/>
      <c r="O148" s="72"/>
    </row>
    <row r="149" customFormat="false" ht="15.75" hidden="false" customHeight="false" outlineLevel="0" collapsed="false">
      <c r="A149" s="50"/>
      <c r="B149" s="50"/>
      <c r="C149" s="50"/>
      <c r="D149" s="50"/>
      <c r="E149" s="50"/>
      <c r="F149" s="50"/>
      <c r="G149" s="50"/>
      <c r="H149" s="50"/>
      <c r="I149" s="72"/>
      <c r="J149" s="72"/>
      <c r="K149" s="72"/>
      <c r="L149" s="72"/>
      <c r="M149" s="72"/>
      <c r="N149" s="72"/>
      <c r="O149" s="72"/>
    </row>
    <row r="150" customFormat="false" ht="15.75" hidden="false" customHeight="false" outlineLevel="0" collapsed="false">
      <c r="A150" s="50"/>
      <c r="B150" s="50"/>
      <c r="C150" s="50"/>
      <c r="D150" s="50"/>
      <c r="E150" s="50"/>
      <c r="F150" s="50"/>
      <c r="G150" s="50"/>
      <c r="H150" s="50"/>
      <c r="I150" s="72"/>
      <c r="J150" s="72"/>
      <c r="K150" s="72"/>
      <c r="L150" s="72"/>
      <c r="M150" s="72"/>
      <c r="N150" s="72"/>
      <c r="O150" s="72"/>
    </row>
    <row r="151" customFormat="false" ht="15.75" hidden="false" customHeight="false" outlineLevel="0" collapsed="false">
      <c r="A151" s="50"/>
      <c r="B151" s="50"/>
      <c r="C151" s="50"/>
      <c r="D151" s="50"/>
      <c r="E151" s="50"/>
      <c r="F151" s="50"/>
      <c r="G151" s="50"/>
      <c r="H151" s="50"/>
      <c r="I151" s="72"/>
      <c r="J151" s="72"/>
      <c r="K151" s="72"/>
      <c r="L151" s="72"/>
      <c r="M151" s="72"/>
      <c r="N151" s="72"/>
      <c r="O151" s="72"/>
    </row>
    <row r="152" customFormat="false" ht="15.75" hidden="false" customHeight="false" outlineLevel="0" collapsed="false">
      <c r="A152" s="50"/>
      <c r="B152" s="50"/>
      <c r="C152" s="50"/>
      <c r="D152" s="50"/>
      <c r="E152" s="50"/>
      <c r="F152" s="50"/>
      <c r="G152" s="50"/>
      <c r="H152" s="50"/>
      <c r="I152" s="72"/>
      <c r="J152" s="72"/>
      <c r="K152" s="72"/>
      <c r="L152" s="72"/>
      <c r="M152" s="72"/>
      <c r="N152" s="72"/>
      <c r="O152" s="72"/>
    </row>
    <row r="153" customFormat="false" ht="15.75" hidden="false" customHeight="false" outlineLevel="0" collapsed="false">
      <c r="A153" s="50"/>
      <c r="B153" s="50"/>
      <c r="C153" s="50"/>
      <c r="D153" s="50"/>
      <c r="E153" s="50"/>
      <c r="F153" s="50"/>
      <c r="G153" s="50"/>
      <c r="H153" s="50"/>
      <c r="I153" s="72"/>
      <c r="J153" s="72"/>
      <c r="K153" s="72"/>
      <c r="L153" s="72"/>
      <c r="M153" s="72"/>
      <c r="N153" s="72"/>
      <c r="O153" s="72"/>
    </row>
    <row r="154" customFormat="false" ht="15.75" hidden="false" customHeight="false" outlineLevel="0" collapsed="false">
      <c r="A154" s="50"/>
      <c r="B154" s="50"/>
      <c r="C154" s="50"/>
      <c r="D154" s="50"/>
      <c r="E154" s="50"/>
      <c r="F154" s="50"/>
      <c r="G154" s="50"/>
      <c r="H154" s="50"/>
      <c r="I154" s="72"/>
      <c r="J154" s="72"/>
      <c r="K154" s="72"/>
      <c r="L154" s="72"/>
      <c r="M154" s="72"/>
      <c r="N154" s="72"/>
      <c r="O154" s="72"/>
    </row>
    <row r="155" customFormat="false" ht="15.75" hidden="false" customHeight="false" outlineLevel="0" collapsed="false">
      <c r="A155" s="50"/>
      <c r="B155" s="50"/>
      <c r="C155" s="50"/>
      <c r="D155" s="50"/>
      <c r="E155" s="50"/>
      <c r="F155" s="50"/>
      <c r="G155" s="50"/>
      <c r="H155" s="50"/>
      <c r="I155" s="72"/>
      <c r="J155" s="72"/>
      <c r="K155" s="72"/>
      <c r="L155" s="72"/>
      <c r="M155" s="72"/>
      <c r="N155" s="72"/>
      <c r="O155" s="72"/>
    </row>
    <row r="156" customFormat="false" ht="15.75" hidden="false" customHeight="false" outlineLevel="0" collapsed="false">
      <c r="A156" s="50"/>
      <c r="B156" s="50"/>
      <c r="C156" s="50"/>
      <c r="D156" s="50"/>
      <c r="E156" s="50"/>
      <c r="F156" s="50"/>
      <c r="G156" s="50"/>
      <c r="H156" s="50"/>
      <c r="I156" s="72"/>
      <c r="J156" s="72"/>
      <c r="K156" s="72"/>
      <c r="L156" s="72"/>
      <c r="M156" s="72"/>
      <c r="N156" s="72"/>
      <c r="O156" s="72"/>
    </row>
    <row r="157" customFormat="false" ht="15.75" hidden="false" customHeight="false" outlineLevel="0" collapsed="false">
      <c r="A157" s="50"/>
      <c r="B157" s="50"/>
      <c r="C157" s="50"/>
      <c r="D157" s="50"/>
      <c r="E157" s="50"/>
      <c r="F157" s="50"/>
      <c r="G157" s="50"/>
      <c r="H157" s="50"/>
      <c r="I157" s="72"/>
      <c r="J157" s="72"/>
      <c r="K157" s="72"/>
      <c r="L157" s="72"/>
      <c r="M157" s="72"/>
      <c r="N157" s="72"/>
      <c r="O157" s="72"/>
    </row>
    <row r="158" customFormat="false" ht="15.75" hidden="false" customHeight="false" outlineLevel="0" collapsed="false">
      <c r="A158" s="50"/>
      <c r="B158" s="50"/>
      <c r="C158" s="50"/>
      <c r="D158" s="50"/>
      <c r="E158" s="50"/>
      <c r="F158" s="50"/>
      <c r="G158" s="50"/>
      <c r="H158" s="50"/>
      <c r="I158" s="72"/>
      <c r="J158" s="72"/>
      <c r="K158" s="72"/>
      <c r="L158" s="72"/>
      <c r="M158" s="72"/>
      <c r="N158" s="72"/>
      <c r="O158" s="72"/>
    </row>
    <row r="159" customFormat="false" ht="15.75" hidden="false" customHeight="false" outlineLevel="0" collapsed="false">
      <c r="A159" s="50"/>
      <c r="B159" s="50"/>
      <c r="C159" s="50"/>
      <c r="D159" s="50"/>
      <c r="E159" s="50"/>
      <c r="F159" s="50"/>
      <c r="G159" s="50"/>
      <c r="H159" s="50"/>
      <c r="I159" s="72"/>
      <c r="J159" s="72"/>
      <c r="K159" s="72"/>
      <c r="L159" s="72"/>
      <c r="M159" s="72"/>
      <c r="N159" s="72"/>
      <c r="O159" s="72"/>
    </row>
    <row r="160" customFormat="false" ht="15.75" hidden="false" customHeight="false" outlineLevel="0" collapsed="false">
      <c r="A160" s="50"/>
      <c r="B160" s="50"/>
      <c r="C160" s="50"/>
      <c r="D160" s="50"/>
      <c r="E160" s="50"/>
      <c r="F160" s="50"/>
      <c r="G160" s="50"/>
      <c r="H160" s="50"/>
      <c r="I160" s="72"/>
      <c r="J160" s="72"/>
      <c r="K160" s="72"/>
      <c r="L160" s="72"/>
      <c r="M160" s="72"/>
      <c r="N160" s="72"/>
      <c r="O160" s="72"/>
    </row>
    <row r="161" customFormat="false" ht="15.75" hidden="false" customHeight="false" outlineLevel="0" collapsed="false">
      <c r="A161" s="50"/>
      <c r="B161" s="50"/>
      <c r="C161" s="50"/>
      <c r="D161" s="50"/>
      <c r="E161" s="50"/>
      <c r="F161" s="50"/>
      <c r="G161" s="50"/>
      <c r="H161" s="50"/>
      <c r="I161" s="72"/>
      <c r="J161" s="72"/>
      <c r="K161" s="72"/>
      <c r="L161" s="72"/>
      <c r="M161" s="72"/>
      <c r="N161" s="72"/>
      <c r="O161" s="72"/>
    </row>
    <row r="162" customFormat="false" ht="15.75" hidden="false" customHeight="false" outlineLevel="0" collapsed="false">
      <c r="A162" s="50"/>
      <c r="B162" s="50"/>
      <c r="C162" s="50"/>
      <c r="D162" s="50"/>
      <c r="E162" s="50"/>
      <c r="F162" s="50"/>
      <c r="G162" s="50"/>
      <c r="H162" s="50"/>
      <c r="I162" s="72"/>
      <c r="J162" s="72"/>
      <c r="K162" s="72"/>
      <c r="L162" s="72"/>
      <c r="M162" s="72"/>
      <c r="N162" s="72"/>
      <c r="O162" s="72"/>
    </row>
    <row r="163" customFormat="false" ht="15.75" hidden="false" customHeight="false" outlineLevel="0" collapsed="false">
      <c r="A163" s="50"/>
      <c r="B163" s="50"/>
      <c r="C163" s="50"/>
      <c r="D163" s="50"/>
      <c r="E163" s="50"/>
      <c r="F163" s="50"/>
      <c r="G163" s="50"/>
      <c r="H163" s="50"/>
      <c r="I163" s="72"/>
      <c r="J163" s="72"/>
      <c r="K163" s="72"/>
      <c r="L163" s="72"/>
      <c r="M163" s="72"/>
      <c r="N163" s="72"/>
      <c r="O163" s="72"/>
    </row>
    <row r="164" customFormat="false" ht="15.75" hidden="false" customHeight="false" outlineLevel="0" collapsed="false">
      <c r="A164" s="50"/>
      <c r="B164" s="50"/>
      <c r="C164" s="50"/>
      <c r="D164" s="50"/>
      <c r="E164" s="50"/>
      <c r="F164" s="50"/>
      <c r="G164" s="50"/>
      <c r="H164" s="50"/>
      <c r="I164" s="72"/>
      <c r="J164" s="72"/>
      <c r="K164" s="72"/>
      <c r="L164" s="72"/>
      <c r="M164" s="72"/>
      <c r="N164" s="72"/>
      <c r="O164" s="72"/>
    </row>
    <row r="165" customFormat="false" ht="15.75" hidden="false" customHeight="false" outlineLevel="0" collapsed="false">
      <c r="A165" s="50"/>
      <c r="B165" s="50"/>
      <c r="C165" s="50"/>
      <c r="D165" s="50"/>
      <c r="E165" s="50"/>
      <c r="F165" s="50"/>
      <c r="G165" s="50"/>
      <c r="H165" s="50"/>
      <c r="I165" s="72"/>
      <c r="J165" s="72"/>
      <c r="K165" s="72"/>
      <c r="L165" s="72"/>
      <c r="M165" s="72"/>
      <c r="N165" s="72"/>
      <c r="O165" s="72"/>
    </row>
    <row r="166" customFormat="false" ht="15.75" hidden="false" customHeight="false" outlineLevel="0" collapsed="false">
      <c r="A166" s="50"/>
      <c r="B166" s="50"/>
      <c r="C166" s="50"/>
      <c r="D166" s="50"/>
      <c r="E166" s="50"/>
      <c r="F166" s="50"/>
      <c r="G166" s="50"/>
      <c r="H166" s="50"/>
      <c r="I166" s="72"/>
      <c r="J166" s="72"/>
      <c r="K166" s="72"/>
      <c r="L166" s="72"/>
      <c r="M166" s="72"/>
      <c r="N166" s="72"/>
      <c r="O166" s="72"/>
    </row>
    <row r="167" customFormat="false" ht="15.75" hidden="false" customHeight="false" outlineLevel="0" collapsed="false">
      <c r="A167" s="50"/>
      <c r="B167" s="50"/>
      <c r="C167" s="50"/>
      <c r="D167" s="50"/>
      <c r="E167" s="50"/>
      <c r="F167" s="50"/>
      <c r="G167" s="50"/>
      <c r="H167" s="50"/>
      <c r="I167" s="72"/>
      <c r="J167" s="72"/>
      <c r="K167" s="72"/>
      <c r="L167" s="72"/>
      <c r="M167" s="72"/>
      <c r="N167" s="72"/>
      <c r="O167" s="72"/>
    </row>
    <row r="168" customFormat="false" ht="15.75" hidden="false" customHeight="false" outlineLevel="0" collapsed="false">
      <c r="A168" s="50"/>
      <c r="B168" s="50"/>
      <c r="C168" s="50"/>
      <c r="D168" s="50"/>
      <c r="E168" s="50"/>
      <c r="F168" s="50"/>
      <c r="G168" s="50"/>
      <c r="H168" s="50"/>
      <c r="I168" s="72"/>
      <c r="J168" s="72"/>
      <c r="K168" s="72"/>
      <c r="L168" s="72"/>
      <c r="M168" s="72"/>
      <c r="N168" s="72"/>
      <c r="O168" s="72"/>
    </row>
    <row r="169" customFormat="false" ht="15.75" hidden="false" customHeight="false" outlineLevel="0" collapsed="false">
      <c r="A169" s="50"/>
      <c r="B169" s="50"/>
      <c r="C169" s="50"/>
      <c r="D169" s="50"/>
      <c r="E169" s="50"/>
      <c r="F169" s="50"/>
      <c r="G169" s="50"/>
      <c r="H169" s="50"/>
      <c r="I169" s="72"/>
      <c r="J169" s="72"/>
      <c r="K169" s="72"/>
      <c r="L169" s="72"/>
      <c r="M169" s="72"/>
      <c r="N169" s="72"/>
      <c r="O169" s="72"/>
    </row>
    <row r="170" customFormat="false" ht="15.75" hidden="false" customHeight="false" outlineLevel="0" collapsed="false">
      <c r="A170" s="50"/>
      <c r="B170" s="50"/>
      <c r="C170" s="50"/>
      <c r="D170" s="50"/>
      <c r="E170" s="50"/>
      <c r="F170" s="50"/>
      <c r="G170" s="50"/>
      <c r="H170" s="50"/>
      <c r="I170" s="72"/>
      <c r="J170" s="72"/>
      <c r="K170" s="72"/>
      <c r="L170" s="72"/>
      <c r="M170" s="72"/>
      <c r="N170" s="72"/>
      <c r="O170" s="72"/>
    </row>
    <row r="171" customFormat="false" ht="15.75" hidden="false" customHeight="false" outlineLevel="0" collapsed="false">
      <c r="A171" s="50"/>
      <c r="B171" s="50"/>
      <c r="C171" s="50"/>
      <c r="D171" s="50"/>
      <c r="E171" s="50"/>
      <c r="F171" s="50"/>
      <c r="G171" s="50"/>
      <c r="H171" s="50"/>
      <c r="I171" s="72"/>
      <c r="J171" s="72"/>
      <c r="K171" s="72"/>
      <c r="L171" s="72"/>
      <c r="M171" s="72"/>
      <c r="N171" s="72"/>
      <c r="O171" s="72"/>
    </row>
    <row r="172" customFormat="false" ht="15.75" hidden="false" customHeight="false" outlineLevel="0" collapsed="false">
      <c r="A172" s="50"/>
      <c r="B172" s="50"/>
      <c r="C172" s="50"/>
      <c r="D172" s="50"/>
      <c r="E172" s="50"/>
      <c r="F172" s="50"/>
      <c r="G172" s="50"/>
      <c r="H172" s="50"/>
      <c r="I172" s="72"/>
      <c r="J172" s="72"/>
      <c r="K172" s="72"/>
      <c r="L172" s="72"/>
      <c r="M172" s="72"/>
      <c r="N172" s="72"/>
      <c r="O172" s="72"/>
    </row>
    <row r="173" customFormat="false" ht="15.75" hidden="false" customHeight="false" outlineLevel="0" collapsed="false">
      <c r="A173" s="50"/>
      <c r="B173" s="50"/>
      <c r="C173" s="50"/>
      <c r="D173" s="50"/>
      <c r="E173" s="50"/>
      <c r="F173" s="50"/>
      <c r="G173" s="50"/>
      <c r="H173" s="50"/>
      <c r="I173" s="72"/>
      <c r="J173" s="72"/>
      <c r="K173" s="72"/>
      <c r="L173" s="72"/>
      <c r="M173" s="72"/>
      <c r="N173" s="72"/>
      <c r="O173" s="72"/>
    </row>
    <row r="174" customFormat="false" ht="15.75" hidden="false" customHeight="false" outlineLevel="0" collapsed="false">
      <c r="A174" s="50"/>
      <c r="B174" s="50"/>
      <c r="C174" s="50"/>
      <c r="D174" s="50"/>
      <c r="E174" s="50"/>
      <c r="F174" s="50"/>
      <c r="G174" s="50"/>
      <c r="H174" s="50"/>
      <c r="I174" s="72"/>
      <c r="J174" s="72"/>
      <c r="K174" s="72"/>
      <c r="L174" s="72"/>
      <c r="M174" s="72"/>
      <c r="N174" s="72"/>
      <c r="O174" s="72"/>
    </row>
    <row r="175" customFormat="false" ht="15.75" hidden="false" customHeight="false" outlineLevel="0" collapsed="false">
      <c r="A175" s="50"/>
      <c r="B175" s="50"/>
      <c r="C175" s="50"/>
      <c r="D175" s="50"/>
      <c r="E175" s="50"/>
      <c r="F175" s="50"/>
      <c r="G175" s="50"/>
      <c r="H175" s="50"/>
      <c r="I175" s="72"/>
      <c r="J175" s="72"/>
      <c r="K175" s="72"/>
      <c r="L175" s="72"/>
      <c r="M175" s="72"/>
      <c r="N175" s="72"/>
      <c r="O175" s="72"/>
    </row>
    <row r="176" customFormat="false" ht="15.75" hidden="false" customHeight="false" outlineLevel="0" collapsed="false">
      <c r="A176" s="50"/>
      <c r="B176" s="50"/>
      <c r="C176" s="50"/>
      <c r="D176" s="50"/>
      <c r="E176" s="50"/>
      <c r="F176" s="50"/>
      <c r="G176" s="50"/>
      <c r="H176" s="50"/>
      <c r="I176" s="72"/>
      <c r="J176" s="72"/>
      <c r="K176" s="72"/>
      <c r="L176" s="72"/>
      <c r="M176" s="72"/>
      <c r="N176" s="72"/>
      <c r="O176" s="72"/>
    </row>
    <row r="177" customFormat="false" ht="15.75" hidden="false" customHeight="false" outlineLevel="0" collapsed="false">
      <c r="A177" s="50"/>
      <c r="B177" s="50"/>
      <c r="C177" s="50"/>
      <c r="D177" s="50"/>
      <c r="E177" s="50"/>
      <c r="F177" s="50"/>
      <c r="G177" s="50"/>
      <c r="H177" s="50"/>
      <c r="I177" s="72"/>
      <c r="J177" s="72"/>
      <c r="K177" s="72"/>
      <c r="L177" s="72"/>
      <c r="M177" s="72"/>
      <c r="N177" s="72"/>
      <c r="O177" s="72"/>
    </row>
    <row r="178" customFormat="false" ht="15.75" hidden="false" customHeight="false" outlineLevel="0" collapsed="false">
      <c r="A178" s="50"/>
      <c r="B178" s="50"/>
      <c r="C178" s="50"/>
      <c r="D178" s="50"/>
      <c r="E178" s="50"/>
      <c r="F178" s="50"/>
      <c r="G178" s="50"/>
      <c r="H178" s="50"/>
      <c r="I178" s="72"/>
      <c r="J178" s="72"/>
      <c r="K178" s="72"/>
      <c r="L178" s="72"/>
      <c r="M178" s="72"/>
      <c r="N178" s="72"/>
      <c r="O178" s="72"/>
    </row>
    <row r="179" customFormat="false" ht="15.75" hidden="false" customHeight="false" outlineLevel="0" collapsed="false">
      <c r="A179" s="50"/>
      <c r="B179" s="50"/>
      <c r="C179" s="50"/>
      <c r="D179" s="50"/>
      <c r="E179" s="50"/>
      <c r="F179" s="50"/>
      <c r="G179" s="50"/>
      <c r="H179" s="50"/>
      <c r="I179" s="72"/>
      <c r="J179" s="72"/>
      <c r="K179" s="72"/>
      <c r="L179" s="72"/>
      <c r="M179" s="72"/>
      <c r="N179" s="72"/>
      <c r="O179" s="72"/>
    </row>
    <row r="180" customFormat="false" ht="15.75" hidden="false" customHeight="false" outlineLevel="0" collapsed="false">
      <c r="A180" s="50"/>
      <c r="B180" s="50"/>
      <c r="C180" s="50"/>
      <c r="D180" s="50"/>
      <c r="E180" s="50"/>
      <c r="F180" s="50"/>
      <c r="G180" s="50"/>
      <c r="H180" s="50"/>
      <c r="I180" s="72"/>
      <c r="J180" s="72"/>
      <c r="K180" s="72"/>
      <c r="L180" s="72"/>
      <c r="M180" s="72"/>
      <c r="N180" s="72"/>
      <c r="O180" s="72"/>
    </row>
    <row r="181" customFormat="false" ht="15.75" hidden="false" customHeight="false" outlineLevel="0" collapsed="false">
      <c r="A181" s="50"/>
      <c r="B181" s="50"/>
      <c r="C181" s="50"/>
      <c r="D181" s="50"/>
      <c r="E181" s="50"/>
      <c r="F181" s="50"/>
      <c r="G181" s="50"/>
      <c r="H181" s="50"/>
      <c r="I181" s="72"/>
      <c r="J181" s="72"/>
      <c r="K181" s="72"/>
      <c r="L181" s="72"/>
      <c r="M181" s="72"/>
      <c r="N181" s="72"/>
      <c r="O181" s="72"/>
    </row>
    <row r="182" customFormat="false" ht="15.75" hidden="false" customHeight="false" outlineLevel="0" collapsed="false">
      <c r="A182" s="50"/>
      <c r="B182" s="50"/>
      <c r="C182" s="50"/>
      <c r="D182" s="50"/>
      <c r="E182" s="50"/>
      <c r="F182" s="50"/>
      <c r="G182" s="50"/>
      <c r="H182" s="50"/>
      <c r="I182" s="72"/>
      <c r="J182" s="72"/>
      <c r="K182" s="72"/>
      <c r="L182" s="72"/>
      <c r="M182" s="72"/>
      <c r="N182" s="72"/>
      <c r="O182" s="72"/>
    </row>
    <row r="183" customFormat="false" ht="15.75" hidden="false" customHeight="false" outlineLevel="0" collapsed="false">
      <c r="A183" s="50"/>
      <c r="B183" s="50"/>
      <c r="C183" s="50"/>
      <c r="D183" s="50"/>
      <c r="E183" s="50"/>
      <c r="F183" s="50"/>
      <c r="G183" s="50"/>
      <c r="H183" s="50"/>
      <c r="I183" s="72"/>
      <c r="J183" s="72"/>
      <c r="K183" s="72"/>
      <c r="L183" s="72"/>
      <c r="M183" s="72"/>
      <c r="N183" s="72"/>
      <c r="O183" s="72"/>
    </row>
    <row r="184" customFormat="false" ht="15.75" hidden="false" customHeight="false" outlineLevel="0" collapsed="false">
      <c r="A184" s="50"/>
      <c r="B184" s="50"/>
      <c r="C184" s="50"/>
      <c r="D184" s="50"/>
      <c r="E184" s="50"/>
      <c r="F184" s="50"/>
      <c r="G184" s="50"/>
      <c r="H184" s="50"/>
      <c r="I184" s="72"/>
      <c r="J184" s="72"/>
      <c r="K184" s="72"/>
      <c r="L184" s="72"/>
      <c r="M184" s="72"/>
      <c r="N184" s="72"/>
      <c r="O184" s="72"/>
    </row>
    <row r="185" customFormat="false" ht="15.75" hidden="false" customHeight="false" outlineLevel="0" collapsed="false">
      <c r="A185" s="50"/>
      <c r="B185" s="50"/>
      <c r="C185" s="50"/>
      <c r="D185" s="50"/>
      <c r="E185" s="50"/>
      <c r="F185" s="50"/>
      <c r="G185" s="50"/>
      <c r="H185" s="50"/>
      <c r="I185" s="72"/>
      <c r="J185" s="72"/>
      <c r="K185" s="72"/>
      <c r="L185" s="72"/>
      <c r="M185" s="72"/>
      <c r="N185" s="72"/>
      <c r="O185" s="72"/>
    </row>
    <row r="186" customFormat="false" ht="15.75" hidden="false" customHeight="false" outlineLevel="0" collapsed="false">
      <c r="A186" s="50"/>
      <c r="B186" s="50"/>
      <c r="C186" s="50"/>
      <c r="D186" s="50"/>
      <c r="E186" s="50"/>
      <c r="F186" s="50"/>
      <c r="G186" s="50"/>
      <c r="H186" s="50"/>
      <c r="I186" s="72"/>
      <c r="J186" s="72"/>
      <c r="K186" s="72"/>
      <c r="L186" s="72"/>
      <c r="M186" s="72"/>
      <c r="N186" s="72"/>
      <c r="O186" s="72"/>
    </row>
    <row r="187" customFormat="false" ht="15.75" hidden="false" customHeight="false" outlineLevel="0" collapsed="false">
      <c r="A187" s="50"/>
      <c r="B187" s="50"/>
      <c r="C187" s="50"/>
      <c r="D187" s="50"/>
      <c r="E187" s="50"/>
      <c r="F187" s="50"/>
      <c r="G187" s="50"/>
      <c r="H187" s="50"/>
      <c r="I187" s="72"/>
      <c r="J187" s="72"/>
      <c r="K187" s="72"/>
      <c r="L187" s="72"/>
      <c r="M187" s="72"/>
      <c r="N187" s="72"/>
      <c r="O187" s="72"/>
    </row>
    <row r="188" customFormat="false" ht="15.75" hidden="false" customHeight="false" outlineLevel="0" collapsed="false">
      <c r="A188" s="50"/>
      <c r="B188" s="50"/>
      <c r="C188" s="50"/>
      <c r="D188" s="50"/>
      <c r="E188" s="50"/>
      <c r="F188" s="50"/>
      <c r="G188" s="50"/>
      <c r="H188" s="50"/>
      <c r="I188" s="72"/>
      <c r="J188" s="72"/>
      <c r="K188" s="72"/>
      <c r="L188" s="72"/>
      <c r="M188" s="72"/>
      <c r="N188" s="72"/>
      <c r="O188" s="72"/>
    </row>
    <row r="189" customFormat="false" ht="15.75" hidden="false" customHeight="false" outlineLevel="0" collapsed="false">
      <c r="A189" s="50"/>
      <c r="B189" s="50"/>
      <c r="C189" s="50"/>
      <c r="D189" s="50"/>
      <c r="E189" s="50"/>
      <c r="F189" s="50"/>
      <c r="G189" s="50"/>
      <c r="H189" s="50"/>
      <c r="I189" s="72"/>
      <c r="J189" s="72"/>
      <c r="K189" s="72"/>
      <c r="L189" s="72"/>
      <c r="M189" s="72"/>
      <c r="N189" s="72"/>
      <c r="O189" s="72"/>
    </row>
    <row r="190" customFormat="false" ht="15.75" hidden="false" customHeight="false" outlineLevel="0" collapsed="false">
      <c r="A190" s="50"/>
      <c r="B190" s="50"/>
      <c r="C190" s="50"/>
      <c r="D190" s="50"/>
      <c r="E190" s="50"/>
      <c r="F190" s="50"/>
      <c r="G190" s="50"/>
      <c r="H190" s="50"/>
      <c r="I190" s="72"/>
      <c r="J190" s="72"/>
      <c r="K190" s="72"/>
      <c r="L190" s="72"/>
      <c r="M190" s="72"/>
      <c r="N190" s="72"/>
      <c r="O190" s="72"/>
    </row>
    <row r="191" customFormat="false" ht="15.75" hidden="false" customHeight="false" outlineLevel="0" collapsed="false">
      <c r="A191" s="50"/>
      <c r="B191" s="50"/>
      <c r="C191" s="50"/>
      <c r="D191" s="50"/>
      <c r="E191" s="50"/>
      <c r="F191" s="50"/>
      <c r="G191" s="50"/>
      <c r="H191" s="50"/>
      <c r="I191" s="72"/>
      <c r="J191" s="72"/>
      <c r="K191" s="72"/>
      <c r="L191" s="72"/>
      <c r="M191" s="72"/>
      <c r="N191" s="72"/>
      <c r="O191" s="72"/>
    </row>
    <row r="192" customFormat="false" ht="15.75" hidden="false" customHeight="false" outlineLevel="0" collapsed="false">
      <c r="A192" s="50"/>
      <c r="B192" s="50"/>
      <c r="C192" s="50"/>
      <c r="D192" s="50"/>
      <c r="E192" s="50"/>
      <c r="F192" s="50"/>
      <c r="G192" s="50"/>
      <c r="H192" s="50"/>
      <c r="I192" s="72"/>
      <c r="J192" s="72"/>
      <c r="K192" s="72"/>
      <c r="L192" s="72"/>
      <c r="M192" s="72"/>
      <c r="N192" s="72"/>
      <c r="O192" s="72"/>
    </row>
    <row r="193" customFormat="false" ht="15.75" hidden="false" customHeight="false" outlineLevel="0" collapsed="false">
      <c r="A193" s="50"/>
      <c r="B193" s="50"/>
      <c r="C193" s="50"/>
      <c r="D193" s="50"/>
      <c r="E193" s="50"/>
      <c r="F193" s="50"/>
      <c r="G193" s="50"/>
      <c r="H193" s="50"/>
      <c r="I193" s="72"/>
      <c r="J193" s="72"/>
      <c r="K193" s="72"/>
      <c r="L193" s="72"/>
      <c r="M193" s="72"/>
      <c r="N193" s="72"/>
      <c r="O193" s="72"/>
    </row>
    <row r="194" customFormat="false" ht="15.75" hidden="false" customHeight="false" outlineLevel="0" collapsed="false">
      <c r="A194" s="50"/>
      <c r="B194" s="50"/>
      <c r="C194" s="50"/>
      <c r="D194" s="50"/>
      <c r="E194" s="50"/>
      <c r="F194" s="50"/>
      <c r="G194" s="50"/>
      <c r="H194" s="50"/>
      <c r="I194" s="72"/>
      <c r="J194" s="72"/>
      <c r="K194" s="72"/>
      <c r="L194" s="72"/>
      <c r="M194" s="72"/>
      <c r="N194" s="72"/>
      <c r="O194" s="72"/>
    </row>
    <row r="195" customFormat="false" ht="15.75" hidden="false" customHeight="false" outlineLevel="0" collapsed="false">
      <c r="A195" s="50"/>
      <c r="B195" s="50"/>
      <c r="C195" s="50"/>
      <c r="D195" s="50"/>
      <c r="E195" s="50"/>
      <c r="F195" s="50"/>
      <c r="G195" s="50"/>
      <c r="H195" s="50"/>
      <c r="I195" s="72"/>
      <c r="J195" s="72"/>
      <c r="K195" s="72"/>
      <c r="L195" s="72"/>
      <c r="M195" s="72"/>
      <c r="N195" s="72"/>
      <c r="O195" s="72"/>
    </row>
    <row r="196" customFormat="false" ht="15.75" hidden="false" customHeight="false" outlineLevel="0" collapsed="false">
      <c r="A196" s="50"/>
      <c r="B196" s="50"/>
      <c r="C196" s="50"/>
      <c r="D196" s="50"/>
      <c r="E196" s="50"/>
      <c r="F196" s="50"/>
      <c r="G196" s="50"/>
      <c r="H196" s="50"/>
      <c r="I196" s="72"/>
      <c r="J196" s="72"/>
      <c r="K196" s="72"/>
      <c r="L196" s="72"/>
      <c r="M196" s="72"/>
      <c r="N196" s="72"/>
      <c r="O196" s="72"/>
    </row>
    <row r="197" customFormat="false" ht="15.75" hidden="false" customHeight="false" outlineLevel="0" collapsed="false">
      <c r="A197" s="50"/>
      <c r="B197" s="50"/>
      <c r="C197" s="50"/>
      <c r="D197" s="50"/>
      <c r="E197" s="50"/>
      <c r="F197" s="50"/>
      <c r="G197" s="50"/>
      <c r="H197" s="50"/>
      <c r="I197" s="72"/>
      <c r="J197" s="72"/>
      <c r="K197" s="72"/>
      <c r="L197" s="72"/>
      <c r="M197" s="72"/>
      <c r="N197" s="72"/>
      <c r="O197" s="72"/>
    </row>
    <row r="198" customFormat="false" ht="15.75" hidden="false" customHeight="false" outlineLevel="0" collapsed="false">
      <c r="A198" s="50"/>
      <c r="B198" s="50"/>
      <c r="C198" s="50"/>
      <c r="D198" s="50"/>
      <c r="E198" s="50"/>
      <c r="F198" s="50"/>
      <c r="G198" s="50"/>
      <c r="H198" s="50"/>
      <c r="I198" s="72"/>
      <c r="J198" s="72"/>
      <c r="K198" s="72"/>
      <c r="L198" s="72"/>
      <c r="M198" s="72"/>
      <c r="N198" s="72"/>
      <c r="O198" s="72"/>
    </row>
    <row r="199" customFormat="false" ht="15.75" hidden="false" customHeight="false" outlineLevel="0" collapsed="false">
      <c r="A199" s="50"/>
      <c r="B199" s="50"/>
      <c r="C199" s="50"/>
      <c r="D199" s="50"/>
      <c r="E199" s="50"/>
      <c r="F199" s="50"/>
      <c r="G199" s="50"/>
      <c r="H199" s="50"/>
      <c r="I199" s="72"/>
      <c r="J199" s="72"/>
      <c r="K199" s="72"/>
      <c r="L199" s="72"/>
      <c r="M199" s="72"/>
      <c r="N199" s="72"/>
      <c r="O199" s="72"/>
    </row>
    <row r="200" customFormat="false" ht="15.75" hidden="false" customHeight="false" outlineLevel="0" collapsed="false">
      <c r="A200" s="50"/>
      <c r="B200" s="50"/>
      <c r="C200" s="50"/>
      <c r="D200" s="50"/>
      <c r="E200" s="50"/>
      <c r="F200" s="50"/>
      <c r="G200" s="50"/>
      <c r="H200" s="50"/>
      <c r="I200" s="72"/>
      <c r="J200" s="72"/>
      <c r="K200" s="72"/>
      <c r="L200" s="72"/>
      <c r="M200" s="72"/>
      <c r="N200" s="72"/>
      <c r="O200" s="72"/>
    </row>
    <row r="201" customFormat="false" ht="15.75" hidden="false" customHeight="false" outlineLevel="0" collapsed="false">
      <c r="A201" s="50"/>
      <c r="B201" s="50"/>
      <c r="C201" s="50"/>
      <c r="D201" s="50"/>
      <c r="E201" s="50"/>
      <c r="F201" s="50"/>
      <c r="G201" s="50"/>
      <c r="H201" s="50"/>
      <c r="I201" s="72"/>
      <c r="J201" s="72"/>
      <c r="K201" s="72"/>
      <c r="L201" s="72"/>
      <c r="M201" s="72"/>
      <c r="N201" s="72"/>
      <c r="O201" s="72"/>
    </row>
    <row r="202" customFormat="false" ht="15.75" hidden="false" customHeight="false" outlineLevel="0" collapsed="false">
      <c r="A202" s="50"/>
      <c r="B202" s="50"/>
      <c r="C202" s="50"/>
      <c r="D202" s="50"/>
      <c r="E202" s="50"/>
      <c r="F202" s="50"/>
      <c r="G202" s="50"/>
      <c r="H202" s="50"/>
      <c r="I202" s="72"/>
      <c r="J202" s="72"/>
      <c r="K202" s="72"/>
      <c r="L202" s="72"/>
      <c r="M202" s="72"/>
      <c r="N202" s="72"/>
      <c r="O202" s="72"/>
    </row>
    <row r="203" customFormat="false" ht="15.75" hidden="false" customHeight="false" outlineLevel="0" collapsed="false">
      <c r="A203" s="50"/>
      <c r="B203" s="50"/>
      <c r="C203" s="50"/>
      <c r="D203" s="50"/>
      <c r="E203" s="50"/>
      <c r="F203" s="50"/>
      <c r="G203" s="50"/>
      <c r="H203" s="50"/>
      <c r="I203" s="72"/>
      <c r="J203" s="72"/>
      <c r="K203" s="72"/>
      <c r="L203" s="72"/>
      <c r="M203" s="72"/>
      <c r="N203" s="72"/>
      <c r="O203" s="72"/>
    </row>
    <row r="204" customFormat="false" ht="15.75" hidden="false" customHeight="false" outlineLevel="0" collapsed="false">
      <c r="A204" s="50"/>
      <c r="B204" s="50"/>
      <c r="C204" s="50"/>
      <c r="D204" s="50"/>
      <c r="E204" s="50"/>
      <c r="F204" s="50"/>
      <c r="G204" s="50"/>
      <c r="H204" s="50"/>
      <c r="I204" s="72"/>
      <c r="J204" s="72"/>
      <c r="K204" s="72"/>
      <c r="L204" s="72"/>
      <c r="M204" s="72"/>
      <c r="N204" s="72"/>
      <c r="O204" s="72"/>
    </row>
    <row r="205" customFormat="false" ht="15.75" hidden="false" customHeight="false" outlineLevel="0" collapsed="false">
      <c r="A205" s="50"/>
      <c r="B205" s="50"/>
      <c r="C205" s="50"/>
      <c r="D205" s="50"/>
      <c r="E205" s="50"/>
      <c r="F205" s="50"/>
      <c r="G205" s="50"/>
      <c r="H205" s="50"/>
      <c r="I205" s="72"/>
      <c r="J205" s="72"/>
      <c r="K205" s="72"/>
      <c r="L205" s="72"/>
      <c r="M205" s="72"/>
      <c r="N205" s="72"/>
      <c r="O205" s="72"/>
    </row>
    <row r="206" customFormat="false" ht="15.75" hidden="false" customHeight="false" outlineLevel="0" collapsed="false">
      <c r="A206" s="50"/>
      <c r="B206" s="50"/>
      <c r="C206" s="50"/>
      <c r="D206" s="50"/>
      <c r="E206" s="50"/>
      <c r="F206" s="50"/>
      <c r="G206" s="50"/>
      <c r="H206" s="50"/>
      <c r="I206" s="72"/>
      <c r="J206" s="72"/>
      <c r="K206" s="72"/>
      <c r="L206" s="72"/>
      <c r="M206" s="72"/>
      <c r="N206" s="72"/>
      <c r="O206" s="72"/>
    </row>
    <row r="207" customFormat="false" ht="15.75" hidden="false" customHeight="false" outlineLevel="0" collapsed="false">
      <c r="A207" s="50"/>
      <c r="B207" s="50"/>
      <c r="C207" s="50"/>
      <c r="D207" s="50"/>
      <c r="E207" s="50"/>
      <c r="F207" s="50"/>
      <c r="G207" s="50"/>
      <c r="H207" s="50"/>
      <c r="I207" s="72"/>
      <c r="J207" s="72"/>
      <c r="K207" s="72"/>
      <c r="L207" s="72"/>
      <c r="M207" s="72"/>
      <c r="N207" s="72"/>
      <c r="O207" s="72"/>
    </row>
    <row r="208" customFormat="false" ht="15.75" hidden="false" customHeight="false" outlineLevel="0" collapsed="false">
      <c r="A208" s="50"/>
      <c r="B208" s="50"/>
      <c r="C208" s="50"/>
      <c r="D208" s="50"/>
      <c r="E208" s="50"/>
      <c r="F208" s="50"/>
      <c r="G208" s="50"/>
      <c r="H208" s="50"/>
      <c r="I208" s="72"/>
      <c r="J208" s="72"/>
      <c r="K208" s="72"/>
      <c r="L208" s="72"/>
      <c r="M208" s="72"/>
      <c r="N208" s="72"/>
      <c r="O208" s="72"/>
    </row>
    <row r="209" customFormat="false" ht="15.75" hidden="false" customHeight="false" outlineLevel="0" collapsed="false">
      <c r="A209" s="50"/>
      <c r="B209" s="50"/>
      <c r="C209" s="50"/>
      <c r="D209" s="50"/>
      <c r="E209" s="50"/>
      <c r="F209" s="50"/>
      <c r="G209" s="50"/>
      <c r="H209" s="50"/>
      <c r="I209" s="72"/>
      <c r="J209" s="72"/>
      <c r="K209" s="72"/>
      <c r="L209" s="72"/>
      <c r="M209" s="72"/>
      <c r="N209" s="72"/>
      <c r="O209" s="72"/>
    </row>
    <row r="210" customFormat="false" ht="15.75" hidden="false" customHeight="false" outlineLevel="0" collapsed="false">
      <c r="A210" s="50"/>
      <c r="B210" s="50"/>
      <c r="C210" s="50"/>
      <c r="D210" s="50"/>
      <c r="E210" s="50"/>
      <c r="F210" s="50"/>
      <c r="G210" s="50"/>
      <c r="H210" s="50"/>
      <c r="I210" s="72"/>
      <c r="J210" s="72"/>
      <c r="K210" s="72"/>
      <c r="L210" s="72"/>
      <c r="M210" s="72"/>
      <c r="N210" s="72"/>
      <c r="O210" s="72"/>
    </row>
    <row r="211" customFormat="false" ht="15.75" hidden="false" customHeight="false" outlineLevel="0" collapsed="false">
      <c r="A211" s="50"/>
      <c r="B211" s="50"/>
      <c r="C211" s="50"/>
      <c r="D211" s="50"/>
      <c r="E211" s="50"/>
      <c r="F211" s="50"/>
      <c r="G211" s="50"/>
      <c r="H211" s="50"/>
      <c r="I211" s="72"/>
      <c r="J211" s="72"/>
      <c r="K211" s="72"/>
      <c r="L211" s="72"/>
      <c r="M211" s="72"/>
      <c r="N211" s="72"/>
      <c r="O211" s="72"/>
    </row>
    <row r="212" customFormat="false" ht="15.75" hidden="false" customHeight="false" outlineLevel="0" collapsed="false">
      <c r="A212" s="50"/>
      <c r="B212" s="50"/>
      <c r="C212" s="50"/>
      <c r="D212" s="50"/>
      <c r="E212" s="50"/>
      <c r="F212" s="50"/>
      <c r="G212" s="50"/>
      <c r="H212" s="50"/>
      <c r="I212" s="72"/>
      <c r="J212" s="72"/>
      <c r="K212" s="72"/>
      <c r="L212" s="72"/>
      <c r="M212" s="72"/>
      <c r="N212" s="72"/>
      <c r="O212" s="72"/>
    </row>
    <row r="213" customFormat="false" ht="15.75" hidden="false" customHeight="false" outlineLevel="0" collapsed="false">
      <c r="A213" s="50"/>
      <c r="B213" s="50"/>
      <c r="C213" s="50"/>
      <c r="D213" s="50"/>
      <c r="E213" s="50"/>
      <c r="F213" s="50"/>
      <c r="G213" s="50"/>
      <c r="H213" s="50"/>
      <c r="I213" s="72"/>
      <c r="J213" s="72"/>
      <c r="K213" s="72"/>
      <c r="L213" s="72"/>
      <c r="M213" s="72"/>
      <c r="N213" s="72"/>
      <c r="O213" s="72"/>
    </row>
    <row r="214" customFormat="false" ht="15.75" hidden="false" customHeight="false" outlineLevel="0" collapsed="false">
      <c r="A214" s="50"/>
      <c r="B214" s="50"/>
      <c r="C214" s="50"/>
      <c r="D214" s="50"/>
      <c r="E214" s="50"/>
      <c r="F214" s="50"/>
      <c r="G214" s="50"/>
      <c r="H214" s="50"/>
      <c r="I214" s="72"/>
      <c r="J214" s="72"/>
      <c r="K214" s="72"/>
      <c r="L214" s="72"/>
      <c r="M214" s="72"/>
      <c r="N214" s="72"/>
      <c r="O214" s="72"/>
    </row>
    <row r="215" customFormat="false" ht="15.75" hidden="false" customHeight="false" outlineLevel="0" collapsed="false">
      <c r="A215" s="50"/>
      <c r="B215" s="50"/>
      <c r="C215" s="50"/>
      <c r="D215" s="50"/>
      <c r="E215" s="50"/>
      <c r="F215" s="50"/>
      <c r="G215" s="50"/>
      <c r="H215" s="50"/>
      <c r="I215" s="72"/>
      <c r="J215" s="72"/>
      <c r="K215" s="72"/>
      <c r="L215" s="72"/>
      <c r="M215" s="72"/>
      <c r="N215" s="72"/>
      <c r="O215" s="72"/>
    </row>
    <row r="216" customFormat="false" ht="15.75" hidden="false" customHeight="false" outlineLevel="0" collapsed="false">
      <c r="A216" s="50"/>
      <c r="B216" s="50"/>
      <c r="C216" s="50"/>
      <c r="D216" s="50"/>
      <c r="E216" s="50"/>
      <c r="F216" s="50"/>
      <c r="G216" s="50"/>
      <c r="H216" s="50"/>
      <c r="I216" s="72"/>
      <c r="J216" s="72"/>
      <c r="K216" s="72"/>
      <c r="L216" s="72"/>
      <c r="M216" s="72"/>
      <c r="N216" s="72"/>
      <c r="O216" s="72"/>
    </row>
    <row r="217" customFormat="false" ht="15.75" hidden="false" customHeight="false" outlineLevel="0" collapsed="false">
      <c r="A217" s="50"/>
      <c r="B217" s="50"/>
      <c r="C217" s="50"/>
      <c r="D217" s="50"/>
      <c r="E217" s="50"/>
      <c r="F217" s="50"/>
      <c r="G217" s="50"/>
      <c r="H217" s="50"/>
      <c r="I217" s="72"/>
      <c r="J217" s="72"/>
      <c r="K217" s="72"/>
      <c r="L217" s="72"/>
      <c r="M217" s="72"/>
      <c r="N217" s="72"/>
      <c r="O217" s="72"/>
    </row>
    <row r="218" customFormat="false" ht="15.75" hidden="false" customHeight="false" outlineLevel="0" collapsed="false">
      <c r="A218" s="50"/>
      <c r="B218" s="50"/>
      <c r="C218" s="50"/>
      <c r="D218" s="50"/>
      <c r="E218" s="50"/>
      <c r="F218" s="50"/>
      <c r="G218" s="50"/>
      <c r="H218" s="50"/>
      <c r="I218" s="72"/>
      <c r="J218" s="72"/>
      <c r="K218" s="72"/>
      <c r="L218" s="72"/>
      <c r="M218" s="72"/>
      <c r="N218" s="72"/>
      <c r="O218" s="72"/>
    </row>
    <row r="219" customFormat="false" ht="15.75" hidden="false" customHeight="false" outlineLevel="0" collapsed="false">
      <c r="A219" s="50"/>
      <c r="B219" s="50"/>
      <c r="C219" s="50"/>
      <c r="D219" s="50"/>
      <c r="E219" s="50"/>
      <c r="F219" s="50"/>
      <c r="G219" s="50"/>
      <c r="H219" s="50"/>
      <c r="I219" s="72"/>
      <c r="J219" s="72"/>
      <c r="K219" s="72"/>
      <c r="L219" s="72"/>
      <c r="M219" s="72"/>
      <c r="N219" s="72"/>
      <c r="O219" s="72"/>
    </row>
    <row r="220" customFormat="false" ht="15.75" hidden="false" customHeight="false" outlineLevel="0" collapsed="false">
      <c r="A220" s="50"/>
      <c r="B220" s="50"/>
      <c r="C220" s="50"/>
      <c r="D220" s="50"/>
      <c r="E220" s="50"/>
      <c r="F220" s="50"/>
      <c r="G220" s="50"/>
      <c r="H220" s="50"/>
      <c r="I220" s="72"/>
      <c r="J220" s="72"/>
      <c r="K220" s="72"/>
      <c r="L220" s="72"/>
      <c r="M220" s="72"/>
      <c r="N220" s="72"/>
      <c r="O220" s="72"/>
    </row>
    <row r="221" customFormat="false" ht="15.75" hidden="false" customHeight="false" outlineLevel="0" collapsed="false">
      <c r="A221" s="50"/>
      <c r="B221" s="50"/>
      <c r="C221" s="50"/>
      <c r="D221" s="50"/>
      <c r="E221" s="50"/>
      <c r="F221" s="50"/>
      <c r="G221" s="50"/>
      <c r="H221" s="50"/>
      <c r="I221" s="72"/>
      <c r="J221" s="72"/>
      <c r="K221" s="72"/>
      <c r="L221" s="72"/>
      <c r="M221" s="72"/>
      <c r="N221" s="72"/>
      <c r="O221" s="72"/>
    </row>
    <row r="222" customFormat="false" ht="15.75" hidden="false" customHeight="false" outlineLevel="0" collapsed="false">
      <c r="A222" s="50"/>
      <c r="B222" s="50"/>
      <c r="C222" s="50"/>
      <c r="D222" s="50"/>
      <c r="E222" s="50"/>
      <c r="F222" s="50"/>
      <c r="G222" s="50"/>
      <c r="H222" s="50"/>
      <c r="I222" s="72"/>
      <c r="J222" s="72"/>
      <c r="K222" s="72"/>
      <c r="L222" s="72"/>
      <c r="M222" s="72"/>
      <c r="N222" s="72"/>
      <c r="O222" s="72"/>
    </row>
    <row r="223" customFormat="false" ht="15.75" hidden="false" customHeight="false" outlineLevel="0" collapsed="false">
      <c r="A223" s="50"/>
      <c r="B223" s="50"/>
      <c r="C223" s="50"/>
      <c r="D223" s="50"/>
      <c r="E223" s="50"/>
      <c r="F223" s="50"/>
      <c r="G223" s="50"/>
      <c r="H223" s="50"/>
      <c r="I223" s="72"/>
      <c r="J223" s="72"/>
      <c r="K223" s="72"/>
      <c r="L223" s="72"/>
      <c r="M223" s="72"/>
      <c r="N223" s="72"/>
      <c r="O223" s="72"/>
    </row>
    <row r="224" customFormat="false" ht="15.75" hidden="false" customHeight="false" outlineLevel="0" collapsed="false">
      <c r="A224" s="50"/>
      <c r="B224" s="50"/>
      <c r="C224" s="50"/>
      <c r="D224" s="50"/>
      <c r="E224" s="50"/>
      <c r="F224" s="50"/>
      <c r="G224" s="50"/>
      <c r="H224" s="50"/>
      <c r="I224" s="72"/>
      <c r="J224" s="72"/>
      <c r="K224" s="72"/>
      <c r="L224" s="72"/>
      <c r="M224" s="72"/>
      <c r="N224" s="72"/>
      <c r="O224" s="72"/>
    </row>
    <row r="225" customFormat="false" ht="15.75" hidden="false" customHeight="false" outlineLevel="0" collapsed="false">
      <c r="A225" s="50"/>
      <c r="B225" s="50"/>
      <c r="C225" s="50"/>
      <c r="D225" s="50"/>
      <c r="E225" s="50"/>
      <c r="F225" s="50"/>
      <c r="G225" s="50"/>
      <c r="H225" s="50"/>
      <c r="I225" s="72"/>
      <c r="J225" s="72"/>
      <c r="K225" s="72"/>
      <c r="L225" s="72"/>
      <c r="M225" s="72"/>
      <c r="N225" s="72"/>
      <c r="O225" s="72"/>
    </row>
    <row r="226" customFormat="false" ht="15.75" hidden="false" customHeight="false" outlineLevel="0" collapsed="false">
      <c r="A226" s="50"/>
      <c r="B226" s="50"/>
      <c r="C226" s="50"/>
      <c r="D226" s="50"/>
      <c r="E226" s="50"/>
      <c r="F226" s="50"/>
      <c r="G226" s="50"/>
      <c r="H226" s="50"/>
      <c r="I226" s="72"/>
      <c r="J226" s="72"/>
      <c r="K226" s="72"/>
      <c r="L226" s="72"/>
      <c r="M226" s="72"/>
      <c r="N226" s="72"/>
      <c r="O226" s="72"/>
    </row>
    <row r="227" customFormat="false" ht="15.75" hidden="false" customHeight="false" outlineLevel="0" collapsed="false">
      <c r="A227" s="50"/>
      <c r="B227" s="50"/>
      <c r="C227" s="50"/>
      <c r="D227" s="50"/>
      <c r="E227" s="50"/>
      <c r="F227" s="50"/>
      <c r="G227" s="50"/>
      <c r="H227" s="50"/>
      <c r="I227" s="72"/>
      <c r="J227" s="72"/>
      <c r="K227" s="72"/>
      <c r="L227" s="72"/>
      <c r="M227" s="72"/>
      <c r="N227" s="72"/>
      <c r="O227" s="72"/>
    </row>
    <row r="228" customFormat="false" ht="15.75" hidden="false" customHeight="false" outlineLevel="0" collapsed="false">
      <c r="A228" s="50"/>
      <c r="B228" s="50"/>
      <c r="C228" s="50"/>
      <c r="D228" s="50"/>
      <c r="E228" s="50"/>
      <c r="F228" s="50"/>
      <c r="G228" s="50"/>
      <c r="H228" s="50"/>
      <c r="I228" s="72"/>
      <c r="J228" s="72"/>
      <c r="K228" s="72"/>
      <c r="L228" s="72"/>
      <c r="M228" s="72"/>
      <c r="N228" s="72"/>
      <c r="O228" s="72"/>
    </row>
    <row r="229" customFormat="false" ht="15.75" hidden="false" customHeight="false" outlineLevel="0" collapsed="false">
      <c r="A229" s="50"/>
      <c r="B229" s="50"/>
      <c r="C229" s="50"/>
      <c r="D229" s="50"/>
      <c r="E229" s="50"/>
      <c r="F229" s="50"/>
      <c r="G229" s="50"/>
      <c r="H229" s="50"/>
      <c r="I229" s="72"/>
      <c r="J229" s="72"/>
      <c r="K229" s="72"/>
      <c r="L229" s="72"/>
      <c r="M229" s="72"/>
      <c r="N229" s="72"/>
      <c r="O229" s="72"/>
    </row>
    <row r="230" customFormat="false" ht="15.75" hidden="false" customHeight="false" outlineLevel="0" collapsed="false">
      <c r="A230" s="50"/>
      <c r="B230" s="50"/>
      <c r="C230" s="50"/>
      <c r="D230" s="50"/>
      <c r="E230" s="50"/>
      <c r="F230" s="50"/>
      <c r="G230" s="50"/>
      <c r="H230" s="50"/>
      <c r="I230" s="72"/>
      <c r="J230" s="72"/>
      <c r="K230" s="72"/>
      <c r="L230" s="72"/>
      <c r="M230" s="72"/>
      <c r="N230" s="72"/>
      <c r="O230" s="72"/>
    </row>
    <row r="231" customFormat="false" ht="15.75" hidden="false" customHeight="false" outlineLevel="0" collapsed="false">
      <c r="A231" s="50"/>
      <c r="B231" s="50"/>
      <c r="C231" s="50"/>
      <c r="D231" s="50"/>
      <c r="E231" s="50"/>
      <c r="F231" s="50"/>
      <c r="G231" s="50"/>
      <c r="H231" s="50"/>
      <c r="I231" s="72"/>
      <c r="J231" s="72"/>
      <c r="K231" s="72"/>
      <c r="L231" s="72"/>
      <c r="M231" s="72"/>
      <c r="N231" s="72"/>
      <c r="O231" s="72"/>
    </row>
    <row r="232" customFormat="false" ht="15.75" hidden="false" customHeight="false" outlineLevel="0" collapsed="false">
      <c r="A232" s="50"/>
      <c r="B232" s="50"/>
      <c r="C232" s="50"/>
      <c r="D232" s="50"/>
      <c r="E232" s="50"/>
      <c r="F232" s="50"/>
      <c r="G232" s="50"/>
      <c r="H232" s="50"/>
      <c r="I232" s="72"/>
      <c r="J232" s="72"/>
      <c r="K232" s="72"/>
      <c r="L232" s="72"/>
      <c r="M232" s="72"/>
      <c r="N232" s="72"/>
      <c r="O232" s="72"/>
    </row>
    <row r="233" customFormat="false" ht="15.75" hidden="false" customHeight="false" outlineLevel="0" collapsed="false">
      <c r="A233" s="50"/>
      <c r="B233" s="50"/>
      <c r="C233" s="50"/>
      <c r="D233" s="50"/>
      <c r="E233" s="50"/>
      <c r="F233" s="50"/>
      <c r="G233" s="50"/>
      <c r="H233" s="50"/>
      <c r="I233" s="72"/>
      <c r="J233" s="72"/>
      <c r="K233" s="72"/>
      <c r="L233" s="72"/>
      <c r="M233" s="72"/>
      <c r="N233" s="72"/>
      <c r="O233" s="72"/>
    </row>
    <row r="234" customFormat="false" ht="15.75" hidden="false" customHeight="false" outlineLevel="0" collapsed="false">
      <c r="A234" s="50"/>
      <c r="B234" s="50"/>
      <c r="C234" s="50"/>
      <c r="D234" s="50"/>
      <c r="E234" s="50"/>
      <c r="F234" s="50"/>
      <c r="G234" s="50"/>
      <c r="H234" s="50"/>
      <c r="I234" s="72"/>
      <c r="J234" s="72"/>
      <c r="K234" s="72"/>
      <c r="L234" s="72"/>
      <c r="M234" s="72"/>
      <c r="N234" s="72"/>
      <c r="O234" s="72"/>
    </row>
    <row r="235" customFormat="false" ht="15.75" hidden="false" customHeight="false" outlineLevel="0" collapsed="false">
      <c r="A235" s="50"/>
      <c r="B235" s="50"/>
      <c r="C235" s="50"/>
      <c r="D235" s="50"/>
      <c r="E235" s="50"/>
      <c r="F235" s="50"/>
      <c r="G235" s="50"/>
      <c r="H235" s="50"/>
      <c r="I235" s="72"/>
      <c r="J235" s="72"/>
      <c r="K235" s="72"/>
      <c r="L235" s="72"/>
      <c r="M235" s="72"/>
      <c r="N235" s="72"/>
      <c r="O235" s="72"/>
    </row>
    <row r="236" customFormat="false" ht="15.75" hidden="false" customHeight="false" outlineLevel="0" collapsed="false">
      <c r="A236" s="50"/>
      <c r="B236" s="50"/>
      <c r="C236" s="50"/>
      <c r="D236" s="50"/>
      <c r="E236" s="50"/>
      <c r="F236" s="50"/>
      <c r="G236" s="50"/>
      <c r="H236" s="50"/>
      <c r="I236" s="72"/>
      <c r="J236" s="72"/>
      <c r="K236" s="72"/>
      <c r="L236" s="72"/>
      <c r="M236" s="72"/>
      <c r="N236" s="72"/>
      <c r="O236" s="72"/>
    </row>
    <row r="237" customFormat="false" ht="15.75" hidden="false" customHeight="false" outlineLevel="0" collapsed="false">
      <c r="A237" s="50"/>
      <c r="B237" s="50"/>
      <c r="C237" s="50"/>
      <c r="D237" s="50"/>
      <c r="E237" s="50"/>
      <c r="F237" s="50"/>
      <c r="G237" s="50"/>
      <c r="H237" s="50"/>
      <c r="I237" s="72"/>
      <c r="J237" s="72"/>
      <c r="K237" s="72"/>
      <c r="L237" s="72"/>
      <c r="M237" s="72"/>
      <c r="N237" s="72"/>
      <c r="O237" s="72"/>
    </row>
    <row r="238" customFormat="false" ht="15.75" hidden="false" customHeight="false" outlineLevel="0" collapsed="false">
      <c r="A238" s="50"/>
      <c r="B238" s="50"/>
      <c r="C238" s="50"/>
      <c r="D238" s="50"/>
      <c r="E238" s="50"/>
      <c r="F238" s="50"/>
      <c r="G238" s="50"/>
      <c r="H238" s="50"/>
      <c r="I238" s="72"/>
      <c r="J238" s="72"/>
      <c r="K238" s="72"/>
      <c r="L238" s="72"/>
      <c r="M238" s="72"/>
      <c r="N238" s="72"/>
      <c r="O238" s="72"/>
    </row>
    <row r="239" customFormat="false" ht="15.75" hidden="false" customHeight="false" outlineLevel="0" collapsed="false">
      <c r="A239" s="50"/>
      <c r="B239" s="50"/>
      <c r="C239" s="50"/>
      <c r="D239" s="50"/>
      <c r="E239" s="50"/>
      <c r="F239" s="50"/>
      <c r="G239" s="50"/>
      <c r="H239" s="50"/>
      <c r="I239" s="72"/>
      <c r="J239" s="72"/>
      <c r="K239" s="72"/>
      <c r="L239" s="72"/>
      <c r="M239" s="72"/>
      <c r="N239" s="72"/>
      <c r="O239" s="72"/>
    </row>
    <row r="240" customFormat="false" ht="15.75" hidden="false" customHeight="false" outlineLevel="0" collapsed="false">
      <c r="A240" s="50"/>
      <c r="B240" s="50"/>
      <c r="C240" s="50"/>
      <c r="D240" s="50"/>
      <c r="E240" s="50"/>
      <c r="F240" s="50"/>
      <c r="G240" s="50"/>
      <c r="H240" s="50"/>
      <c r="I240" s="72"/>
      <c r="J240" s="72"/>
      <c r="K240" s="72"/>
      <c r="L240" s="72"/>
      <c r="M240" s="72"/>
      <c r="N240" s="72"/>
      <c r="O240" s="72"/>
    </row>
    <row r="241" customFormat="false" ht="15.75" hidden="false" customHeight="false" outlineLevel="0" collapsed="false">
      <c r="A241" s="50"/>
      <c r="B241" s="50"/>
      <c r="C241" s="50"/>
      <c r="D241" s="50"/>
      <c r="E241" s="50"/>
      <c r="F241" s="50"/>
      <c r="G241" s="50"/>
      <c r="H241" s="50"/>
      <c r="I241" s="72"/>
      <c r="J241" s="72"/>
      <c r="K241" s="72"/>
      <c r="L241" s="72"/>
      <c r="M241" s="72"/>
      <c r="N241" s="72"/>
      <c r="O241" s="72"/>
    </row>
    <row r="242" customFormat="false" ht="15.75" hidden="false" customHeight="false" outlineLevel="0" collapsed="false">
      <c r="A242" s="50"/>
      <c r="B242" s="50"/>
      <c r="C242" s="50"/>
      <c r="D242" s="50"/>
      <c r="E242" s="50"/>
      <c r="F242" s="50"/>
      <c r="G242" s="50"/>
      <c r="H242" s="50"/>
      <c r="I242" s="72"/>
      <c r="J242" s="72"/>
      <c r="K242" s="72"/>
      <c r="L242" s="72"/>
      <c r="M242" s="72"/>
      <c r="N242" s="72"/>
      <c r="O242" s="72"/>
    </row>
    <row r="243" customFormat="false" ht="15.75" hidden="false" customHeight="false" outlineLevel="0" collapsed="false">
      <c r="A243" s="50"/>
      <c r="B243" s="50"/>
      <c r="C243" s="50"/>
      <c r="D243" s="50"/>
      <c r="E243" s="50"/>
      <c r="F243" s="50"/>
      <c r="G243" s="50"/>
      <c r="H243" s="50"/>
      <c r="I243" s="72"/>
      <c r="J243" s="72"/>
      <c r="K243" s="72"/>
      <c r="L243" s="72"/>
      <c r="M243" s="72"/>
      <c r="N243" s="72"/>
      <c r="O243" s="72"/>
    </row>
    <row r="244" customFormat="false" ht="15.75" hidden="false" customHeight="false" outlineLevel="0" collapsed="false">
      <c r="A244" s="50"/>
      <c r="B244" s="50"/>
      <c r="C244" s="50"/>
      <c r="D244" s="50"/>
      <c r="E244" s="50"/>
      <c r="F244" s="50"/>
      <c r="G244" s="50"/>
      <c r="H244" s="50"/>
      <c r="I244" s="72"/>
      <c r="J244" s="72"/>
      <c r="K244" s="72"/>
      <c r="L244" s="72"/>
      <c r="M244" s="72"/>
      <c r="N244" s="72"/>
      <c r="O244" s="72"/>
    </row>
    <row r="245" customFormat="false" ht="15.75" hidden="false" customHeight="false" outlineLevel="0" collapsed="false">
      <c r="A245" s="50"/>
      <c r="B245" s="50"/>
      <c r="C245" s="50"/>
      <c r="D245" s="50"/>
      <c r="E245" s="50"/>
      <c r="F245" s="50"/>
      <c r="G245" s="50"/>
      <c r="H245" s="50"/>
      <c r="I245" s="72"/>
      <c r="J245" s="72"/>
      <c r="K245" s="72"/>
      <c r="L245" s="72"/>
      <c r="M245" s="72"/>
      <c r="N245" s="72"/>
      <c r="O245" s="72"/>
    </row>
    <row r="246" customFormat="false" ht="15.75" hidden="false" customHeight="false" outlineLevel="0" collapsed="false">
      <c r="A246" s="50"/>
      <c r="B246" s="50"/>
      <c r="C246" s="50"/>
      <c r="D246" s="50"/>
      <c r="E246" s="50"/>
      <c r="F246" s="50"/>
      <c r="G246" s="50"/>
      <c r="H246" s="50"/>
      <c r="I246" s="72"/>
      <c r="J246" s="72"/>
      <c r="K246" s="72"/>
      <c r="L246" s="72"/>
      <c r="M246" s="72"/>
      <c r="N246" s="72"/>
      <c r="O246" s="72"/>
    </row>
    <row r="247" customFormat="false" ht="15.75" hidden="false" customHeight="false" outlineLevel="0" collapsed="false">
      <c r="A247" s="50"/>
      <c r="B247" s="50"/>
      <c r="C247" s="50"/>
      <c r="D247" s="50"/>
      <c r="E247" s="50"/>
      <c r="F247" s="50"/>
      <c r="G247" s="50"/>
      <c r="H247" s="50"/>
      <c r="I247" s="72"/>
      <c r="J247" s="72"/>
      <c r="K247" s="72"/>
      <c r="L247" s="72"/>
      <c r="M247" s="72"/>
      <c r="N247" s="72"/>
      <c r="O247" s="72"/>
    </row>
    <row r="248" customFormat="false" ht="15.75" hidden="false" customHeight="false" outlineLevel="0" collapsed="false">
      <c r="A248" s="50"/>
      <c r="B248" s="50"/>
      <c r="C248" s="50"/>
      <c r="D248" s="50"/>
      <c r="E248" s="50"/>
      <c r="F248" s="50"/>
      <c r="G248" s="50"/>
      <c r="H248" s="50"/>
      <c r="I248" s="72"/>
      <c r="J248" s="72"/>
      <c r="K248" s="72"/>
      <c r="L248" s="72"/>
      <c r="M248" s="72"/>
      <c r="N248" s="72"/>
      <c r="O248" s="72"/>
    </row>
    <row r="249" customFormat="false" ht="15.75" hidden="false" customHeight="false" outlineLevel="0" collapsed="false">
      <c r="A249" s="50"/>
      <c r="B249" s="50"/>
      <c r="C249" s="50"/>
      <c r="D249" s="50"/>
      <c r="E249" s="50"/>
      <c r="F249" s="50"/>
      <c r="G249" s="50"/>
      <c r="H249" s="50"/>
      <c r="I249" s="72"/>
      <c r="J249" s="72"/>
      <c r="K249" s="72"/>
      <c r="L249" s="72"/>
      <c r="M249" s="72"/>
      <c r="N249" s="72"/>
      <c r="O249" s="72"/>
    </row>
    <row r="250" customFormat="false" ht="15.75" hidden="false" customHeight="false" outlineLevel="0" collapsed="false">
      <c r="A250" s="50"/>
      <c r="B250" s="50"/>
      <c r="C250" s="50"/>
      <c r="D250" s="50"/>
      <c r="E250" s="50"/>
      <c r="F250" s="50"/>
      <c r="G250" s="50"/>
      <c r="H250" s="50"/>
      <c r="I250" s="72"/>
      <c r="J250" s="72"/>
      <c r="K250" s="72"/>
      <c r="L250" s="72"/>
      <c r="M250" s="72"/>
      <c r="N250" s="72"/>
      <c r="O250" s="72"/>
    </row>
    <row r="251" customFormat="false" ht="15.75" hidden="false" customHeight="false" outlineLevel="0" collapsed="false">
      <c r="A251" s="50"/>
      <c r="B251" s="50"/>
      <c r="C251" s="50"/>
      <c r="D251" s="50"/>
      <c r="E251" s="50"/>
      <c r="F251" s="50"/>
      <c r="G251" s="50"/>
      <c r="H251" s="50"/>
      <c r="I251" s="72"/>
      <c r="J251" s="72"/>
      <c r="K251" s="72"/>
      <c r="L251" s="72"/>
      <c r="M251" s="72"/>
      <c r="N251" s="72"/>
      <c r="O251" s="72"/>
    </row>
    <row r="252" customFormat="false" ht="15.75" hidden="false" customHeight="false" outlineLevel="0" collapsed="false">
      <c r="A252" s="50"/>
      <c r="B252" s="50"/>
      <c r="C252" s="50"/>
      <c r="D252" s="50"/>
      <c r="E252" s="50"/>
      <c r="F252" s="50"/>
      <c r="G252" s="50"/>
      <c r="H252" s="50"/>
      <c r="I252" s="72"/>
      <c r="J252" s="72"/>
      <c r="K252" s="72"/>
      <c r="L252" s="72"/>
      <c r="M252" s="72"/>
      <c r="N252" s="72"/>
      <c r="O252" s="72"/>
    </row>
    <row r="253" customFormat="false" ht="15.75" hidden="false" customHeight="false" outlineLevel="0" collapsed="false">
      <c r="A253" s="50"/>
      <c r="B253" s="50"/>
      <c r="C253" s="50"/>
      <c r="D253" s="50"/>
      <c r="E253" s="50"/>
      <c r="F253" s="50"/>
      <c r="G253" s="50"/>
      <c r="H253" s="50"/>
      <c r="I253" s="72"/>
      <c r="J253" s="72"/>
      <c r="K253" s="72"/>
      <c r="L253" s="72"/>
      <c r="M253" s="72"/>
      <c r="N253" s="72"/>
      <c r="O253" s="72"/>
    </row>
    <row r="254" customFormat="false" ht="15.75" hidden="false" customHeight="false" outlineLevel="0" collapsed="false">
      <c r="A254" s="50"/>
      <c r="B254" s="50"/>
      <c r="C254" s="50"/>
      <c r="D254" s="50"/>
      <c r="E254" s="50"/>
      <c r="F254" s="50"/>
      <c r="G254" s="50"/>
      <c r="H254" s="50"/>
      <c r="I254" s="72"/>
      <c r="J254" s="72"/>
      <c r="K254" s="72"/>
      <c r="L254" s="72"/>
      <c r="M254" s="72"/>
      <c r="N254" s="72"/>
      <c r="O254" s="72"/>
    </row>
    <row r="255" customFormat="false" ht="15.75" hidden="false" customHeight="false" outlineLevel="0" collapsed="false">
      <c r="A255" s="50"/>
      <c r="B255" s="50"/>
      <c r="C255" s="50"/>
      <c r="D255" s="50"/>
      <c r="E255" s="50"/>
      <c r="F255" s="50"/>
      <c r="G255" s="50"/>
      <c r="H255" s="50"/>
      <c r="I255" s="72"/>
      <c r="J255" s="72"/>
      <c r="K255" s="72"/>
      <c r="L255" s="72"/>
      <c r="M255" s="72"/>
      <c r="N255" s="72"/>
      <c r="O255" s="72"/>
    </row>
    <row r="256" customFormat="false" ht="15.75" hidden="false" customHeight="false" outlineLevel="0" collapsed="false">
      <c r="A256" s="50"/>
      <c r="B256" s="50"/>
      <c r="C256" s="50"/>
      <c r="D256" s="50"/>
      <c r="E256" s="50"/>
      <c r="F256" s="50"/>
      <c r="G256" s="50"/>
      <c r="H256" s="50"/>
      <c r="I256" s="72"/>
      <c r="J256" s="72"/>
      <c r="K256" s="72"/>
      <c r="L256" s="72"/>
      <c r="M256" s="72"/>
      <c r="N256" s="72"/>
      <c r="O256" s="72"/>
    </row>
    <row r="257" customFormat="false" ht="15.75" hidden="false" customHeight="false" outlineLevel="0" collapsed="false">
      <c r="A257" s="50"/>
      <c r="B257" s="50"/>
      <c r="C257" s="50"/>
      <c r="D257" s="50"/>
      <c r="E257" s="50"/>
      <c r="F257" s="50"/>
      <c r="G257" s="50"/>
      <c r="H257" s="50"/>
      <c r="I257" s="72"/>
      <c r="J257" s="72"/>
      <c r="K257" s="72"/>
      <c r="L257" s="72"/>
      <c r="M257" s="72"/>
      <c r="N257" s="72"/>
      <c r="O257" s="72"/>
    </row>
    <row r="258" customFormat="false" ht="15.75" hidden="false" customHeight="false" outlineLevel="0" collapsed="false">
      <c r="A258" s="50"/>
      <c r="B258" s="50"/>
      <c r="C258" s="50"/>
      <c r="D258" s="50"/>
      <c r="E258" s="50"/>
      <c r="F258" s="50"/>
      <c r="G258" s="50"/>
      <c r="H258" s="50"/>
      <c r="I258" s="72"/>
      <c r="J258" s="72"/>
      <c r="K258" s="72"/>
      <c r="L258" s="72"/>
      <c r="M258" s="72"/>
      <c r="N258" s="72"/>
      <c r="O258" s="72"/>
    </row>
    <row r="259" customFormat="false" ht="15.75" hidden="false" customHeight="false" outlineLevel="0" collapsed="false">
      <c r="A259" s="50"/>
      <c r="B259" s="50"/>
      <c r="C259" s="50"/>
      <c r="D259" s="50"/>
      <c r="E259" s="50"/>
      <c r="F259" s="50"/>
      <c r="G259" s="50"/>
      <c r="H259" s="50"/>
      <c r="I259" s="72"/>
      <c r="J259" s="72"/>
      <c r="K259" s="72"/>
      <c r="L259" s="72"/>
      <c r="M259" s="72"/>
      <c r="N259" s="72"/>
      <c r="O259" s="72"/>
    </row>
    <row r="260" customFormat="false" ht="15.75" hidden="false" customHeight="false" outlineLevel="0" collapsed="false">
      <c r="A260" s="50"/>
      <c r="B260" s="50"/>
      <c r="C260" s="50"/>
      <c r="D260" s="50"/>
      <c r="E260" s="50"/>
      <c r="F260" s="50"/>
      <c r="G260" s="50"/>
      <c r="H260" s="50"/>
      <c r="I260" s="72"/>
      <c r="J260" s="72"/>
      <c r="K260" s="72"/>
      <c r="L260" s="72"/>
      <c r="M260" s="72"/>
      <c r="N260" s="72"/>
      <c r="O260" s="72"/>
    </row>
    <row r="261" customFormat="false" ht="15.75" hidden="false" customHeight="false" outlineLevel="0" collapsed="false">
      <c r="A261" s="50"/>
      <c r="B261" s="50"/>
      <c r="C261" s="50"/>
      <c r="D261" s="50"/>
      <c r="E261" s="50"/>
      <c r="F261" s="50"/>
      <c r="G261" s="50"/>
      <c r="H261" s="50"/>
      <c r="I261" s="72"/>
      <c r="J261" s="72"/>
      <c r="K261" s="72"/>
      <c r="L261" s="72"/>
      <c r="M261" s="72"/>
      <c r="N261" s="72"/>
      <c r="O261" s="72"/>
    </row>
    <row r="262" customFormat="false" ht="15.75" hidden="false" customHeight="false" outlineLevel="0" collapsed="false">
      <c r="A262" s="50"/>
      <c r="B262" s="50"/>
      <c r="C262" s="50"/>
      <c r="D262" s="50"/>
      <c r="E262" s="50"/>
      <c r="F262" s="50"/>
      <c r="G262" s="50"/>
      <c r="H262" s="50"/>
      <c r="I262" s="72"/>
      <c r="J262" s="72"/>
      <c r="K262" s="72"/>
      <c r="L262" s="72"/>
      <c r="M262" s="72"/>
      <c r="N262" s="72"/>
      <c r="O262" s="72"/>
    </row>
    <row r="263" customFormat="false" ht="15.75" hidden="false" customHeight="false" outlineLevel="0" collapsed="false">
      <c r="A263" s="50"/>
      <c r="B263" s="50"/>
      <c r="C263" s="50"/>
      <c r="D263" s="50"/>
      <c r="E263" s="50"/>
      <c r="F263" s="50"/>
      <c r="G263" s="50"/>
      <c r="H263" s="50"/>
      <c r="I263" s="72"/>
      <c r="J263" s="72"/>
      <c r="K263" s="72"/>
      <c r="L263" s="72"/>
      <c r="M263" s="72"/>
      <c r="N263" s="72"/>
      <c r="O263" s="72"/>
    </row>
    <row r="264" customFormat="false" ht="15.75" hidden="false" customHeight="false" outlineLevel="0" collapsed="false">
      <c r="A264" s="50"/>
      <c r="B264" s="50"/>
      <c r="C264" s="50"/>
      <c r="D264" s="50"/>
      <c r="E264" s="50"/>
      <c r="F264" s="50"/>
      <c r="G264" s="50"/>
      <c r="H264" s="50"/>
      <c r="I264" s="72"/>
      <c r="J264" s="72"/>
      <c r="K264" s="72"/>
      <c r="L264" s="72"/>
      <c r="M264" s="72"/>
      <c r="N264" s="72"/>
      <c r="O264" s="72"/>
    </row>
    <row r="265" customFormat="false" ht="15.75" hidden="false" customHeight="false" outlineLevel="0" collapsed="false">
      <c r="A265" s="50"/>
      <c r="B265" s="50"/>
      <c r="C265" s="50"/>
      <c r="D265" s="50"/>
      <c r="E265" s="50"/>
      <c r="F265" s="50"/>
      <c r="G265" s="50"/>
      <c r="H265" s="50"/>
      <c r="I265" s="72"/>
      <c r="J265" s="72"/>
      <c r="K265" s="72"/>
      <c r="L265" s="72"/>
      <c r="M265" s="72"/>
      <c r="N265" s="72"/>
      <c r="O265" s="72"/>
    </row>
    <row r="266" customFormat="false" ht="15.75" hidden="false" customHeight="false" outlineLevel="0" collapsed="false">
      <c r="A266" s="50"/>
      <c r="B266" s="50"/>
      <c r="C266" s="50"/>
      <c r="D266" s="50"/>
      <c r="E266" s="50"/>
      <c r="F266" s="50"/>
      <c r="G266" s="50"/>
      <c r="H266" s="50"/>
      <c r="I266" s="72"/>
      <c r="J266" s="72"/>
      <c r="K266" s="72"/>
      <c r="L266" s="72"/>
      <c r="M266" s="72"/>
      <c r="N266" s="72"/>
      <c r="O266" s="72"/>
    </row>
    <row r="267" customFormat="false" ht="15.75" hidden="false" customHeight="false" outlineLevel="0" collapsed="false">
      <c r="A267" s="50"/>
      <c r="B267" s="50"/>
      <c r="C267" s="50"/>
      <c r="D267" s="50"/>
      <c r="E267" s="50"/>
      <c r="F267" s="50"/>
      <c r="G267" s="50"/>
      <c r="H267" s="50"/>
      <c r="I267" s="72"/>
      <c r="J267" s="72"/>
      <c r="K267" s="72"/>
      <c r="L267" s="72"/>
      <c r="M267" s="72"/>
      <c r="N267" s="72"/>
      <c r="O267" s="72"/>
    </row>
    <row r="268" customFormat="false" ht="15.75" hidden="false" customHeight="false" outlineLevel="0" collapsed="false">
      <c r="A268" s="50"/>
      <c r="B268" s="50"/>
      <c r="C268" s="50"/>
      <c r="D268" s="50"/>
      <c r="E268" s="50"/>
      <c r="F268" s="50"/>
      <c r="G268" s="50"/>
      <c r="H268" s="50"/>
      <c r="I268" s="72"/>
      <c r="J268" s="72"/>
      <c r="K268" s="72"/>
      <c r="L268" s="72"/>
      <c r="M268" s="72"/>
      <c r="N268" s="72"/>
      <c r="O268" s="72"/>
    </row>
    <row r="269" customFormat="false" ht="15.75" hidden="false" customHeight="false" outlineLevel="0" collapsed="false">
      <c r="A269" s="50"/>
      <c r="B269" s="50"/>
      <c r="C269" s="50"/>
      <c r="D269" s="50"/>
      <c r="E269" s="50"/>
      <c r="F269" s="50"/>
      <c r="G269" s="50"/>
      <c r="H269" s="50"/>
      <c r="I269" s="72"/>
      <c r="J269" s="72"/>
      <c r="K269" s="72"/>
      <c r="L269" s="72"/>
      <c r="M269" s="72"/>
      <c r="N269" s="72"/>
      <c r="O269" s="72"/>
    </row>
    <row r="270" customFormat="false" ht="15.75" hidden="false" customHeight="false" outlineLevel="0" collapsed="false">
      <c r="A270" s="50"/>
      <c r="B270" s="50"/>
      <c r="C270" s="50"/>
      <c r="D270" s="50"/>
      <c r="E270" s="50"/>
      <c r="F270" s="50"/>
      <c r="G270" s="50"/>
      <c r="H270" s="50"/>
      <c r="I270" s="72"/>
      <c r="J270" s="72"/>
      <c r="K270" s="72"/>
      <c r="L270" s="72"/>
      <c r="M270" s="72"/>
      <c r="N270" s="72"/>
      <c r="O270" s="72"/>
    </row>
    <row r="271" customFormat="false" ht="15.75" hidden="false" customHeight="false" outlineLevel="0" collapsed="false">
      <c r="A271" s="50"/>
      <c r="B271" s="50"/>
      <c r="C271" s="50"/>
      <c r="D271" s="50"/>
      <c r="E271" s="50"/>
      <c r="F271" s="50"/>
      <c r="G271" s="50"/>
      <c r="H271" s="50"/>
      <c r="I271" s="72"/>
      <c r="J271" s="72"/>
      <c r="K271" s="72"/>
      <c r="L271" s="72"/>
      <c r="M271" s="72"/>
      <c r="N271" s="72"/>
      <c r="O271" s="72"/>
    </row>
    <row r="272" customFormat="false" ht="15.75" hidden="false" customHeight="false" outlineLevel="0" collapsed="false">
      <c r="A272" s="50"/>
      <c r="B272" s="50"/>
      <c r="C272" s="50"/>
      <c r="D272" s="50"/>
      <c r="E272" s="50"/>
      <c r="F272" s="50"/>
      <c r="G272" s="50"/>
      <c r="H272" s="50"/>
      <c r="I272" s="72"/>
      <c r="J272" s="72"/>
      <c r="K272" s="72"/>
      <c r="L272" s="72"/>
      <c r="M272" s="72"/>
      <c r="N272" s="72"/>
      <c r="O272" s="72"/>
    </row>
    <row r="273" customFormat="false" ht="15.75" hidden="false" customHeight="false" outlineLevel="0" collapsed="false">
      <c r="A273" s="50"/>
      <c r="B273" s="50"/>
      <c r="C273" s="50"/>
      <c r="D273" s="50"/>
      <c r="E273" s="50"/>
      <c r="F273" s="50"/>
      <c r="G273" s="50"/>
      <c r="H273" s="50"/>
      <c r="I273" s="72"/>
      <c r="J273" s="72"/>
      <c r="K273" s="72"/>
      <c r="L273" s="72"/>
      <c r="M273" s="72"/>
      <c r="N273" s="72"/>
      <c r="O273" s="72"/>
    </row>
    <row r="274" customFormat="false" ht="15.75" hidden="false" customHeight="false" outlineLevel="0" collapsed="false">
      <c r="A274" s="50"/>
      <c r="B274" s="50"/>
      <c r="C274" s="50"/>
      <c r="D274" s="50"/>
      <c r="E274" s="50"/>
      <c r="F274" s="50"/>
      <c r="G274" s="50"/>
      <c r="H274" s="50"/>
      <c r="I274" s="72"/>
      <c r="J274" s="72"/>
      <c r="K274" s="72"/>
      <c r="L274" s="72"/>
      <c r="M274" s="72"/>
      <c r="N274" s="72"/>
      <c r="O274" s="72"/>
    </row>
    <row r="275" customFormat="false" ht="15.75" hidden="false" customHeight="false" outlineLevel="0" collapsed="false">
      <c r="A275" s="50"/>
      <c r="B275" s="50"/>
      <c r="C275" s="50"/>
      <c r="D275" s="50"/>
      <c r="E275" s="50"/>
      <c r="F275" s="50"/>
      <c r="G275" s="50"/>
      <c r="H275" s="50"/>
      <c r="I275" s="72"/>
      <c r="J275" s="72"/>
      <c r="K275" s="72"/>
      <c r="L275" s="72"/>
      <c r="M275" s="72"/>
      <c r="N275" s="72"/>
      <c r="O275" s="72"/>
    </row>
    <row r="276" customFormat="false" ht="15.75" hidden="false" customHeight="false" outlineLevel="0" collapsed="false">
      <c r="A276" s="50"/>
      <c r="B276" s="50"/>
      <c r="C276" s="50"/>
      <c r="D276" s="50"/>
      <c r="E276" s="50"/>
      <c r="F276" s="50"/>
      <c r="G276" s="50"/>
      <c r="H276" s="50"/>
      <c r="I276" s="72"/>
      <c r="J276" s="72"/>
      <c r="K276" s="72"/>
      <c r="L276" s="72"/>
      <c r="M276" s="72"/>
      <c r="N276" s="72"/>
      <c r="O276" s="72"/>
    </row>
    <row r="277" customFormat="false" ht="15.75" hidden="false" customHeight="false" outlineLevel="0" collapsed="false">
      <c r="A277" s="50"/>
      <c r="B277" s="50"/>
      <c r="C277" s="50"/>
      <c r="D277" s="50"/>
      <c r="E277" s="50"/>
      <c r="F277" s="50"/>
      <c r="G277" s="50"/>
      <c r="H277" s="50"/>
      <c r="I277" s="72"/>
      <c r="J277" s="72"/>
      <c r="K277" s="72"/>
      <c r="L277" s="72"/>
      <c r="M277" s="72"/>
      <c r="N277" s="72"/>
      <c r="O277" s="72"/>
    </row>
    <row r="278" customFormat="false" ht="15.75" hidden="false" customHeight="false" outlineLevel="0" collapsed="false">
      <c r="A278" s="50"/>
      <c r="B278" s="50"/>
      <c r="C278" s="50"/>
      <c r="D278" s="50"/>
      <c r="E278" s="50"/>
      <c r="F278" s="50"/>
      <c r="G278" s="50"/>
      <c r="H278" s="50"/>
      <c r="I278" s="72"/>
      <c r="J278" s="72"/>
      <c r="K278" s="72"/>
      <c r="L278" s="72"/>
      <c r="M278" s="72"/>
      <c r="N278" s="72"/>
      <c r="O278" s="72"/>
    </row>
    <row r="279" customFormat="false" ht="15.75" hidden="false" customHeight="false" outlineLevel="0" collapsed="false">
      <c r="A279" s="50"/>
      <c r="B279" s="50"/>
      <c r="C279" s="50"/>
      <c r="D279" s="50"/>
      <c r="E279" s="50"/>
      <c r="F279" s="50"/>
      <c r="G279" s="50"/>
      <c r="H279" s="50"/>
      <c r="I279" s="72"/>
      <c r="J279" s="72"/>
      <c r="K279" s="72"/>
      <c r="L279" s="72"/>
      <c r="M279" s="72"/>
      <c r="N279" s="72"/>
      <c r="O279" s="72"/>
    </row>
    <row r="280" customFormat="false" ht="15.75" hidden="false" customHeight="false" outlineLevel="0" collapsed="false">
      <c r="A280" s="50"/>
      <c r="B280" s="50"/>
      <c r="C280" s="50"/>
      <c r="D280" s="50"/>
      <c r="E280" s="50"/>
      <c r="F280" s="50"/>
      <c r="G280" s="50"/>
      <c r="H280" s="50"/>
      <c r="I280" s="72"/>
      <c r="J280" s="72"/>
      <c r="K280" s="72"/>
      <c r="L280" s="72"/>
      <c r="M280" s="72"/>
      <c r="N280" s="72"/>
      <c r="O280" s="72"/>
    </row>
    <row r="281" customFormat="false" ht="15.75" hidden="false" customHeight="false" outlineLevel="0" collapsed="false">
      <c r="A281" s="50"/>
      <c r="B281" s="50"/>
      <c r="C281" s="50"/>
      <c r="D281" s="50"/>
      <c r="E281" s="50"/>
      <c r="F281" s="50"/>
      <c r="G281" s="50"/>
      <c r="H281" s="50"/>
      <c r="I281" s="72"/>
      <c r="J281" s="72"/>
      <c r="K281" s="72"/>
      <c r="L281" s="72"/>
      <c r="M281" s="72"/>
      <c r="N281" s="72"/>
      <c r="O281" s="72"/>
    </row>
    <row r="282" customFormat="false" ht="15.75" hidden="false" customHeight="false" outlineLevel="0" collapsed="false">
      <c r="A282" s="50"/>
      <c r="B282" s="50"/>
      <c r="C282" s="50"/>
      <c r="D282" s="50"/>
      <c r="E282" s="50"/>
      <c r="F282" s="50"/>
      <c r="G282" s="50"/>
      <c r="H282" s="50"/>
      <c r="I282" s="72"/>
      <c r="J282" s="72"/>
      <c r="K282" s="72"/>
      <c r="L282" s="72"/>
      <c r="M282" s="72"/>
      <c r="N282" s="72"/>
      <c r="O282" s="72"/>
    </row>
    <row r="283" customFormat="false" ht="15.75" hidden="false" customHeight="false" outlineLevel="0" collapsed="false">
      <c r="A283" s="50"/>
      <c r="B283" s="50"/>
      <c r="C283" s="50"/>
      <c r="D283" s="50"/>
      <c r="E283" s="50"/>
      <c r="F283" s="50"/>
      <c r="G283" s="50"/>
      <c r="H283" s="50"/>
      <c r="I283" s="72"/>
      <c r="J283" s="72"/>
      <c r="K283" s="72"/>
      <c r="L283" s="72"/>
      <c r="M283" s="72"/>
      <c r="N283" s="72"/>
      <c r="O283" s="72"/>
    </row>
    <row r="284" customFormat="false" ht="15.75" hidden="false" customHeight="false" outlineLevel="0" collapsed="false">
      <c r="A284" s="50"/>
      <c r="B284" s="50"/>
      <c r="C284" s="50"/>
      <c r="D284" s="50"/>
      <c r="E284" s="50"/>
      <c r="F284" s="50"/>
      <c r="G284" s="50"/>
      <c r="H284" s="50"/>
      <c r="I284" s="72"/>
      <c r="J284" s="72"/>
      <c r="K284" s="72"/>
      <c r="L284" s="72"/>
      <c r="M284" s="72"/>
      <c r="N284" s="72"/>
      <c r="O284" s="72"/>
    </row>
    <row r="285" customFormat="false" ht="15.75" hidden="false" customHeight="false" outlineLevel="0" collapsed="false">
      <c r="A285" s="50"/>
      <c r="B285" s="50"/>
      <c r="C285" s="50"/>
      <c r="D285" s="50"/>
      <c r="E285" s="50"/>
      <c r="F285" s="50"/>
      <c r="G285" s="50"/>
      <c r="H285" s="50"/>
      <c r="I285" s="72"/>
      <c r="J285" s="72"/>
      <c r="K285" s="72"/>
      <c r="L285" s="72"/>
      <c r="M285" s="72"/>
      <c r="N285" s="72"/>
      <c r="O285" s="72"/>
    </row>
    <row r="286" customFormat="false" ht="15.75" hidden="false" customHeight="false" outlineLevel="0" collapsed="false">
      <c r="A286" s="50"/>
      <c r="B286" s="50"/>
      <c r="C286" s="50"/>
      <c r="D286" s="50"/>
      <c r="E286" s="50"/>
      <c r="F286" s="50"/>
      <c r="G286" s="50"/>
      <c r="H286" s="50"/>
      <c r="I286" s="72"/>
      <c r="J286" s="72"/>
      <c r="K286" s="72"/>
      <c r="L286" s="72"/>
      <c r="M286" s="72"/>
      <c r="N286" s="72"/>
      <c r="O286" s="72"/>
    </row>
    <row r="287" customFormat="false" ht="15.75" hidden="false" customHeight="false" outlineLevel="0" collapsed="false">
      <c r="A287" s="50"/>
      <c r="B287" s="50"/>
      <c r="C287" s="50"/>
      <c r="D287" s="50"/>
      <c r="E287" s="50"/>
      <c r="F287" s="50"/>
      <c r="G287" s="50"/>
      <c r="H287" s="50"/>
      <c r="I287" s="72"/>
      <c r="J287" s="72"/>
      <c r="K287" s="72"/>
      <c r="L287" s="72"/>
      <c r="M287" s="72"/>
      <c r="N287" s="72"/>
      <c r="O287" s="72"/>
    </row>
    <row r="288" customFormat="false" ht="15.75" hidden="false" customHeight="false" outlineLevel="0" collapsed="false">
      <c r="A288" s="50"/>
      <c r="B288" s="50"/>
      <c r="C288" s="50"/>
      <c r="D288" s="50"/>
      <c r="E288" s="50"/>
      <c r="F288" s="50"/>
      <c r="G288" s="50"/>
      <c r="H288" s="50"/>
      <c r="I288" s="72"/>
      <c r="J288" s="72"/>
      <c r="K288" s="72"/>
      <c r="L288" s="72"/>
      <c r="M288" s="72"/>
      <c r="N288" s="72"/>
      <c r="O288" s="72"/>
    </row>
    <row r="289" customFormat="false" ht="15.75" hidden="false" customHeight="false" outlineLevel="0" collapsed="false">
      <c r="A289" s="50"/>
      <c r="B289" s="50"/>
      <c r="C289" s="50"/>
      <c r="D289" s="50"/>
      <c r="E289" s="50"/>
      <c r="F289" s="50"/>
      <c r="G289" s="50"/>
      <c r="H289" s="50"/>
      <c r="I289" s="72"/>
      <c r="J289" s="72"/>
      <c r="K289" s="72"/>
      <c r="L289" s="72"/>
      <c r="M289" s="72"/>
      <c r="N289" s="72"/>
      <c r="O289" s="72"/>
    </row>
    <row r="290" customFormat="false" ht="15.75" hidden="false" customHeight="false" outlineLevel="0" collapsed="false">
      <c r="A290" s="50"/>
      <c r="B290" s="50"/>
      <c r="C290" s="50"/>
      <c r="D290" s="50"/>
      <c r="E290" s="50"/>
      <c r="F290" s="50"/>
      <c r="G290" s="50"/>
      <c r="H290" s="50"/>
      <c r="I290" s="72"/>
      <c r="J290" s="72"/>
      <c r="K290" s="72"/>
      <c r="L290" s="72"/>
      <c r="M290" s="72"/>
      <c r="N290" s="72"/>
      <c r="O290" s="72"/>
    </row>
    <row r="291" customFormat="false" ht="15.75" hidden="false" customHeight="false" outlineLevel="0" collapsed="false">
      <c r="A291" s="50"/>
      <c r="B291" s="50"/>
      <c r="C291" s="50"/>
      <c r="D291" s="50"/>
      <c r="E291" s="50"/>
      <c r="F291" s="50"/>
      <c r="G291" s="50"/>
      <c r="H291" s="50"/>
      <c r="I291" s="72"/>
      <c r="J291" s="72"/>
      <c r="K291" s="72"/>
      <c r="L291" s="72"/>
      <c r="M291" s="72"/>
      <c r="N291" s="72"/>
      <c r="O291" s="72"/>
    </row>
    <row r="292" customFormat="false" ht="15.75" hidden="false" customHeight="false" outlineLevel="0" collapsed="false">
      <c r="A292" s="50"/>
      <c r="B292" s="50"/>
      <c r="C292" s="50"/>
      <c r="D292" s="50"/>
      <c r="E292" s="50"/>
      <c r="F292" s="50"/>
      <c r="G292" s="50"/>
      <c r="H292" s="50"/>
      <c r="I292" s="72"/>
      <c r="J292" s="72"/>
      <c r="K292" s="72"/>
      <c r="L292" s="72"/>
      <c r="M292" s="72"/>
      <c r="N292" s="72"/>
      <c r="O292" s="72"/>
    </row>
    <row r="293" customFormat="false" ht="15.75" hidden="false" customHeight="false" outlineLevel="0" collapsed="false">
      <c r="A293" s="50"/>
      <c r="B293" s="50"/>
      <c r="C293" s="50"/>
      <c r="D293" s="50"/>
      <c r="E293" s="50"/>
      <c r="F293" s="50"/>
      <c r="G293" s="50"/>
      <c r="H293" s="50"/>
      <c r="I293" s="72"/>
      <c r="J293" s="72"/>
      <c r="K293" s="72"/>
      <c r="L293" s="72"/>
      <c r="M293" s="72"/>
      <c r="N293" s="72"/>
      <c r="O293" s="72"/>
    </row>
    <row r="294" customFormat="false" ht="15.75" hidden="false" customHeight="false" outlineLevel="0" collapsed="false">
      <c r="A294" s="50"/>
      <c r="B294" s="50"/>
      <c r="C294" s="50"/>
      <c r="D294" s="50"/>
      <c r="E294" s="50"/>
      <c r="F294" s="50"/>
      <c r="G294" s="50"/>
      <c r="H294" s="50"/>
      <c r="I294" s="72"/>
      <c r="J294" s="72"/>
      <c r="K294" s="72"/>
      <c r="L294" s="72"/>
      <c r="M294" s="72"/>
      <c r="N294" s="72"/>
      <c r="O294" s="72"/>
    </row>
    <row r="295" customFormat="false" ht="15.75" hidden="false" customHeight="false" outlineLevel="0" collapsed="false">
      <c r="A295" s="50"/>
      <c r="B295" s="50"/>
      <c r="C295" s="50"/>
      <c r="D295" s="50"/>
      <c r="E295" s="50"/>
      <c r="F295" s="50"/>
      <c r="G295" s="50"/>
      <c r="H295" s="50"/>
      <c r="I295" s="72"/>
      <c r="J295" s="72"/>
      <c r="K295" s="72"/>
      <c r="L295" s="72"/>
      <c r="M295" s="72"/>
      <c r="N295" s="72"/>
      <c r="O295" s="72"/>
    </row>
    <row r="296" customFormat="false" ht="15.75" hidden="false" customHeight="false" outlineLevel="0" collapsed="false">
      <c r="A296" s="50"/>
      <c r="B296" s="50"/>
      <c r="C296" s="50"/>
      <c r="D296" s="50"/>
      <c r="E296" s="50"/>
      <c r="F296" s="50"/>
      <c r="G296" s="50"/>
      <c r="H296" s="50"/>
      <c r="I296" s="72"/>
      <c r="J296" s="72"/>
      <c r="K296" s="72"/>
      <c r="L296" s="72"/>
      <c r="M296" s="72"/>
      <c r="N296" s="72"/>
      <c r="O296" s="72"/>
    </row>
    <row r="297" customFormat="false" ht="15.75" hidden="false" customHeight="false" outlineLevel="0" collapsed="false">
      <c r="A297" s="50"/>
      <c r="B297" s="50"/>
      <c r="C297" s="50"/>
      <c r="D297" s="50"/>
      <c r="E297" s="50"/>
      <c r="F297" s="50"/>
      <c r="G297" s="50"/>
      <c r="H297" s="50"/>
      <c r="I297" s="72"/>
      <c r="J297" s="72"/>
      <c r="K297" s="72"/>
      <c r="L297" s="72"/>
      <c r="M297" s="72"/>
      <c r="N297" s="72"/>
      <c r="O297" s="72"/>
    </row>
    <row r="298" customFormat="false" ht="15.75" hidden="false" customHeight="false" outlineLevel="0" collapsed="false">
      <c r="A298" s="50"/>
      <c r="B298" s="50"/>
      <c r="C298" s="50"/>
      <c r="D298" s="50"/>
      <c r="E298" s="50"/>
      <c r="F298" s="50"/>
      <c r="G298" s="50"/>
      <c r="H298" s="50"/>
      <c r="I298" s="72"/>
      <c r="J298" s="72"/>
      <c r="K298" s="72"/>
      <c r="L298" s="72"/>
      <c r="M298" s="72"/>
      <c r="N298" s="72"/>
      <c r="O298" s="72"/>
    </row>
    <row r="299" customFormat="false" ht="15.75" hidden="false" customHeight="false" outlineLevel="0" collapsed="false">
      <c r="A299" s="50"/>
      <c r="B299" s="50"/>
      <c r="C299" s="50"/>
      <c r="D299" s="50"/>
      <c r="E299" s="50"/>
      <c r="F299" s="50"/>
      <c r="G299" s="50"/>
      <c r="H299" s="50"/>
      <c r="I299" s="72"/>
      <c r="J299" s="72"/>
      <c r="K299" s="72"/>
      <c r="L299" s="72"/>
      <c r="M299" s="72"/>
      <c r="N299" s="72"/>
      <c r="O299" s="72"/>
    </row>
    <row r="300" customFormat="false" ht="15.75" hidden="false" customHeight="false" outlineLevel="0" collapsed="false">
      <c r="A300" s="50"/>
      <c r="B300" s="50"/>
      <c r="C300" s="50"/>
      <c r="D300" s="50"/>
      <c r="E300" s="50"/>
      <c r="F300" s="50"/>
      <c r="G300" s="50"/>
      <c r="H300" s="50"/>
      <c r="I300" s="72"/>
      <c r="J300" s="72"/>
      <c r="K300" s="72"/>
      <c r="L300" s="72"/>
      <c r="M300" s="72"/>
      <c r="N300" s="72"/>
      <c r="O300" s="72"/>
    </row>
    <row r="301" customFormat="false" ht="15.75" hidden="false" customHeight="false" outlineLevel="0" collapsed="false">
      <c r="A301" s="50"/>
      <c r="B301" s="50"/>
      <c r="C301" s="50"/>
      <c r="D301" s="50"/>
      <c r="E301" s="50"/>
      <c r="F301" s="50"/>
      <c r="G301" s="50"/>
      <c r="H301" s="50"/>
      <c r="I301" s="72"/>
      <c r="J301" s="72"/>
      <c r="K301" s="72"/>
      <c r="L301" s="72"/>
      <c r="M301" s="72"/>
      <c r="N301" s="72"/>
      <c r="O301" s="72"/>
    </row>
    <row r="302" customFormat="false" ht="15.75" hidden="false" customHeight="false" outlineLevel="0" collapsed="false">
      <c r="A302" s="50"/>
      <c r="B302" s="50"/>
      <c r="C302" s="50"/>
      <c r="D302" s="50"/>
      <c r="E302" s="50"/>
      <c r="F302" s="50"/>
      <c r="G302" s="50"/>
      <c r="H302" s="50"/>
      <c r="I302" s="72"/>
      <c r="J302" s="72"/>
      <c r="K302" s="72"/>
      <c r="L302" s="72"/>
      <c r="M302" s="72"/>
      <c r="N302" s="72"/>
      <c r="O302" s="72"/>
    </row>
    <row r="303" customFormat="false" ht="15.75" hidden="false" customHeight="false" outlineLevel="0" collapsed="false">
      <c r="A303" s="50"/>
      <c r="B303" s="50"/>
      <c r="C303" s="50"/>
      <c r="D303" s="50"/>
      <c r="E303" s="50"/>
      <c r="F303" s="50"/>
      <c r="G303" s="50"/>
      <c r="H303" s="50"/>
      <c r="I303" s="72"/>
      <c r="J303" s="72"/>
      <c r="K303" s="72"/>
      <c r="L303" s="72"/>
      <c r="M303" s="72"/>
      <c r="N303" s="72"/>
      <c r="O303" s="72"/>
    </row>
    <row r="304" customFormat="false" ht="15.75" hidden="false" customHeight="false" outlineLevel="0" collapsed="false">
      <c r="A304" s="50"/>
      <c r="B304" s="50"/>
      <c r="C304" s="50"/>
      <c r="D304" s="50"/>
      <c r="E304" s="50"/>
      <c r="F304" s="50"/>
      <c r="G304" s="50"/>
      <c r="H304" s="50"/>
      <c r="I304" s="72"/>
      <c r="J304" s="72"/>
      <c r="K304" s="72"/>
      <c r="L304" s="72"/>
      <c r="M304" s="72"/>
      <c r="N304" s="72"/>
      <c r="O304" s="72"/>
    </row>
    <row r="305" customFormat="false" ht="15.75" hidden="false" customHeight="false" outlineLevel="0" collapsed="false">
      <c r="A305" s="50"/>
      <c r="B305" s="50"/>
      <c r="C305" s="50"/>
      <c r="D305" s="50"/>
      <c r="E305" s="50"/>
      <c r="F305" s="50"/>
      <c r="G305" s="50"/>
      <c r="H305" s="50"/>
      <c r="I305" s="72"/>
      <c r="J305" s="72"/>
      <c r="K305" s="72"/>
      <c r="L305" s="72"/>
      <c r="M305" s="72"/>
      <c r="N305" s="72"/>
      <c r="O305" s="72"/>
    </row>
    <row r="306" customFormat="false" ht="15.75" hidden="false" customHeight="false" outlineLevel="0" collapsed="false">
      <c r="A306" s="50"/>
      <c r="B306" s="50"/>
      <c r="C306" s="50"/>
      <c r="D306" s="50"/>
      <c r="E306" s="50"/>
      <c r="F306" s="50"/>
      <c r="G306" s="50"/>
      <c r="H306" s="50"/>
      <c r="I306" s="72"/>
      <c r="J306" s="72"/>
      <c r="K306" s="72"/>
      <c r="L306" s="72"/>
      <c r="M306" s="72"/>
      <c r="N306" s="72"/>
      <c r="O306" s="72"/>
    </row>
    <row r="307" customFormat="false" ht="15.75" hidden="false" customHeight="false" outlineLevel="0" collapsed="false">
      <c r="A307" s="50"/>
      <c r="B307" s="50"/>
      <c r="C307" s="50"/>
      <c r="D307" s="50"/>
      <c r="E307" s="50"/>
      <c r="F307" s="50"/>
      <c r="G307" s="50"/>
      <c r="H307" s="50"/>
      <c r="I307" s="72"/>
      <c r="J307" s="72"/>
      <c r="K307" s="72"/>
      <c r="L307" s="72"/>
      <c r="M307" s="72"/>
      <c r="N307" s="72"/>
      <c r="O307" s="72"/>
    </row>
    <row r="308" customFormat="false" ht="15.75" hidden="false" customHeight="false" outlineLevel="0" collapsed="false">
      <c r="A308" s="50"/>
      <c r="B308" s="50"/>
      <c r="C308" s="50"/>
      <c r="D308" s="50"/>
      <c r="E308" s="50"/>
      <c r="F308" s="50"/>
      <c r="G308" s="50"/>
      <c r="H308" s="50"/>
      <c r="I308" s="72"/>
      <c r="J308" s="72"/>
      <c r="K308" s="72"/>
      <c r="L308" s="72"/>
      <c r="M308" s="72"/>
      <c r="N308" s="72"/>
      <c r="O308" s="72"/>
    </row>
    <row r="309" customFormat="false" ht="15.75" hidden="false" customHeight="false" outlineLevel="0" collapsed="false">
      <c r="A309" s="50"/>
      <c r="B309" s="50"/>
      <c r="C309" s="50"/>
      <c r="D309" s="50"/>
      <c r="E309" s="50"/>
      <c r="F309" s="50"/>
      <c r="G309" s="50"/>
      <c r="H309" s="50"/>
      <c r="I309" s="72"/>
      <c r="J309" s="72"/>
      <c r="K309" s="72"/>
      <c r="L309" s="72"/>
      <c r="M309" s="72"/>
      <c r="N309" s="72"/>
      <c r="O309" s="72"/>
    </row>
    <row r="310" customFormat="false" ht="15.75" hidden="false" customHeight="false" outlineLevel="0" collapsed="false">
      <c r="A310" s="50"/>
      <c r="B310" s="50"/>
      <c r="C310" s="50"/>
      <c r="D310" s="50"/>
      <c r="E310" s="50"/>
      <c r="F310" s="50"/>
      <c r="G310" s="50"/>
      <c r="H310" s="50"/>
      <c r="I310" s="72"/>
      <c r="J310" s="72"/>
      <c r="K310" s="72"/>
      <c r="L310" s="72"/>
      <c r="M310" s="72"/>
      <c r="N310" s="72"/>
      <c r="O310" s="72"/>
    </row>
    <row r="311" customFormat="false" ht="15.75" hidden="false" customHeight="false" outlineLevel="0" collapsed="false">
      <c r="A311" s="50"/>
      <c r="B311" s="50"/>
      <c r="C311" s="50"/>
      <c r="D311" s="50"/>
      <c r="E311" s="50"/>
      <c r="F311" s="50"/>
      <c r="G311" s="50"/>
      <c r="H311" s="50"/>
      <c r="I311" s="72"/>
      <c r="J311" s="72"/>
      <c r="K311" s="72"/>
      <c r="L311" s="72"/>
      <c r="M311" s="72"/>
      <c r="N311" s="72"/>
      <c r="O311" s="72"/>
    </row>
    <row r="312" customFormat="false" ht="15.75" hidden="false" customHeight="false" outlineLevel="0" collapsed="false">
      <c r="A312" s="50"/>
      <c r="B312" s="50"/>
      <c r="C312" s="50"/>
      <c r="D312" s="50"/>
      <c r="E312" s="50"/>
      <c r="F312" s="50"/>
      <c r="G312" s="50"/>
      <c r="H312" s="50"/>
      <c r="I312" s="72"/>
      <c r="J312" s="72"/>
      <c r="K312" s="72"/>
      <c r="L312" s="72"/>
      <c r="M312" s="72"/>
      <c r="N312" s="72"/>
      <c r="O312" s="72"/>
    </row>
    <row r="313" customFormat="false" ht="15.75" hidden="false" customHeight="false" outlineLevel="0" collapsed="false">
      <c r="A313" s="50"/>
      <c r="B313" s="50"/>
      <c r="C313" s="50"/>
      <c r="D313" s="50"/>
      <c r="E313" s="50"/>
      <c r="F313" s="50"/>
      <c r="G313" s="50"/>
      <c r="H313" s="50"/>
      <c r="I313" s="72"/>
      <c r="J313" s="72"/>
      <c r="K313" s="72"/>
      <c r="L313" s="72"/>
      <c r="M313" s="72"/>
      <c r="N313" s="72"/>
      <c r="O313" s="72"/>
    </row>
    <row r="314" customFormat="false" ht="15.75" hidden="false" customHeight="false" outlineLevel="0" collapsed="false">
      <c r="A314" s="50"/>
      <c r="B314" s="50"/>
      <c r="C314" s="50"/>
      <c r="D314" s="50"/>
      <c r="E314" s="50"/>
      <c r="F314" s="50"/>
      <c r="G314" s="50"/>
      <c r="H314" s="50"/>
      <c r="I314" s="72"/>
      <c r="J314" s="72"/>
      <c r="K314" s="72"/>
      <c r="L314" s="72"/>
      <c r="M314" s="72"/>
      <c r="N314" s="72"/>
      <c r="O314" s="72"/>
    </row>
    <row r="315" customFormat="false" ht="15.75" hidden="false" customHeight="false" outlineLevel="0" collapsed="false">
      <c r="A315" s="50"/>
      <c r="B315" s="50"/>
      <c r="C315" s="50"/>
      <c r="D315" s="50"/>
      <c r="E315" s="50"/>
      <c r="F315" s="50"/>
      <c r="G315" s="50"/>
      <c r="H315" s="50"/>
      <c r="I315" s="72"/>
      <c r="J315" s="72"/>
      <c r="K315" s="72"/>
      <c r="L315" s="72"/>
      <c r="M315" s="72"/>
      <c r="N315" s="72"/>
      <c r="O315" s="72"/>
    </row>
    <row r="316" customFormat="false" ht="15.75" hidden="false" customHeight="false" outlineLevel="0" collapsed="false">
      <c r="A316" s="50"/>
      <c r="B316" s="50"/>
      <c r="C316" s="50"/>
      <c r="D316" s="50"/>
      <c r="E316" s="50"/>
      <c r="F316" s="50"/>
      <c r="G316" s="50"/>
      <c r="H316" s="50"/>
      <c r="I316" s="72"/>
      <c r="J316" s="72"/>
      <c r="K316" s="72"/>
      <c r="L316" s="72"/>
      <c r="M316" s="72"/>
      <c r="N316" s="72"/>
      <c r="O316" s="72"/>
    </row>
    <row r="317" customFormat="false" ht="15.75" hidden="false" customHeight="false" outlineLevel="0" collapsed="false">
      <c r="A317" s="50"/>
      <c r="B317" s="50"/>
      <c r="C317" s="50"/>
      <c r="D317" s="50"/>
      <c r="E317" s="50"/>
      <c r="F317" s="50"/>
      <c r="G317" s="50"/>
      <c r="H317" s="50"/>
      <c r="I317" s="72"/>
      <c r="J317" s="72"/>
      <c r="K317" s="72"/>
      <c r="L317" s="72"/>
      <c r="M317" s="72"/>
      <c r="N317" s="72"/>
      <c r="O317" s="72"/>
    </row>
    <row r="318" customFormat="false" ht="15.75" hidden="false" customHeight="false" outlineLevel="0" collapsed="false">
      <c r="A318" s="50"/>
      <c r="B318" s="50"/>
      <c r="C318" s="50"/>
      <c r="D318" s="50"/>
      <c r="E318" s="50"/>
      <c r="F318" s="50"/>
      <c r="G318" s="50"/>
      <c r="H318" s="50"/>
      <c r="I318" s="72"/>
      <c r="J318" s="72"/>
      <c r="K318" s="72"/>
      <c r="L318" s="72"/>
      <c r="M318" s="72"/>
      <c r="N318" s="72"/>
      <c r="O318" s="72"/>
    </row>
    <row r="319" customFormat="false" ht="15.75" hidden="false" customHeight="false" outlineLevel="0" collapsed="false">
      <c r="A319" s="50"/>
      <c r="B319" s="50"/>
      <c r="C319" s="50"/>
      <c r="D319" s="50"/>
      <c r="E319" s="50"/>
      <c r="F319" s="50"/>
      <c r="G319" s="50"/>
      <c r="H319" s="50"/>
      <c r="I319" s="72"/>
      <c r="J319" s="72"/>
      <c r="K319" s="72"/>
      <c r="L319" s="72"/>
      <c r="M319" s="72"/>
      <c r="N319" s="72"/>
      <c r="O319" s="72"/>
    </row>
    <row r="320" customFormat="false" ht="15.75" hidden="false" customHeight="false" outlineLevel="0" collapsed="false">
      <c r="A320" s="50"/>
      <c r="B320" s="50"/>
      <c r="C320" s="50"/>
      <c r="D320" s="50"/>
      <c r="E320" s="50"/>
      <c r="F320" s="50"/>
      <c r="G320" s="50"/>
      <c r="H320" s="50"/>
      <c r="I320" s="72"/>
      <c r="J320" s="72"/>
      <c r="K320" s="72"/>
      <c r="L320" s="72"/>
      <c r="M320" s="72"/>
      <c r="N320" s="72"/>
      <c r="O320" s="72"/>
    </row>
    <row r="321" customFormat="false" ht="15.75" hidden="false" customHeight="false" outlineLevel="0" collapsed="false">
      <c r="A321" s="50"/>
      <c r="B321" s="50"/>
      <c r="C321" s="50"/>
      <c r="D321" s="50"/>
      <c r="E321" s="50"/>
      <c r="F321" s="50"/>
      <c r="G321" s="50"/>
      <c r="H321" s="50"/>
      <c r="I321" s="72"/>
      <c r="J321" s="72"/>
      <c r="K321" s="72"/>
      <c r="L321" s="72"/>
      <c r="M321" s="72"/>
      <c r="N321" s="72"/>
      <c r="O321" s="72"/>
    </row>
    <row r="322" customFormat="false" ht="15.75" hidden="false" customHeight="false" outlineLevel="0" collapsed="false">
      <c r="A322" s="50"/>
      <c r="B322" s="50"/>
      <c r="C322" s="50"/>
      <c r="D322" s="50"/>
      <c r="E322" s="50"/>
      <c r="F322" s="50"/>
      <c r="G322" s="50"/>
      <c r="H322" s="50"/>
      <c r="I322" s="72"/>
      <c r="J322" s="72"/>
      <c r="K322" s="72"/>
      <c r="L322" s="72"/>
      <c r="M322" s="72"/>
      <c r="N322" s="72"/>
      <c r="O322" s="72"/>
    </row>
    <row r="323" customFormat="false" ht="15.75" hidden="false" customHeight="false" outlineLevel="0" collapsed="false">
      <c r="A323" s="50"/>
      <c r="B323" s="50"/>
      <c r="C323" s="50"/>
      <c r="D323" s="50"/>
      <c r="E323" s="50"/>
      <c r="F323" s="50"/>
      <c r="G323" s="50"/>
      <c r="H323" s="50"/>
      <c r="I323" s="72"/>
      <c r="J323" s="72"/>
      <c r="K323" s="72"/>
      <c r="L323" s="72"/>
      <c r="M323" s="72"/>
      <c r="N323" s="72"/>
      <c r="O323" s="72"/>
    </row>
    <row r="324" customFormat="false" ht="15.75" hidden="false" customHeight="false" outlineLevel="0" collapsed="false">
      <c r="A324" s="50"/>
      <c r="B324" s="50"/>
      <c r="C324" s="50"/>
      <c r="D324" s="50"/>
      <c r="E324" s="50"/>
      <c r="F324" s="50"/>
      <c r="G324" s="50"/>
      <c r="H324" s="50"/>
      <c r="I324" s="72"/>
      <c r="J324" s="72"/>
      <c r="K324" s="72"/>
      <c r="L324" s="72"/>
      <c r="M324" s="72"/>
      <c r="N324" s="72"/>
      <c r="O324" s="72"/>
    </row>
    <row r="325" customFormat="false" ht="15.75" hidden="false" customHeight="false" outlineLevel="0" collapsed="false">
      <c r="A325" s="50"/>
      <c r="B325" s="50"/>
      <c r="C325" s="50"/>
      <c r="D325" s="50"/>
      <c r="E325" s="50"/>
      <c r="F325" s="50"/>
      <c r="G325" s="50"/>
      <c r="H325" s="50"/>
      <c r="I325" s="72"/>
      <c r="J325" s="72"/>
      <c r="K325" s="72"/>
      <c r="L325" s="72"/>
      <c r="M325" s="72"/>
      <c r="N325" s="72"/>
      <c r="O325" s="72"/>
    </row>
    <row r="326" customFormat="false" ht="15.75" hidden="false" customHeight="false" outlineLevel="0" collapsed="false">
      <c r="A326" s="50"/>
      <c r="B326" s="50"/>
      <c r="C326" s="50"/>
      <c r="D326" s="50"/>
      <c r="E326" s="50"/>
      <c r="F326" s="50"/>
      <c r="G326" s="50"/>
      <c r="H326" s="50"/>
      <c r="I326" s="72"/>
      <c r="J326" s="72"/>
      <c r="K326" s="72"/>
      <c r="L326" s="72"/>
      <c r="M326" s="72"/>
      <c r="N326" s="72"/>
      <c r="O326" s="72"/>
    </row>
    <row r="327" customFormat="false" ht="15.75" hidden="false" customHeight="false" outlineLevel="0" collapsed="false">
      <c r="A327" s="50"/>
      <c r="B327" s="50"/>
      <c r="C327" s="50"/>
      <c r="D327" s="50"/>
      <c r="E327" s="50"/>
      <c r="F327" s="50"/>
      <c r="G327" s="50"/>
      <c r="H327" s="50"/>
      <c r="I327" s="72"/>
      <c r="J327" s="72"/>
      <c r="K327" s="72"/>
      <c r="L327" s="72"/>
      <c r="M327" s="72"/>
      <c r="N327" s="72"/>
      <c r="O327" s="72"/>
    </row>
    <row r="328" customFormat="false" ht="15.75" hidden="false" customHeight="false" outlineLevel="0" collapsed="false">
      <c r="A328" s="50"/>
      <c r="B328" s="50"/>
      <c r="C328" s="50"/>
      <c r="D328" s="50"/>
      <c r="E328" s="50"/>
      <c r="F328" s="50"/>
      <c r="G328" s="50"/>
      <c r="H328" s="50"/>
      <c r="I328" s="72"/>
      <c r="J328" s="72"/>
      <c r="K328" s="72"/>
      <c r="L328" s="72"/>
      <c r="M328" s="72"/>
      <c r="N328" s="72"/>
      <c r="O328" s="72"/>
    </row>
    <row r="329" customFormat="false" ht="15.75" hidden="false" customHeight="false" outlineLevel="0" collapsed="false">
      <c r="A329" s="50"/>
      <c r="B329" s="50"/>
      <c r="C329" s="50"/>
      <c r="D329" s="50"/>
      <c r="E329" s="50"/>
      <c r="F329" s="50"/>
      <c r="G329" s="50"/>
      <c r="H329" s="50"/>
      <c r="I329" s="72"/>
      <c r="J329" s="72"/>
      <c r="K329" s="72"/>
      <c r="L329" s="72"/>
      <c r="M329" s="72"/>
      <c r="N329" s="72"/>
      <c r="O329" s="72"/>
    </row>
    <row r="330" customFormat="false" ht="15.75" hidden="false" customHeight="false" outlineLevel="0" collapsed="false">
      <c r="A330" s="50"/>
      <c r="B330" s="50"/>
      <c r="C330" s="50"/>
      <c r="D330" s="50"/>
      <c r="E330" s="50"/>
      <c r="F330" s="50"/>
      <c r="G330" s="50"/>
      <c r="H330" s="50"/>
      <c r="I330" s="72"/>
      <c r="J330" s="72"/>
      <c r="K330" s="72"/>
      <c r="L330" s="72"/>
      <c r="M330" s="72"/>
      <c r="N330" s="72"/>
      <c r="O330" s="72"/>
    </row>
    <row r="331" customFormat="false" ht="15.75" hidden="false" customHeight="false" outlineLevel="0" collapsed="false">
      <c r="A331" s="50"/>
      <c r="B331" s="50"/>
      <c r="C331" s="50"/>
      <c r="D331" s="50"/>
      <c r="E331" s="50"/>
      <c r="F331" s="50"/>
      <c r="G331" s="50"/>
      <c r="H331" s="50"/>
      <c r="I331" s="72"/>
      <c r="J331" s="72"/>
      <c r="K331" s="72"/>
      <c r="L331" s="72"/>
      <c r="M331" s="72"/>
      <c r="N331" s="72"/>
      <c r="O331" s="72"/>
    </row>
    <row r="332" customFormat="false" ht="15.75" hidden="false" customHeight="false" outlineLevel="0" collapsed="false">
      <c r="A332" s="50"/>
      <c r="B332" s="50"/>
      <c r="C332" s="50"/>
      <c r="D332" s="50"/>
      <c r="E332" s="50"/>
      <c r="F332" s="50"/>
      <c r="G332" s="50"/>
      <c r="H332" s="50"/>
      <c r="I332" s="72"/>
      <c r="J332" s="72"/>
      <c r="K332" s="72"/>
      <c r="L332" s="72"/>
      <c r="M332" s="72"/>
      <c r="N332" s="72"/>
      <c r="O332" s="72"/>
    </row>
    <row r="333" customFormat="false" ht="15.75" hidden="false" customHeight="false" outlineLevel="0" collapsed="false">
      <c r="A333" s="50"/>
      <c r="B333" s="50"/>
      <c r="C333" s="50"/>
      <c r="D333" s="50"/>
      <c r="E333" s="50"/>
      <c r="F333" s="50"/>
      <c r="G333" s="50"/>
      <c r="H333" s="50"/>
      <c r="I333" s="72"/>
      <c r="J333" s="72"/>
      <c r="K333" s="72"/>
      <c r="L333" s="72"/>
      <c r="M333" s="72"/>
      <c r="N333" s="72"/>
      <c r="O333" s="72"/>
    </row>
    <row r="334" customFormat="false" ht="15.75" hidden="false" customHeight="false" outlineLevel="0" collapsed="false">
      <c r="A334" s="50"/>
      <c r="B334" s="50"/>
      <c r="C334" s="50"/>
      <c r="D334" s="50"/>
      <c r="E334" s="50"/>
      <c r="F334" s="50"/>
      <c r="G334" s="50"/>
      <c r="H334" s="50"/>
      <c r="I334" s="72"/>
      <c r="J334" s="72"/>
      <c r="K334" s="72"/>
      <c r="L334" s="72"/>
      <c r="M334" s="72"/>
      <c r="N334" s="72"/>
      <c r="O334" s="72"/>
    </row>
    <row r="335" customFormat="false" ht="15.75" hidden="false" customHeight="false" outlineLevel="0" collapsed="false">
      <c r="A335" s="50"/>
      <c r="B335" s="50"/>
      <c r="C335" s="50"/>
      <c r="D335" s="50"/>
      <c r="E335" s="50"/>
      <c r="F335" s="50"/>
      <c r="G335" s="50"/>
      <c r="H335" s="50"/>
      <c r="I335" s="72"/>
      <c r="J335" s="72"/>
      <c r="K335" s="72"/>
      <c r="L335" s="72"/>
      <c r="M335" s="72"/>
      <c r="N335" s="72"/>
      <c r="O335" s="72"/>
    </row>
    <row r="336" customFormat="false" ht="15.75" hidden="false" customHeight="false" outlineLevel="0" collapsed="false">
      <c r="A336" s="50"/>
      <c r="B336" s="50"/>
      <c r="C336" s="50"/>
      <c r="D336" s="50"/>
      <c r="E336" s="50"/>
      <c r="F336" s="50"/>
      <c r="G336" s="50"/>
      <c r="H336" s="50"/>
      <c r="I336" s="72"/>
      <c r="J336" s="72"/>
      <c r="K336" s="72"/>
      <c r="L336" s="72"/>
      <c r="M336" s="72"/>
      <c r="N336" s="72"/>
      <c r="O336" s="72"/>
    </row>
    <row r="337" customFormat="false" ht="15.75" hidden="false" customHeight="false" outlineLevel="0" collapsed="false">
      <c r="A337" s="50"/>
      <c r="B337" s="50"/>
      <c r="C337" s="50"/>
      <c r="D337" s="50"/>
      <c r="E337" s="50"/>
      <c r="F337" s="50"/>
      <c r="G337" s="50"/>
      <c r="H337" s="50"/>
      <c r="I337" s="72"/>
      <c r="J337" s="72"/>
      <c r="K337" s="72"/>
      <c r="L337" s="72"/>
      <c r="M337" s="72"/>
      <c r="N337" s="72"/>
      <c r="O337" s="72"/>
    </row>
    <row r="338" customFormat="false" ht="15.75" hidden="false" customHeight="false" outlineLevel="0" collapsed="false">
      <c r="A338" s="50"/>
      <c r="B338" s="50"/>
      <c r="C338" s="50"/>
      <c r="D338" s="50"/>
      <c r="E338" s="50"/>
      <c r="F338" s="50"/>
      <c r="G338" s="50"/>
      <c r="H338" s="50"/>
      <c r="I338" s="72"/>
      <c r="J338" s="72"/>
      <c r="K338" s="72"/>
      <c r="L338" s="72"/>
      <c r="M338" s="72"/>
      <c r="N338" s="72"/>
      <c r="O338" s="72"/>
    </row>
    <row r="339" customFormat="false" ht="15.75" hidden="false" customHeight="false" outlineLevel="0" collapsed="false">
      <c r="A339" s="50"/>
      <c r="B339" s="50"/>
      <c r="C339" s="50"/>
      <c r="D339" s="50"/>
      <c r="E339" s="50"/>
      <c r="F339" s="50"/>
      <c r="G339" s="50"/>
      <c r="H339" s="50"/>
      <c r="I339" s="72"/>
      <c r="J339" s="72"/>
      <c r="K339" s="72"/>
      <c r="L339" s="72"/>
      <c r="M339" s="72"/>
      <c r="N339" s="72"/>
      <c r="O339" s="72"/>
    </row>
    <row r="340" customFormat="false" ht="15.75" hidden="false" customHeight="false" outlineLevel="0" collapsed="false">
      <c r="A340" s="50"/>
      <c r="B340" s="50"/>
      <c r="C340" s="50"/>
      <c r="D340" s="50"/>
      <c r="E340" s="50"/>
      <c r="F340" s="50"/>
      <c r="G340" s="50"/>
      <c r="H340" s="50"/>
      <c r="I340" s="72"/>
      <c r="J340" s="72"/>
      <c r="K340" s="72"/>
      <c r="L340" s="72"/>
      <c r="M340" s="72"/>
      <c r="N340" s="72"/>
      <c r="O340" s="72"/>
    </row>
    <row r="341" customFormat="false" ht="15.75" hidden="false" customHeight="false" outlineLevel="0" collapsed="false">
      <c r="A341" s="50"/>
      <c r="B341" s="50"/>
      <c r="C341" s="50"/>
      <c r="D341" s="50"/>
      <c r="E341" s="50"/>
      <c r="F341" s="50"/>
      <c r="G341" s="50"/>
      <c r="H341" s="50"/>
      <c r="I341" s="72"/>
      <c r="J341" s="72"/>
      <c r="K341" s="72"/>
      <c r="L341" s="72"/>
      <c r="M341" s="72"/>
      <c r="N341" s="72"/>
      <c r="O341" s="72"/>
    </row>
    <row r="342" customFormat="false" ht="15.75" hidden="false" customHeight="false" outlineLevel="0" collapsed="false">
      <c r="A342" s="50"/>
      <c r="B342" s="50"/>
      <c r="C342" s="50"/>
      <c r="D342" s="50"/>
      <c r="E342" s="50"/>
      <c r="F342" s="50"/>
      <c r="G342" s="50"/>
      <c r="H342" s="50"/>
      <c r="I342" s="72"/>
      <c r="J342" s="72"/>
      <c r="K342" s="72"/>
      <c r="L342" s="72"/>
      <c r="M342" s="72"/>
      <c r="N342" s="72"/>
      <c r="O342" s="72"/>
    </row>
    <row r="343" customFormat="false" ht="15.75" hidden="false" customHeight="false" outlineLevel="0" collapsed="false">
      <c r="A343" s="50"/>
      <c r="B343" s="50"/>
      <c r="C343" s="50"/>
      <c r="D343" s="50"/>
      <c r="E343" s="50"/>
      <c r="F343" s="50"/>
      <c r="G343" s="50"/>
      <c r="H343" s="50"/>
      <c r="I343" s="72"/>
      <c r="J343" s="72"/>
      <c r="K343" s="72"/>
      <c r="L343" s="72"/>
      <c r="M343" s="72"/>
      <c r="N343" s="72"/>
      <c r="O343" s="72"/>
    </row>
    <row r="344" customFormat="false" ht="15.75" hidden="false" customHeight="false" outlineLevel="0" collapsed="false">
      <c r="A344" s="50"/>
      <c r="B344" s="50"/>
      <c r="C344" s="50"/>
      <c r="D344" s="50"/>
      <c r="E344" s="50"/>
      <c r="F344" s="50"/>
      <c r="G344" s="50"/>
      <c r="H344" s="50"/>
      <c r="I344" s="72"/>
      <c r="J344" s="72"/>
      <c r="K344" s="72"/>
      <c r="L344" s="72"/>
      <c r="M344" s="72"/>
      <c r="N344" s="72"/>
      <c r="O344" s="72"/>
    </row>
    <row r="345" customFormat="false" ht="15.75" hidden="false" customHeight="false" outlineLevel="0" collapsed="false">
      <c r="A345" s="50"/>
      <c r="B345" s="50"/>
      <c r="C345" s="50"/>
      <c r="D345" s="50"/>
      <c r="E345" s="50"/>
      <c r="F345" s="50"/>
      <c r="G345" s="50"/>
      <c r="H345" s="50"/>
      <c r="I345" s="72"/>
      <c r="J345" s="72"/>
      <c r="K345" s="72"/>
      <c r="L345" s="72"/>
      <c r="M345" s="72"/>
      <c r="N345" s="72"/>
      <c r="O345" s="72"/>
    </row>
    <row r="346" customFormat="false" ht="15.75" hidden="false" customHeight="false" outlineLevel="0" collapsed="false">
      <c r="A346" s="50"/>
      <c r="B346" s="50"/>
      <c r="C346" s="50"/>
      <c r="D346" s="50"/>
      <c r="E346" s="50"/>
      <c r="F346" s="50"/>
      <c r="G346" s="50"/>
      <c r="H346" s="50"/>
      <c r="I346" s="72"/>
      <c r="J346" s="72"/>
      <c r="K346" s="72"/>
      <c r="L346" s="72"/>
      <c r="M346" s="72"/>
      <c r="N346" s="72"/>
      <c r="O346" s="72"/>
    </row>
    <row r="347" customFormat="false" ht="15.75" hidden="false" customHeight="false" outlineLevel="0" collapsed="false">
      <c r="A347" s="50"/>
      <c r="B347" s="50"/>
      <c r="C347" s="50"/>
      <c r="D347" s="50"/>
      <c r="E347" s="50"/>
      <c r="F347" s="50"/>
      <c r="G347" s="50"/>
      <c r="H347" s="50"/>
      <c r="I347" s="72"/>
      <c r="J347" s="72"/>
      <c r="K347" s="72"/>
      <c r="L347" s="72"/>
      <c r="M347" s="72"/>
      <c r="N347" s="72"/>
      <c r="O347" s="72"/>
    </row>
    <row r="348" customFormat="false" ht="15.75" hidden="false" customHeight="false" outlineLevel="0" collapsed="false">
      <c r="A348" s="50"/>
      <c r="B348" s="50"/>
      <c r="C348" s="50"/>
      <c r="D348" s="50"/>
      <c r="E348" s="50"/>
      <c r="F348" s="50"/>
      <c r="G348" s="50"/>
      <c r="H348" s="50"/>
      <c r="I348" s="72"/>
      <c r="J348" s="72"/>
      <c r="K348" s="72"/>
      <c r="L348" s="72"/>
      <c r="M348" s="72"/>
      <c r="N348" s="72"/>
      <c r="O348" s="72"/>
    </row>
    <row r="349" customFormat="false" ht="15.75" hidden="false" customHeight="false" outlineLevel="0" collapsed="false">
      <c r="A349" s="50"/>
      <c r="B349" s="50"/>
      <c r="C349" s="50"/>
      <c r="D349" s="50"/>
      <c r="E349" s="50"/>
      <c r="F349" s="50"/>
      <c r="G349" s="50"/>
      <c r="H349" s="50"/>
      <c r="I349" s="72"/>
      <c r="J349" s="72"/>
      <c r="K349" s="72"/>
      <c r="L349" s="72"/>
      <c r="M349" s="72"/>
      <c r="N349" s="72"/>
      <c r="O349" s="72"/>
    </row>
    <row r="350" customFormat="false" ht="15.75" hidden="false" customHeight="false" outlineLevel="0" collapsed="false">
      <c r="A350" s="50"/>
      <c r="B350" s="50"/>
      <c r="C350" s="50"/>
      <c r="D350" s="50"/>
      <c r="E350" s="50"/>
      <c r="F350" s="50"/>
      <c r="G350" s="50"/>
      <c r="H350" s="50"/>
      <c r="I350" s="72"/>
      <c r="J350" s="72"/>
      <c r="K350" s="72"/>
      <c r="L350" s="72"/>
      <c r="M350" s="72"/>
      <c r="N350" s="72"/>
      <c r="O350" s="72"/>
    </row>
    <row r="351" customFormat="false" ht="15.75" hidden="false" customHeight="false" outlineLevel="0" collapsed="false">
      <c r="A351" s="50"/>
      <c r="B351" s="50"/>
      <c r="C351" s="50"/>
      <c r="D351" s="50"/>
      <c r="E351" s="50"/>
      <c r="F351" s="50"/>
      <c r="G351" s="50"/>
      <c r="H351" s="50"/>
      <c r="I351" s="72"/>
      <c r="J351" s="72"/>
      <c r="K351" s="72"/>
      <c r="L351" s="72"/>
      <c r="M351" s="72"/>
      <c r="N351" s="72"/>
      <c r="O351" s="72"/>
    </row>
    <row r="352" customFormat="false" ht="15.75" hidden="false" customHeight="false" outlineLevel="0" collapsed="false">
      <c r="A352" s="50"/>
      <c r="B352" s="50"/>
      <c r="C352" s="50"/>
      <c r="D352" s="50"/>
      <c r="E352" s="50"/>
      <c r="F352" s="50"/>
      <c r="G352" s="50"/>
      <c r="H352" s="50"/>
      <c r="I352" s="72"/>
      <c r="J352" s="72"/>
      <c r="K352" s="72"/>
      <c r="L352" s="72"/>
      <c r="M352" s="72"/>
      <c r="N352" s="72"/>
      <c r="O352" s="72"/>
    </row>
    <row r="353" customFormat="false" ht="15.75" hidden="false" customHeight="false" outlineLevel="0" collapsed="false">
      <c r="A353" s="50"/>
      <c r="B353" s="50"/>
      <c r="C353" s="50"/>
      <c r="D353" s="50"/>
      <c r="E353" s="50"/>
      <c r="F353" s="50"/>
      <c r="G353" s="50"/>
      <c r="H353" s="50"/>
      <c r="I353" s="72"/>
      <c r="J353" s="72"/>
      <c r="K353" s="72"/>
      <c r="L353" s="72"/>
      <c r="M353" s="72"/>
      <c r="N353" s="72"/>
      <c r="O353" s="72"/>
    </row>
    <row r="354" customFormat="false" ht="15.75" hidden="false" customHeight="false" outlineLevel="0" collapsed="false">
      <c r="A354" s="50"/>
      <c r="B354" s="50"/>
      <c r="C354" s="50"/>
      <c r="D354" s="50"/>
      <c r="E354" s="50"/>
      <c r="F354" s="50"/>
      <c r="G354" s="50"/>
      <c r="H354" s="50"/>
      <c r="I354" s="72"/>
      <c r="J354" s="72"/>
      <c r="K354" s="72"/>
      <c r="L354" s="72"/>
      <c r="M354" s="72"/>
      <c r="N354" s="72"/>
      <c r="O354" s="72"/>
    </row>
    <row r="355" customFormat="false" ht="15.75" hidden="false" customHeight="false" outlineLevel="0" collapsed="false">
      <c r="A355" s="50"/>
      <c r="B355" s="50"/>
      <c r="C355" s="50"/>
      <c r="D355" s="50"/>
      <c r="E355" s="50"/>
      <c r="F355" s="50"/>
      <c r="G355" s="50"/>
      <c r="H355" s="50"/>
      <c r="I355" s="72"/>
      <c r="J355" s="72"/>
      <c r="K355" s="72"/>
      <c r="L355" s="72"/>
      <c r="M355" s="72"/>
      <c r="N355" s="72"/>
      <c r="O355" s="72"/>
    </row>
    <row r="356" customFormat="false" ht="15.75" hidden="false" customHeight="false" outlineLevel="0" collapsed="false">
      <c r="A356" s="50"/>
      <c r="B356" s="50"/>
      <c r="C356" s="50"/>
      <c r="D356" s="50"/>
      <c r="E356" s="50"/>
      <c r="F356" s="50"/>
      <c r="G356" s="50"/>
      <c r="H356" s="50"/>
      <c r="I356" s="72"/>
      <c r="J356" s="72"/>
      <c r="K356" s="72"/>
      <c r="L356" s="72"/>
      <c r="M356" s="72"/>
      <c r="N356" s="72"/>
      <c r="O356" s="72"/>
    </row>
    <row r="357" customFormat="false" ht="15.75" hidden="false" customHeight="false" outlineLevel="0" collapsed="false">
      <c r="A357" s="50"/>
      <c r="B357" s="50"/>
      <c r="C357" s="50"/>
      <c r="D357" s="50"/>
      <c r="E357" s="50"/>
      <c r="F357" s="50"/>
      <c r="G357" s="50"/>
      <c r="H357" s="50"/>
      <c r="I357" s="72"/>
      <c r="J357" s="72"/>
      <c r="K357" s="72"/>
      <c r="L357" s="72"/>
      <c r="M357" s="72"/>
      <c r="N357" s="72"/>
      <c r="O357" s="72"/>
    </row>
    <row r="358" customFormat="false" ht="15.75" hidden="false" customHeight="false" outlineLevel="0" collapsed="false">
      <c r="A358" s="50"/>
      <c r="B358" s="50"/>
      <c r="C358" s="50"/>
      <c r="D358" s="50"/>
      <c r="E358" s="50"/>
      <c r="F358" s="50"/>
      <c r="G358" s="50"/>
      <c r="H358" s="50"/>
      <c r="I358" s="72"/>
      <c r="J358" s="72"/>
      <c r="K358" s="72"/>
      <c r="L358" s="72"/>
      <c r="M358" s="72"/>
      <c r="N358" s="72"/>
      <c r="O358" s="72"/>
    </row>
    <row r="359" customFormat="false" ht="15.75" hidden="false" customHeight="false" outlineLevel="0" collapsed="false">
      <c r="A359" s="50"/>
      <c r="B359" s="50"/>
      <c r="C359" s="50"/>
      <c r="D359" s="50"/>
      <c r="E359" s="50"/>
      <c r="F359" s="50"/>
      <c r="G359" s="50"/>
      <c r="H359" s="50"/>
      <c r="I359" s="72"/>
      <c r="J359" s="72"/>
      <c r="K359" s="72"/>
      <c r="L359" s="72"/>
      <c r="M359" s="72"/>
      <c r="N359" s="72"/>
      <c r="O359" s="72"/>
    </row>
    <row r="360" customFormat="false" ht="15.75" hidden="false" customHeight="false" outlineLevel="0" collapsed="false">
      <c r="A360" s="50"/>
      <c r="B360" s="50"/>
      <c r="C360" s="50"/>
      <c r="D360" s="50"/>
      <c r="E360" s="50"/>
      <c r="F360" s="50"/>
      <c r="G360" s="50"/>
      <c r="H360" s="50"/>
      <c r="I360" s="72"/>
      <c r="J360" s="72"/>
      <c r="K360" s="72"/>
      <c r="L360" s="72"/>
      <c r="M360" s="72"/>
      <c r="N360" s="72"/>
      <c r="O360" s="72"/>
    </row>
    <row r="361" customFormat="false" ht="15.75" hidden="false" customHeight="false" outlineLevel="0" collapsed="false">
      <c r="A361" s="50"/>
      <c r="B361" s="50"/>
      <c r="C361" s="50"/>
      <c r="D361" s="50"/>
      <c r="E361" s="50"/>
      <c r="F361" s="50"/>
      <c r="G361" s="50"/>
      <c r="H361" s="50"/>
      <c r="I361" s="72"/>
      <c r="J361" s="72"/>
      <c r="K361" s="72"/>
      <c r="L361" s="72"/>
      <c r="M361" s="72"/>
      <c r="N361" s="72"/>
      <c r="O361" s="72"/>
    </row>
    <row r="362" customFormat="false" ht="15.75" hidden="false" customHeight="false" outlineLevel="0" collapsed="false">
      <c r="A362" s="50"/>
      <c r="B362" s="50"/>
      <c r="C362" s="50"/>
      <c r="D362" s="50"/>
      <c r="E362" s="50"/>
      <c r="F362" s="50"/>
      <c r="G362" s="50"/>
      <c r="H362" s="50"/>
      <c r="I362" s="72"/>
      <c r="J362" s="72"/>
      <c r="K362" s="72"/>
      <c r="L362" s="72"/>
      <c r="M362" s="72"/>
      <c r="N362" s="72"/>
      <c r="O362" s="72"/>
    </row>
    <row r="363" customFormat="false" ht="15.75" hidden="false" customHeight="false" outlineLevel="0" collapsed="false">
      <c r="A363" s="50"/>
      <c r="B363" s="50"/>
      <c r="C363" s="50"/>
      <c r="D363" s="50"/>
      <c r="E363" s="50"/>
      <c r="F363" s="50"/>
      <c r="G363" s="50"/>
      <c r="H363" s="50"/>
      <c r="I363" s="72"/>
      <c r="J363" s="72"/>
      <c r="K363" s="72"/>
      <c r="L363" s="72"/>
      <c r="M363" s="72"/>
      <c r="N363" s="72"/>
      <c r="O363" s="72"/>
    </row>
    <row r="364" customFormat="false" ht="15.75" hidden="false" customHeight="false" outlineLevel="0" collapsed="false">
      <c r="A364" s="50"/>
      <c r="B364" s="50"/>
      <c r="C364" s="50"/>
      <c r="D364" s="50"/>
      <c r="E364" s="50"/>
      <c r="F364" s="50"/>
      <c r="G364" s="50"/>
      <c r="H364" s="50"/>
      <c r="I364" s="72"/>
      <c r="J364" s="72"/>
      <c r="K364" s="72"/>
      <c r="L364" s="72"/>
      <c r="M364" s="72"/>
      <c r="N364" s="72"/>
      <c r="O364" s="72"/>
    </row>
    <row r="365" customFormat="false" ht="15.75" hidden="false" customHeight="false" outlineLevel="0" collapsed="false">
      <c r="A365" s="50"/>
      <c r="B365" s="50"/>
      <c r="C365" s="50"/>
      <c r="D365" s="50"/>
      <c r="E365" s="50"/>
      <c r="F365" s="50"/>
      <c r="G365" s="50"/>
      <c r="H365" s="50"/>
      <c r="I365" s="72"/>
      <c r="J365" s="72"/>
      <c r="K365" s="72"/>
      <c r="L365" s="72"/>
      <c r="M365" s="72"/>
      <c r="N365" s="72"/>
      <c r="O365" s="72"/>
    </row>
    <row r="366" customFormat="false" ht="15.75" hidden="false" customHeight="false" outlineLevel="0" collapsed="false">
      <c r="A366" s="50"/>
      <c r="B366" s="50"/>
      <c r="C366" s="50"/>
      <c r="D366" s="50"/>
      <c r="E366" s="50"/>
      <c r="F366" s="50"/>
      <c r="G366" s="50"/>
      <c r="H366" s="50"/>
      <c r="I366" s="72"/>
      <c r="J366" s="72"/>
      <c r="K366" s="72"/>
      <c r="L366" s="72"/>
      <c r="M366" s="72"/>
      <c r="N366" s="72"/>
      <c r="O366" s="72"/>
    </row>
    <row r="367" customFormat="false" ht="15.75" hidden="false" customHeight="false" outlineLevel="0" collapsed="false">
      <c r="A367" s="50"/>
      <c r="B367" s="50"/>
      <c r="C367" s="50"/>
      <c r="D367" s="50"/>
      <c r="E367" s="50"/>
      <c r="F367" s="50"/>
      <c r="G367" s="50"/>
      <c r="H367" s="50"/>
      <c r="I367" s="72"/>
      <c r="J367" s="72"/>
      <c r="K367" s="72"/>
      <c r="L367" s="72"/>
      <c r="M367" s="72"/>
      <c r="N367" s="72"/>
      <c r="O367" s="72"/>
    </row>
    <row r="368" customFormat="false" ht="15.75" hidden="false" customHeight="false" outlineLevel="0" collapsed="false">
      <c r="A368" s="50"/>
      <c r="B368" s="50"/>
      <c r="C368" s="50"/>
      <c r="D368" s="50"/>
      <c r="E368" s="50"/>
      <c r="F368" s="50"/>
      <c r="G368" s="50"/>
      <c r="H368" s="50"/>
      <c r="I368" s="72"/>
      <c r="J368" s="72"/>
      <c r="K368" s="72"/>
      <c r="L368" s="72"/>
      <c r="M368" s="72"/>
      <c r="N368" s="72"/>
      <c r="O368" s="72"/>
    </row>
    <row r="369" customFormat="false" ht="15.75" hidden="false" customHeight="false" outlineLevel="0" collapsed="false">
      <c r="A369" s="50"/>
      <c r="B369" s="50"/>
      <c r="C369" s="50"/>
      <c r="D369" s="50"/>
      <c r="E369" s="50"/>
      <c r="F369" s="50"/>
      <c r="G369" s="50"/>
      <c r="H369" s="50"/>
      <c r="I369" s="72"/>
      <c r="J369" s="72"/>
      <c r="K369" s="72"/>
      <c r="L369" s="72"/>
      <c r="M369" s="72"/>
      <c r="N369" s="72"/>
      <c r="O369" s="72"/>
    </row>
    <row r="370" customFormat="false" ht="15.75" hidden="false" customHeight="false" outlineLevel="0" collapsed="false">
      <c r="A370" s="50"/>
      <c r="B370" s="50"/>
      <c r="C370" s="50"/>
      <c r="D370" s="50"/>
      <c r="E370" s="50"/>
      <c r="F370" s="50"/>
      <c r="G370" s="50"/>
      <c r="H370" s="50"/>
      <c r="I370" s="72"/>
      <c r="J370" s="72"/>
      <c r="K370" s="72"/>
      <c r="L370" s="72"/>
      <c r="M370" s="72"/>
      <c r="N370" s="72"/>
      <c r="O370" s="72"/>
    </row>
    <row r="371" customFormat="false" ht="15.75" hidden="false" customHeight="false" outlineLevel="0" collapsed="false">
      <c r="A371" s="50"/>
      <c r="B371" s="50"/>
      <c r="C371" s="50"/>
      <c r="D371" s="50"/>
      <c r="E371" s="50"/>
      <c r="F371" s="50"/>
      <c r="G371" s="50"/>
      <c r="H371" s="50"/>
      <c r="I371" s="72"/>
      <c r="J371" s="72"/>
      <c r="K371" s="72"/>
      <c r="L371" s="72"/>
      <c r="M371" s="72"/>
      <c r="N371" s="72"/>
      <c r="O371" s="72"/>
    </row>
    <row r="372" customFormat="false" ht="15.75" hidden="false" customHeight="false" outlineLevel="0" collapsed="false">
      <c r="A372" s="50"/>
      <c r="B372" s="50"/>
      <c r="C372" s="50"/>
      <c r="D372" s="50"/>
      <c r="E372" s="50"/>
      <c r="F372" s="50"/>
      <c r="G372" s="50"/>
      <c r="H372" s="50"/>
      <c r="I372" s="72"/>
      <c r="J372" s="72"/>
      <c r="K372" s="72"/>
      <c r="L372" s="72"/>
      <c r="M372" s="72"/>
      <c r="N372" s="72"/>
      <c r="O372" s="72"/>
    </row>
    <row r="373" customFormat="false" ht="15.75" hidden="false" customHeight="false" outlineLevel="0" collapsed="false">
      <c r="A373" s="50"/>
      <c r="B373" s="50"/>
      <c r="C373" s="50"/>
      <c r="D373" s="50"/>
      <c r="E373" s="50"/>
      <c r="F373" s="50"/>
      <c r="G373" s="50"/>
      <c r="H373" s="50"/>
      <c r="I373" s="72"/>
      <c r="J373" s="72"/>
      <c r="K373" s="72"/>
      <c r="L373" s="72"/>
      <c r="M373" s="72"/>
      <c r="N373" s="72"/>
      <c r="O373" s="72"/>
    </row>
    <row r="374" customFormat="false" ht="15.75" hidden="false" customHeight="false" outlineLevel="0" collapsed="false">
      <c r="A374" s="50"/>
      <c r="B374" s="50"/>
      <c r="C374" s="50"/>
      <c r="D374" s="50"/>
      <c r="E374" s="50"/>
      <c r="F374" s="50"/>
      <c r="G374" s="50"/>
      <c r="H374" s="50"/>
      <c r="I374" s="72"/>
      <c r="J374" s="72"/>
      <c r="K374" s="72"/>
      <c r="L374" s="72"/>
      <c r="M374" s="72"/>
      <c r="N374" s="72"/>
      <c r="O374" s="72"/>
    </row>
    <row r="375" customFormat="false" ht="15.75" hidden="false" customHeight="false" outlineLevel="0" collapsed="false">
      <c r="A375" s="50"/>
      <c r="B375" s="50"/>
      <c r="C375" s="50"/>
      <c r="D375" s="50"/>
      <c r="E375" s="50"/>
      <c r="F375" s="50"/>
      <c r="G375" s="50"/>
      <c r="H375" s="50"/>
      <c r="I375" s="72"/>
      <c r="J375" s="72"/>
      <c r="K375" s="72"/>
      <c r="L375" s="72"/>
      <c r="M375" s="72"/>
      <c r="N375" s="72"/>
      <c r="O375" s="72"/>
    </row>
    <row r="376" customFormat="false" ht="15.75" hidden="false" customHeight="false" outlineLevel="0" collapsed="false">
      <c r="A376" s="50"/>
      <c r="B376" s="50"/>
      <c r="C376" s="50"/>
      <c r="D376" s="50"/>
      <c r="E376" s="50"/>
      <c r="F376" s="50"/>
      <c r="G376" s="50"/>
      <c r="H376" s="50"/>
      <c r="I376" s="72"/>
      <c r="J376" s="72"/>
      <c r="K376" s="72"/>
      <c r="L376" s="72"/>
      <c r="M376" s="72"/>
      <c r="N376" s="72"/>
      <c r="O376" s="72"/>
    </row>
    <row r="377" customFormat="false" ht="15.75" hidden="false" customHeight="false" outlineLevel="0" collapsed="false">
      <c r="A377" s="50"/>
      <c r="B377" s="50"/>
      <c r="C377" s="50"/>
      <c r="D377" s="50"/>
      <c r="E377" s="50"/>
      <c r="F377" s="50"/>
      <c r="G377" s="50"/>
      <c r="H377" s="50"/>
      <c r="I377" s="72"/>
      <c r="J377" s="72"/>
      <c r="K377" s="72"/>
      <c r="L377" s="72"/>
      <c r="M377" s="72"/>
      <c r="N377" s="72"/>
      <c r="O377" s="72"/>
    </row>
    <row r="378" customFormat="false" ht="15.75" hidden="false" customHeight="false" outlineLevel="0" collapsed="false">
      <c r="A378" s="50"/>
      <c r="B378" s="50"/>
      <c r="C378" s="50"/>
      <c r="D378" s="50"/>
      <c r="E378" s="50"/>
      <c r="F378" s="50"/>
      <c r="G378" s="50"/>
      <c r="H378" s="50"/>
      <c r="I378" s="72"/>
      <c r="J378" s="72"/>
      <c r="K378" s="72"/>
      <c r="L378" s="72"/>
      <c r="M378" s="72"/>
      <c r="N378" s="72"/>
      <c r="O378" s="72"/>
    </row>
    <row r="379" customFormat="false" ht="15.75" hidden="false" customHeight="false" outlineLevel="0" collapsed="false">
      <c r="A379" s="50"/>
      <c r="B379" s="50"/>
      <c r="C379" s="50"/>
      <c r="D379" s="50"/>
      <c r="E379" s="50"/>
      <c r="F379" s="50"/>
      <c r="G379" s="50"/>
      <c r="H379" s="50"/>
      <c r="I379" s="72"/>
      <c r="J379" s="72"/>
      <c r="K379" s="72"/>
      <c r="L379" s="72"/>
      <c r="M379" s="72"/>
      <c r="N379" s="72"/>
      <c r="O379" s="72"/>
    </row>
    <row r="380" customFormat="false" ht="15.75" hidden="false" customHeight="false" outlineLevel="0" collapsed="false">
      <c r="A380" s="50"/>
      <c r="B380" s="50"/>
      <c r="C380" s="50"/>
      <c r="D380" s="50"/>
      <c r="E380" s="50"/>
      <c r="F380" s="50"/>
      <c r="G380" s="50"/>
      <c r="H380" s="50"/>
      <c r="I380" s="72"/>
      <c r="J380" s="72"/>
      <c r="K380" s="72"/>
      <c r="L380" s="72"/>
      <c r="M380" s="72"/>
      <c r="N380" s="72"/>
      <c r="O380" s="72"/>
    </row>
    <row r="381" customFormat="false" ht="15.75" hidden="false" customHeight="false" outlineLevel="0" collapsed="false">
      <c r="A381" s="50"/>
      <c r="B381" s="50"/>
      <c r="C381" s="50"/>
      <c r="D381" s="50"/>
      <c r="E381" s="50"/>
      <c r="F381" s="50"/>
      <c r="G381" s="50"/>
      <c r="H381" s="50"/>
      <c r="I381" s="72"/>
      <c r="J381" s="72"/>
      <c r="K381" s="72"/>
      <c r="L381" s="72"/>
      <c r="M381" s="72"/>
      <c r="N381" s="72"/>
      <c r="O381" s="72"/>
    </row>
    <row r="382" customFormat="false" ht="15.75" hidden="false" customHeight="false" outlineLevel="0" collapsed="false">
      <c r="A382" s="50"/>
      <c r="B382" s="50"/>
      <c r="C382" s="50"/>
      <c r="D382" s="50"/>
      <c r="E382" s="50"/>
      <c r="F382" s="50"/>
      <c r="G382" s="50"/>
      <c r="H382" s="50"/>
      <c r="I382" s="72"/>
      <c r="J382" s="72"/>
      <c r="K382" s="72"/>
      <c r="L382" s="72"/>
      <c r="M382" s="72"/>
      <c r="N382" s="72"/>
      <c r="O382" s="72"/>
    </row>
    <row r="383" customFormat="false" ht="15.75" hidden="false" customHeight="false" outlineLevel="0" collapsed="false">
      <c r="A383" s="50"/>
      <c r="B383" s="50"/>
      <c r="C383" s="50"/>
      <c r="D383" s="50"/>
      <c r="E383" s="50"/>
      <c r="F383" s="50"/>
      <c r="G383" s="50"/>
      <c r="H383" s="50"/>
      <c r="I383" s="72"/>
      <c r="J383" s="72"/>
      <c r="K383" s="72"/>
      <c r="L383" s="72"/>
      <c r="M383" s="72"/>
      <c r="N383" s="72"/>
      <c r="O383" s="72"/>
    </row>
    <row r="384" customFormat="false" ht="15.75" hidden="false" customHeight="false" outlineLevel="0" collapsed="false">
      <c r="A384" s="50"/>
      <c r="B384" s="50"/>
      <c r="C384" s="50"/>
      <c r="D384" s="50"/>
      <c r="E384" s="50"/>
      <c r="F384" s="50"/>
      <c r="G384" s="50"/>
      <c r="H384" s="50"/>
      <c r="I384" s="72"/>
      <c r="J384" s="72"/>
      <c r="K384" s="72"/>
      <c r="L384" s="72"/>
      <c r="M384" s="72"/>
      <c r="N384" s="72"/>
      <c r="O384" s="72"/>
    </row>
    <row r="385" customFormat="false" ht="15.75" hidden="false" customHeight="false" outlineLevel="0" collapsed="false">
      <c r="A385" s="50"/>
      <c r="B385" s="50"/>
      <c r="C385" s="50"/>
      <c r="D385" s="50"/>
      <c r="E385" s="50"/>
      <c r="F385" s="50"/>
      <c r="G385" s="50"/>
      <c r="H385" s="50"/>
      <c r="I385" s="72"/>
      <c r="J385" s="72"/>
      <c r="K385" s="72"/>
      <c r="L385" s="72"/>
      <c r="M385" s="72"/>
      <c r="N385" s="72"/>
      <c r="O385" s="72"/>
    </row>
    <row r="386" customFormat="false" ht="15.75" hidden="false" customHeight="false" outlineLevel="0" collapsed="false">
      <c r="A386" s="50"/>
      <c r="B386" s="50"/>
      <c r="C386" s="50"/>
      <c r="D386" s="50"/>
      <c r="E386" s="50"/>
      <c r="F386" s="50"/>
      <c r="G386" s="50"/>
      <c r="H386" s="50"/>
      <c r="I386" s="72"/>
      <c r="J386" s="72"/>
      <c r="K386" s="72"/>
      <c r="L386" s="72"/>
      <c r="M386" s="72"/>
      <c r="N386" s="72"/>
      <c r="O386" s="72"/>
    </row>
    <row r="387" customFormat="false" ht="15.75" hidden="false" customHeight="false" outlineLevel="0" collapsed="false">
      <c r="A387" s="50"/>
      <c r="B387" s="50"/>
      <c r="C387" s="50"/>
      <c r="D387" s="50"/>
      <c r="E387" s="50"/>
      <c r="F387" s="50"/>
      <c r="G387" s="50"/>
      <c r="H387" s="50"/>
      <c r="I387" s="72"/>
      <c r="J387" s="72"/>
      <c r="K387" s="72"/>
      <c r="L387" s="72"/>
      <c r="M387" s="72"/>
      <c r="N387" s="72"/>
      <c r="O387" s="72"/>
    </row>
    <row r="388" customFormat="false" ht="15.75" hidden="false" customHeight="false" outlineLevel="0" collapsed="false">
      <c r="A388" s="50"/>
      <c r="B388" s="50"/>
      <c r="C388" s="50"/>
      <c r="D388" s="50"/>
      <c r="E388" s="50"/>
      <c r="F388" s="50"/>
      <c r="G388" s="50"/>
      <c r="H388" s="50"/>
      <c r="I388" s="72"/>
      <c r="J388" s="72"/>
      <c r="K388" s="72"/>
      <c r="L388" s="72"/>
      <c r="M388" s="72"/>
      <c r="N388" s="72"/>
      <c r="O388" s="72"/>
    </row>
    <row r="389" customFormat="false" ht="15.75" hidden="false" customHeight="false" outlineLevel="0" collapsed="false">
      <c r="A389" s="50"/>
      <c r="B389" s="50"/>
      <c r="C389" s="50"/>
      <c r="D389" s="50"/>
      <c r="E389" s="50"/>
      <c r="F389" s="50"/>
      <c r="G389" s="50"/>
      <c r="H389" s="50"/>
      <c r="I389" s="72"/>
      <c r="J389" s="72"/>
      <c r="K389" s="72"/>
      <c r="L389" s="72"/>
      <c r="M389" s="72"/>
      <c r="N389" s="72"/>
      <c r="O389" s="72"/>
    </row>
    <row r="390" customFormat="false" ht="15.75" hidden="false" customHeight="false" outlineLevel="0" collapsed="false">
      <c r="A390" s="50"/>
      <c r="B390" s="50"/>
      <c r="C390" s="50"/>
      <c r="D390" s="50"/>
      <c r="E390" s="50"/>
      <c r="F390" s="50"/>
      <c r="G390" s="50"/>
      <c r="H390" s="50"/>
      <c r="I390" s="72"/>
      <c r="J390" s="72"/>
      <c r="K390" s="72"/>
      <c r="L390" s="72"/>
      <c r="M390" s="72"/>
      <c r="N390" s="72"/>
      <c r="O390" s="72"/>
    </row>
    <row r="391" customFormat="false" ht="15.75" hidden="false" customHeight="false" outlineLevel="0" collapsed="false">
      <c r="A391" s="50"/>
      <c r="B391" s="50"/>
      <c r="C391" s="50"/>
      <c r="D391" s="50"/>
      <c r="E391" s="50"/>
      <c r="F391" s="50"/>
      <c r="G391" s="50"/>
      <c r="H391" s="50"/>
      <c r="I391" s="72"/>
      <c r="J391" s="72"/>
      <c r="K391" s="72"/>
      <c r="L391" s="72"/>
      <c r="M391" s="72"/>
      <c r="N391" s="72"/>
      <c r="O391" s="72"/>
    </row>
    <row r="392" customFormat="false" ht="15.75" hidden="false" customHeight="false" outlineLevel="0" collapsed="false">
      <c r="A392" s="50"/>
      <c r="B392" s="50"/>
      <c r="C392" s="50"/>
      <c r="D392" s="50"/>
      <c r="E392" s="50"/>
      <c r="F392" s="50"/>
      <c r="G392" s="50"/>
      <c r="H392" s="50"/>
      <c r="I392" s="72"/>
      <c r="J392" s="72"/>
      <c r="K392" s="72"/>
      <c r="L392" s="72"/>
      <c r="M392" s="72"/>
      <c r="N392" s="72"/>
      <c r="O392" s="72"/>
    </row>
    <row r="393" customFormat="false" ht="15.75" hidden="false" customHeight="false" outlineLevel="0" collapsed="false">
      <c r="A393" s="50"/>
      <c r="B393" s="50"/>
      <c r="C393" s="50"/>
      <c r="D393" s="50"/>
      <c r="E393" s="50"/>
      <c r="F393" s="50"/>
      <c r="G393" s="50"/>
      <c r="H393" s="50"/>
      <c r="I393" s="72"/>
      <c r="J393" s="72"/>
      <c r="K393" s="72"/>
      <c r="L393" s="72"/>
      <c r="M393" s="72"/>
      <c r="N393" s="72"/>
      <c r="O393" s="72"/>
    </row>
    <row r="394" customFormat="false" ht="15.75" hidden="false" customHeight="false" outlineLevel="0" collapsed="false">
      <c r="A394" s="50"/>
      <c r="B394" s="50"/>
      <c r="C394" s="50"/>
      <c r="D394" s="50"/>
      <c r="E394" s="50"/>
      <c r="F394" s="50"/>
      <c r="G394" s="50"/>
      <c r="H394" s="50"/>
      <c r="I394" s="72"/>
      <c r="J394" s="72"/>
      <c r="K394" s="72"/>
      <c r="L394" s="72"/>
      <c r="M394" s="72"/>
      <c r="N394" s="72"/>
      <c r="O394" s="72"/>
    </row>
    <row r="395" customFormat="false" ht="15.75" hidden="false" customHeight="false" outlineLevel="0" collapsed="false">
      <c r="D395" s="50"/>
      <c r="E395" s="50"/>
      <c r="F395" s="50"/>
      <c r="G395" s="50"/>
      <c r="H395" s="50"/>
      <c r="I395" s="72"/>
      <c r="J395" s="72"/>
      <c r="K395" s="72"/>
      <c r="L395" s="72"/>
      <c r="M395" s="72"/>
      <c r="N395" s="72"/>
      <c r="O395" s="72"/>
    </row>
    <row r="396" customFormat="false" ht="15.75" hidden="false" customHeight="false" outlineLevel="0" collapsed="false">
      <c r="D396" s="50"/>
      <c r="E396" s="50"/>
      <c r="F396" s="50"/>
      <c r="G396" s="50"/>
      <c r="H396" s="50"/>
      <c r="I396" s="72"/>
      <c r="J396" s="72"/>
      <c r="K396" s="72"/>
      <c r="L396" s="72"/>
      <c r="M396" s="72"/>
      <c r="N396" s="72"/>
      <c r="O396" s="72"/>
    </row>
    <row r="397" customFormat="false" ht="15.75" hidden="false" customHeight="false" outlineLevel="0" collapsed="false">
      <c r="E397" s="50"/>
      <c r="F397" s="50"/>
      <c r="G397" s="50"/>
      <c r="I397" s="72"/>
      <c r="J397" s="72"/>
      <c r="K397" s="72"/>
      <c r="L397" s="114"/>
      <c r="M397" s="72"/>
      <c r="N397" s="72"/>
      <c r="O397" s="72"/>
    </row>
  </sheetData>
  <mergeCells count="2">
    <mergeCell ref="C20:D20"/>
    <mergeCell ref="F20:H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7"/>
  <sheetViews>
    <sheetView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C11" activeCellId="0" sqref="C11"/>
    </sheetView>
  </sheetViews>
  <sheetFormatPr defaultColWidth="10.453125" defaultRowHeight="15.75" zeroHeight="false" outlineLevelRow="0" outlineLevelCol="0"/>
  <cols>
    <col collapsed="false" customWidth="true" hidden="false" outlineLevel="0" max="1" min="1" style="0" width="7.86"/>
    <col collapsed="false" customWidth="true" hidden="false" outlineLevel="0" max="4" min="4" style="0" width="4.43"/>
    <col collapsed="false" customWidth="true" hidden="false" outlineLevel="0" max="5" min="5" style="0" width="20.14"/>
    <col collapsed="false" customWidth="true" hidden="false" outlineLevel="0" max="6" min="6" style="0" width="4"/>
    <col collapsed="false" customWidth="true" hidden="false" outlineLevel="0" max="8" min="8" style="0" width="13.43"/>
    <col collapsed="false" customWidth="true" hidden="false" outlineLevel="0" max="9" min="9" style="0" width="19.86"/>
  </cols>
  <sheetData>
    <row r="1" customFormat="false" ht="15.75" hidden="false" customHeight="false" outlineLevel="0" collapsed="false">
      <c r="F1" s="50"/>
      <c r="G1" s="50"/>
      <c r="H1" s="50"/>
      <c r="I1" s="50"/>
      <c r="J1" s="50"/>
      <c r="K1" s="50"/>
      <c r="L1" s="50"/>
      <c r="M1" s="50"/>
      <c r="N1" s="50"/>
      <c r="O1" s="50"/>
    </row>
    <row r="2" customFormat="false" ht="33.75" hidden="false" customHeight="false" outlineLevel="0" collapsed="false">
      <c r="A2" s="110" t="n">
        <f aca="false">RANDBETWEEN(128,150)</f>
        <v>136</v>
      </c>
      <c r="B2" s="110" t="n">
        <f aca="false">RANDBETWEEN(128,150)</f>
        <v>147</v>
      </c>
      <c r="C2" s="110" t="n">
        <f aca="false">RANDBETWEEN(128,150)</f>
        <v>135</v>
      </c>
      <c r="D2" s="110" t="n">
        <f aca="false">RANDBETWEEN(128,150)</f>
        <v>150</v>
      </c>
      <c r="E2" s="110" t="n">
        <f aca="false">RANDBETWEEN(128,150)</f>
        <v>132</v>
      </c>
      <c r="F2" s="50"/>
      <c r="G2" s="120" t="s">
        <v>333</v>
      </c>
      <c r="H2" s="131" t="n">
        <f aca="false">AVERAGE(A2:E7)</f>
        <v>149.666666666667</v>
      </c>
      <c r="I2" s="50"/>
      <c r="J2" s="50"/>
      <c r="K2" s="50"/>
      <c r="L2" s="50"/>
      <c r="M2" s="50"/>
      <c r="N2" s="50"/>
      <c r="O2" s="50"/>
    </row>
    <row r="3" customFormat="false" ht="67.5" hidden="false" customHeight="false" outlineLevel="0" collapsed="false">
      <c r="A3" s="138" t="n">
        <f aca="false">RANDBETWEEN(150,172)</f>
        <v>154</v>
      </c>
      <c r="B3" s="138" t="n">
        <f aca="false">RANDBETWEEN(150,172)</f>
        <v>156</v>
      </c>
      <c r="C3" s="138" t="n">
        <f aca="false">RANDBETWEEN(150,172)</f>
        <v>154</v>
      </c>
      <c r="D3" s="138" t="n">
        <f aca="false">RANDBETWEEN(150,172)</f>
        <v>155</v>
      </c>
      <c r="E3" s="138" t="n">
        <f aca="false">RANDBETWEEN(150,172)</f>
        <v>171</v>
      </c>
      <c r="F3" s="50"/>
      <c r="G3" s="120" t="s">
        <v>334</v>
      </c>
      <c r="H3" s="131" t="n">
        <f aca="false">STDEV(A2:E7)</f>
        <v>11.3724814061547</v>
      </c>
      <c r="I3" s="50"/>
      <c r="J3" s="50"/>
      <c r="K3" s="50"/>
      <c r="L3" s="50"/>
      <c r="M3" s="50"/>
      <c r="N3" s="50"/>
      <c r="O3" s="50"/>
    </row>
    <row r="4" customFormat="false" ht="15.75" hidden="false" customHeight="false" outlineLevel="0" collapsed="false">
      <c r="A4" s="110" t="n">
        <f aca="false">RANDBETWEEN(128,150)</f>
        <v>142</v>
      </c>
      <c r="B4" s="110" t="n">
        <f aca="false">RANDBETWEEN(128,150)</f>
        <v>142</v>
      </c>
      <c r="C4" s="110" t="n">
        <f aca="false">RANDBETWEEN(128,150)</f>
        <v>142</v>
      </c>
      <c r="D4" s="110" t="n">
        <f aca="false">RANDBETWEEN(128,150)</f>
        <v>138</v>
      </c>
      <c r="E4" s="110" t="n">
        <f aca="false">RANDBETWEEN(128,150)</f>
        <v>141</v>
      </c>
      <c r="F4" s="50"/>
      <c r="I4" s="50"/>
      <c r="J4" s="50"/>
      <c r="K4" s="50"/>
      <c r="L4" s="50"/>
      <c r="M4" s="50"/>
      <c r="N4" s="50"/>
      <c r="O4" s="50"/>
    </row>
    <row r="5" customFormat="false" ht="15.75" hidden="false" customHeight="false" outlineLevel="0" collapsed="false">
      <c r="A5" s="138" t="n">
        <f aca="false">RANDBETWEEN(150,172)</f>
        <v>172</v>
      </c>
      <c r="B5" s="138" t="n">
        <f aca="false">RANDBETWEEN(150,172)</f>
        <v>153</v>
      </c>
      <c r="C5" s="138" t="n">
        <f aca="false">RANDBETWEEN(150,172)</f>
        <v>167</v>
      </c>
      <c r="D5" s="138" t="n">
        <f aca="false">RANDBETWEEN(150,172)</f>
        <v>153</v>
      </c>
      <c r="E5" s="138" t="n">
        <f aca="false">RANDBETWEEN(150,172)</f>
        <v>151</v>
      </c>
    </row>
    <row r="6" customFormat="false" ht="15.75" hidden="false" customHeight="false" outlineLevel="0" collapsed="false">
      <c r="A6" s="110" t="n">
        <f aca="false">RANDBETWEEN(128,150)</f>
        <v>131</v>
      </c>
      <c r="B6" s="110" t="n">
        <f aca="false">RANDBETWEEN(128,150)</f>
        <v>147</v>
      </c>
      <c r="C6" s="110" t="n">
        <f aca="false">RANDBETWEEN(128,150)</f>
        <v>147</v>
      </c>
      <c r="D6" s="110" t="n">
        <f aca="false">RANDBETWEEN(128,150)</f>
        <v>134</v>
      </c>
      <c r="E6" s="110" t="n">
        <f aca="false">RANDBETWEEN(128,150)</f>
        <v>150</v>
      </c>
    </row>
    <row r="7" customFormat="false" ht="15.75" hidden="false" customHeight="false" outlineLevel="0" collapsed="false">
      <c r="A7" s="138" t="n">
        <f aca="false">RANDBETWEEN(150,172)</f>
        <v>168</v>
      </c>
      <c r="B7" s="138" t="n">
        <f aca="false">RANDBETWEEN(150,172)</f>
        <v>167</v>
      </c>
      <c r="C7" s="138" t="n">
        <f aca="false">RANDBETWEEN(150,172)</f>
        <v>152</v>
      </c>
      <c r="D7" s="138" t="n">
        <f aca="false">RANDBETWEEN(150,172)</f>
        <v>151</v>
      </c>
      <c r="E7" s="138" t="n">
        <f aca="false">RANDBETWEEN(150,172)</f>
        <v>152</v>
      </c>
      <c r="G7" s="19" t="s">
        <v>3</v>
      </c>
      <c r="H7" s="18" t="n">
        <f aca="false">COUNT(A2:E7)</f>
        <v>30</v>
      </c>
    </row>
    <row r="10" customFormat="false" ht="15.75" hidden="false" customHeight="false" outlineLevel="0" collapsed="false">
      <c r="A10" s="121" t="s">
        <v>325</v>
      </c>
      <c r="B10" s="138"/>
      <c r="C10" s="138" t="s">
        <v>330</v>
      </c>
      <c r="D10" s="138"/>
      <c r="E10" s="121" t="s">
        <v>323</v>
      </c>
      <c r="F10" s="114"/>
      <c r="J10" s="50"/>
      <c r="K10" s="50"/>
      <c r="L10" s="50"/>
      <c r="M10" s="50"/>
      <c r="N10" s="50"/>
      <c r="O10" s="50"/>
    </row>
    <row r="11" customFormat="false" ht="15.75" hidden="false" customHeight="false" outlineLevel="0" collapsed="false">
      <c r="A11" s="143" t="n">
        <v>0.5</v>
      </c>
      <c r="B11" s="131"/>
      <c r="C11" s="144" t="n">
        <f aca="false">_xlfn.CONFIDENCE.T(1-A11,H$3,H$7)</f>
        <v>1.41821867665339</v>
      </c>
      <c r="D11" s="138"/>
      <c r="E11" s="121" t="str">
        <f aca="false">"[  " &amp; ROUND(H$2-C11,2) &amp; " ; "&amp; ROUND(H$2+C11,2) &amp; " ]"</f>
        <v>[  148,25 ; 151,08 ]</v>
      </c>
      <c r="F11" s="114"/>
      <c r="J11" s="50"/>
      <c r="K11" s="50"/>
      <c r="L11" s="50"/>
      <c r="M11" s="50"/>
      <c r="N11" s="50"/>
      <c r="O11" s="50"/>
    </row>
    <row r="12" customFormat="false" ht="15.75" hidden="false" customHeight="false" outlineLevel="0" collapsed="false">
      <c r="A12" s="143" t="n">
        <v>0.9</v>
      </c>
      <c r="B12" s="131"/>
      <c r="C12" s="144" t="n">
        <f aca="false">_xlfn.CONFIDENCE.T(1-A12,H$3,H$7)</f>
        <v>3.52793403360328</v>
      </c>
      <c r="D12" s="138"/>
      <c r="E12" s="121" t="str">
        <f aca="false">"[  " &amp; ROUND(H$2-C12,2) &amp; " ; "&amp; ROUND(H$2+C12,2) &amp; " ]"</f>
        <v>[  146,14 ; 153,19 ]</v>
      </c>
      <c r="F12" s="114"/>
      <c r="G12" s="145"/>
      <c r="H12" s="145"/>
      <c r="J12" s="50"/>
      <c r="K12" s="50"/>
      <c r="L12" s="50"/>
      <c r="M12" s="50"/>
      <c r="N12" s="50"/>
      <c r="O12" s="50"/>
    </row>
    <row r="13" customFormat="false" ht="15.75" hidden="false" customHeight="false" outlineLevel="0" collapsed="false">
      <c r="A13" s="143" t="n">
        <v>0.997</v>
      </c>
      <c r="B13" s="131"/>
      <c r="C13" s="144" t="n">
        <f aca="false">_xlfn.CONFIDENCE.T(1-A13,H$3,H$7)</f>
        <v>6.72605688787329</v>
      </c>
      <c r="D13" s="138"/>
      <c r="E13" s="121" t="str">
        <f aca="false">"[  " &amp; ROUND(H$2-C13,2) &amp; " ; "&amp; ROUND(H$2+C13,2) &amp; " ]"</f>
        <v>[  142,94 ; 156,39 ]</v>
      </c>
      <c r="F13" s="114"/>
      <c r="G13" s="145"/>
      <c r="H13" s="145"/>
      <c r="J13" s="50"/>
      <c r="K13" s="50"/>
      <c r="L13" s="50"/>
      <c r="M13" s="50"/>
      <c r="N13" s="50"/>
      <c r="O13" s="50"/>
    </row>
    <row r="14" customFormat="false" ht="15.75" hidden="false" customHeight="false" outlineLevel="0" collapsed="false">
      <c r="A14" s="50"/>
      <c r="B14" s="50"/>
      <c r="C14" s="50"/>
      <c r="D14" s="50"/>
      <c r="E14" s="50"/>
      <c r="F14" s="50"/>
      <c r="J14" s="50"/>
      <c r="K14" s="50"/>
      <c r="L14" s="50"/>
      <c r="M14" s="50"/>
      <c r="N14" s="50"/>
      <c r="O14" s="50"/>
    </row>
    <row r="15" customFormat="false" ht="15.75" hidden="false" customHeight="false" outlineLevel="0" collapsed="false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6" customFormat="false" ht="15.75" hidden="false" customHeight="false" outlineLevel="0" collapsed="false">
      <c r="A16" s="50" t="s">
        <v>335</v>
      </c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</row>
    <row r="17" customFormat="false" ht="15.75" hidden="false" customHeight="fals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</row>
    <row r="18" customFormat="false" ht="15.75" hidden="false" customHeight="false" outlineLevel="0" collapsed="false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</row>
    <row r="19" customFormat="false" ht="15.75" hidden="false" customHeight="false" outlineLevel="0" collapsed="false">
      <c r="A19" s="117"/>
      <c r="B19" s="117"/>
      <c r="C19" s="146" t="s">
        <v>336</v>
      </c>
      <c r="D19" s="146"/>
      <c r="E19" s="117"/>
      <c r="F19" s="146" t="s">
        <v>337</v>
      </c>
      <c r="G19" s="146"/>
      <c r="H19" s="50"/>
      <c r="I19" s="50"/>
      <c r="J19" s="50"/>
      <c r="K19" s="50"/>
      <c r="L19" s="50"/>
      <c r="M19" s="50"/>
      <c r="N19" s="50"/>
      <c r="O19" s="50"/>
    </row>
    <row r="20" customFormat="false" ht="15.75" hidden="false" customHeight="false" outlineLevel="0" collapsed="false">
      <c r="A20" s="117"/>
      <c r="B20" s="117"/>
      <c r="C20" s="117"/>
      <c r="D20" s="117"/>
      <c r="E20" s="117"/>
      <c r="F20" s="117"/>
      <c r="G20" s="117"/>
      <c r="H20" s="50"/>
      <c r="I20" s="50"/>
      <c r="J20" s="50"/>
      <c r="K20" s="50"/>
      <c r="L20" s="50"/>
      <c r="M20" s="50"/>
      <c r="N20" s="50"/>
      <c r="O20" s="50"/>
    </row>
    <row r="21" customFormat="false" ht="15.75" hidden="false" customHeight="false" outlineLevel="0" collapsed="false">
      <c r="A21" s="147" t="n">
        <v>0.5</v>
      </c>
      <c r="B21" s="117"/>
      <c r="C21" s="117"/>
      <c r="D21" s="131" t="n">
        <f aca="false">_xlfn.CONFIDENCE.NORM(1-A21,12,H$7)</f>
        <v>1.47773300395367</v>
      </c>
      <c r="E21" s="117"/>
      <c r="F21" s="125" t="n">
        <f aca="false" t="array" ref="F21:F23">C11:C13</f>
        <v>1.41821867665339</v>
      </c>
      <c r="G21" s="19"/>
      <c r="H21" s="50"/>
      <c r="I21" s="50"/>
      <c r="J21" s="50"/>
      <c r="K21" s="50"/>
      <c r="L21" s="50"/>
      <c r="M21" s="50"/>
      <c r="N21" s="50"/>
      <c r="O21" s="50"/>
    </row>
    <row r="22" customFormat="false" ht="15.75" hidden="false" customHeight="false" outlineLevel="0" collapsed="false">
      <c r="A22" s="147" t="n">
        <v>0.9</v>
      </c>
      <c r="B22" s="117"/>
      <c r="C22" s="117"/>
      <c r="D22" s="131" t="n">
        <f aca="false">_xlfn.CONFIDENCE.NORM(1-A22,12,H$7)</f>
        <v>3.60369374110203</v>
      </c>
      <c r="E22" s="117"/>
      <c r="F22" s="125" t="n">
        <v>3.52793403360328</v>
      </c>
      <c r="G22" s="19"/>
      <c r="H22" s="50"/>
      <c r="I22" s="50"/>
      <c r="J22" s="50"/>
      <c r="K22" s="50"/>
      <c r="L22" s="50"/>
      <c r="M22" s="50"/>
      <c r="N22" s="50"/>
      <c r="O22" s="50"/>
    </row>
    <row r="23" customFormat="false" ht="15.75" hidden="false" customHeight="false" outlineLevel="0" collapsed="false">
      <c r="A23" s="147" t="n">
        <v>0.997</v>
      </c>
      <c r="B23" s="117"/>
      <c r="C23" s="117"/>
      <c r="D23" s="131" t="n">
        <f aca="false">_xlfn.CONFIDENCE.NORM(1-A23,12,H$7)</f>
        <v>6.50198802589308</v>
      </c>
      <c r="E23" s="117"/>
      <c r="F23" s="125" t="n">
        <v>6.72605688787329</v>
      </c>
      <c r="G23" s="19"/>
      <c r="H23" s="50"/>
      <c r="I23" s="50"/>
      <c r="J23" s="50"/>
      <c r="K23" s="50"/>
      <c r="L23" s="50"/>
      <c r="M23" s="50"/>
      <c r="N23" s="50"/>
      <c r="O23" s="50"/>
    </row>
    <row r="24" customFormat="false" ht="15.75" hidden="false" customHeight="false" outlineLevel="0" collapsed="false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</row>
    <row r="25" customFormat="false" ht="15.75" hidden="false" customHeight="fals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</row>
    <row r="26" customFormat="false" ht="15.75" hidden="false" customHeight="false" outlineLevel="0" collapsed="false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customFormat="false" ht="15.75" hidden="false" customHeight="false" outlineLevel="0" collapsed="false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</row>
    <row r="28" customFormat="false" ht="15.75" hidden="false" customHeight="false" outlineLevel="0" collapsed="false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</row>
    <row r="29" customFormat="false" ht="15.75" hidden="false" customHeight="fals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</row>
    <row r="30" customFormat="false" ht="15.75" hidden="false" customHeight="false" outlineLevel="0" collapsed="false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</row>
    <row r="31" customFormat="false" ht="15.75" hidden="false" customHeight="false" outlineLevel="0" collapsed="false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</row>
    <row r="32" customFormat="false" ht="15.75" hidden="false" customHeight="false" outlineLevel="0" collapsed="false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</row>
    <row r="33" customFormat="false" ht="15.75" hidden="false" customHeight="fals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</row>
    <row r="34" customFormat="false" ht="15.75" hidden="false" customHeight="false" outlineLevel="0" collapsed="false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</row>
    <row r="35" customFormat="false" ht="15.75" hidden="false" customHeight="false" outlineLevel="0" collapsed="false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</row>
    <row r="36" customFormat="false" ht="15.75" hidden="false" customHeight="false" outlineLevel="0" collapsed="false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</row>
    <row r="37" customFormat="false" ht="15.75" hidden="false" customHeight="false" outlineLevel="0" collapsed="false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customFormat="false" ht="15.75" hidden="false" customHeight="false" outlineLevel="0" collapsed="false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</row>
    <row r="39" customFormat="false" ht="15.75" hidden="false" customHeight="false" outlineLevel="0" collapsed="false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</row>
    <row r="40" customFormat="false" ht="15.75" hidden="false" customHeight="false" outlineLevel="0" collapsed="false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</row>
    <row r="41" customFormat="false" ht="15.75" hidden="false" customHeight="false" outlineLevel="0" collapsed="false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</row>
    <row r="42" customFormat="false" ht="15.75" hidden="false" customHeight="false" outlineLevel="0" collapsed="false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</row>
    <row r="43" customFormat="false" ht="15.75" hidden="false" customHeight="false" outlineLevel="0" collapsed="false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</row>
    <row r="44" customFormat="false" ht="15.75" hidden="false" customHeight="false" outlineLevel="0" collapsed="false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</row>
    <row r="45" customFormat="false" ht="15.75" hidden="false" customHeight="false" outlineLevel="0" collapsed="false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</row>
    <row r="46" customFormat="false" ht="15.75" hidden="false" customHeight="false" outlineLevel="0" collapsed="false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customFormat="false" ht="15.75" hidden="false" customHeight="false" outlineLevel="0" collapsed="false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</row>
    <row r="48" customFormat="false" ht="15.75" hidden="false" customHeight="false" outlineLevel="0" collapsed="false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</row>
    <row r="49" customFormat="false" ht="15.75" hidden="false" customHeight="false" outlineLevel="0" collapsed="false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</row>
    <row r="50" customFormat="false" ht="15.75" hidden="false" customHeight="false" outlineLevel="0" collapsed="false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customFormat="false" ht="15.75" hidden="false" customHeight="false" outlineLevel="0" collapsed="false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</row>
    <row r="52" customFormat="false" ht="15.75" hidden="false" customHeight="false" outlineLevel="0" collapsed="false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</row>
    <row r="53" customFormat="false" ht="15.75" hidden="false" customHeight="false" outlineLevel="0" collapsed="false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</row>
    <row r="54" customFormat="false" ht="15.75" hidden="false" customHeight="false" outlineLevel="0" collapsed="false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</row>
    <row r="55" customFormat="false" ht="15.75" hidden="false" customHeight="false" outlineLevel="0" collapsed="false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</row>
    <row r="56" customFormat="false" ht="15.75" hidden="false" customHeight="false" outlineLevel="0" collapsed="false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</row>
    <row r="57" customFormat="false" ht="15.75" hidden="false" customHeight="false" outlineLevel="0" collapsed="false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</row>
    <row r="58" customFormat="false" ht="15.75" hidden="false" customHeight="false" outlineLevel="0" collapsed="false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</row>
    <row r="59" customFormat="false" ht="15.75" hidden="false" customHeight="false" outlineLevel="0" collapsed="false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</row>
    <row r="60" customFormat="false" ht="15.75" hidden="false" customHeight="false" outlineLevel="0" collapsed="false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</row>
    <row r="61" customFormat="false" ht="15.75" hidden="false" customHeight="false" outlineLevel="0" collapsed="false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</row>
    <row r="62" customFormat="false" ht="15.75" hidden="false" customHeight="false" outlineLevel="0" collapsed="false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</row>
    <row r="63" customFormat="false" ht="15.75" hidden="false" customHeight="false" outlineLevel="0" collapsed="false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customFormat="false" ht="15.75" hidden="false" customHeight="false" outlineLevel="0" collapsed="false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</row>
    <row r="65" customFormat="false" ht="15.75" hidden="false" customHeight="false" outlineLevel="0" collapsed="false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</row>
    <row r="66" customFormat="false" ht="15.75" hidden="false" customHeight="false" outlineLevel="0" collapsed="false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</row>
    <row r="67" customFormat="false" ht="15.75" hidden="false" customHeight="false" outlineLevel="0" collapsed="false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</row>
    <row r="68" customFormat="false" ht="15.75" hidden="false" customHeight="false" outlineLevel="0" collapsed="false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</row>
    <row r="69" customFormat="false" ht="15.75" hidden="false" customHeight="false" outlineLevel="0" collapsed="false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</row>
    <row r="70" customFormat="false" ht="15.75" hidden="false" customHeight="false" outlineLevel="0" collapsed="false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</row>
    <row r="71" customFormat="false" ht="15.75" hidden="false" customHeight="false" outlineLevel="0" collapsed="false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</row>
    <row r="72" customFormat="false" ht="15.75" hidden="false" customHeight="false" outlineLevel="0" collapsed="false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</row>
    <row r="73" customFormat="false" ht="15.75" hidden="false" customHeight="false" outlineLevel="0" collapsed="false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</row>
    <row r="74" customFormat="false" ht="15.75" hidden="false" customHeight="false" outlineLevel="0" collapsed="false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</row>
    <row r="75" customFormat="false" ht="15.75" hidden="false" customHeight="false" outlineLevel="0" collapsed="false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</row>
    <row r="76" customFormat="false" ht="15.75" hidden="false" customHeight="false" outlineLevel="0" collapsed="false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</row>
    <row r="77" customFormat="false" ht="15.75" hidden="false" customHeight="false" outlineLevel="0" collapsed="false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</row>
    <row r="78" customFormat="false" ht="15.75" hidden="false" customHeight="false" outlineLevel="0" collapsed="false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</row>
    <row r="79" customFormat="false" ht="15.75" hidden="false" customHeight="false" outlineLevel="0" collapsed="false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</row>
    <row r="80" customFormat="false" ht="15.75" hidden="false" customHeight="false" outlineLevel="0" collapsed="false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</row>
    <row r="81" customFormat="false" ht="15.75" hidden="false" customHeight="false" outlineLevel="0" collapsed="false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</row>
    <row r="82" customFormat="false" ht="15.75" hidden="false" customHeight="false" outlineLevel="0" collapsed="false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</row>
    <row r="83" customFormat="false" ht="15.75" hidden="false" customHeight="false" outlineLevel="0" collapsed="false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</row>
    <row r="84" customFormat="false" ht="15.75" hidden="false" customHeight="false" outlineLevel="0" collapsed="false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</row>
    <row r="85" customFormat="false" ht="15.75" hidden="false" customHeight="false" outlineLevel="0" collapsed="false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</row>
    <row r="86" customFormat="false" ht="15.75" hidden="false" customHeight="false" outlineLevel="0" collapsed="false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</row>
    <row r="87" customFormat="false" ht="15.75" hidden="false" customHeight="false" outlineLevel="0" collapsed="false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</row>
    <row r="88" customFormat="false" ht="15.75" hidden="false" customHeight="false" outlineLevel="0" collapsed="false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</row>
    <row r="89" customFormat="false" ht="15.75" hidden="false" customHeight="false" outlineLevel="0" collapsed="false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</row>
    <row r="90" customFormat="false" ht="15.75" hidden="false" customHeight="false" outlineLevel="0" collapsed="false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</row>
    <row r="91" customFormat="false" ht="15.75" hidden="false" customHeight="false" outlineLevel="0" collapsed="false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</row>
    <row r="92" customFormat="false" ht="15.75" hidden="false" customHeight="false" outlineLevel="0" collapsed="false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</row>
    <row r="93" customFormat="false" ht="15.75" hidden="false" customHeight="false" outlineLevel="0" collapsed="false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</row>
    <row r="94" customFormat="false" ht="15.75" hidden="false" customHeight="false" outlineLevel="0" collapsed="false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customFormat="false" ht="15.75" hidden="false" customHeight="false" outlineLevel="0" collapsed="false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</row>
    <row r="96" customFormat="false" ht="15.75" hidden="false" customHeight="false" outlineLevel="0" collapsed="false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</row>
    <row r="97" customFormat="false" ht="15.75" hidden="false" customHeight="false" outlineLevel="0" collapsed="false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</row>
    <row r="98" customFormat="false" ht="15.75" hidden="false" customHeight="fals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</row>
    <row r="99" customFormat="false" ht="15.75" hidden="false" customHeight="false" outlineLevel="0" collapsed="false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</row>
    <row r="100" customFormat="false" ht="15.75" hidden="false" customHeight="false" outlineLevel="0" collapsed="false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</row>
    <row r="101" customFormat="false" ht="15.75" hidden="false" customHeight="false" outlineLevel="0" collapsed="false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</row>
    <row r="102" customFormat="false" ht="15.75" hidden="false" customHeight="fals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</row>
    <row r="103" customFormat="false" ht="15.75" hidden="false" customHeight="false" outlineLevel="0" collapsed="false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</row>
    <row r="104" customFormat="false" ht="15.75" hidden="false" customHeight="fals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</row>
    <row r="105" customFormat="false" ht="15.75" hidden="false" customHeight="false" outlineLevel="0" collapsed="false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</row>
    <row r="106" customFormat="false" ht="15.75" hidden="false" customHeight="false" outlineLevel="0" collapsed="false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</row>
    <row r="107" customFormat="false" ht="15.75" hidden="false" customHeight="false" outlineLevel="0" collapsed="false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</row>
    <row r="108" customFormat="false" ht="15.75" hidden="false" customHeight="false" outlineLevel="0" collapsed="false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</row>
    <row r="109" customFormat="false" ht="15.75" hidden="false" customHeight="false" outlineLevel="0" collapsed="false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</row>
    <row r="110" customFormat="false" ht="15.75" hidden="false" customHeight="false" outlineLevel="0" collapsed="false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</row>
    <row r="111" customFormat="false" ht="15.75" hidden="false" customHeight="false" outlineLevel="0" collapsed="false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</row>
    <row r="112" customFormat="false" ht="15.75" hidden="false" customHeight="false" outlineLevel="0" collapsed="false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</row>
    <row r="113" customFormat="false" ht="15.75" hidden="false" customHeight="false" outlineLevel="0" collapsed="false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</row>
    <row r="114" customFormat="false" ht="15.75" hidden="false" customHeight="false" outlineLevel="0" collapsed="false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</row>
    <row r="115" customFormat="false" ht="15.75" hidden="false" customHeight="false" outlineLevel="0" collapsed="false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</row>
    <row r="116" customFormat="false" ht="15.75" hidden="false" customHeight="false" outlineLevel="0" collapsed="false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</row>
    <row r="117" customFormat="false" ht="15.75" hidden="false" customHeight="false" outlineLevel="0" collapsed="false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</row>
    <row r="118" customFormat="false" ht="15.75" hidden="false" customHeight="false" outlineLevel="0" collapsed="false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</row>
    <row r="119" customFormat="false" ht="15.75" hidden="false" customHeight="false" outlineLevel="0" collapsed="false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</row>
    <row r="120" customFormat="false" ht="15.75" hidden="false" customHeight="false" outlineLevel="0" collapsed="false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</row>
    <row r="121" customFormat="false" ht="15.75" hidden="false" customHeight="false" outlineLevel="0" collapsed="false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</row>
    <row r="122" customFormat="false" ht="15.75" hidden="false" customHeight="false" outlineLevel="0" collapsed="false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</row>
    <row r="123" customFormat="false" ht="15.75" hidden="false" customHeight="false" outlineLevel="0" collapsed="false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</row>
    <row r="124" customFormat="false" ht="15.75" hidden="false" customHeight="false" outlineLevel="0" collapsed="false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</row>
    <row r="125" customFormat="false" ht="15.75" hidden="false" customHeight="false" outlineLevel="0" collapsed="false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</row>
    <row r="126" customFormat="false" ht="15.75" hidden="false" customHeight="false" outlineLevel="0" collapsed="false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</row>
    <row r="127" customFormat="false" ht="15.75" hidden="false" customHeight="false" outlineLevel="0" collapsed="false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</row>
    <row r="128" customFormat="false" ht="15.75" hidden="false" customHeight="false" outlineLevel="0" collapsed="false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</row>
    <row r="129" customFormat="false" ht="15.75" hidden="false" customHeight="false" outlineLevel="0" collapsed="false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</row>
    <row r="130" customFormat="false" ht="15.75" hidden="false" customHeight="false" outlineLevel="0" collapsed="false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</row>
    <row r="131" customFormat="false" ht="15.75" hidden="false" customHeight="false" outlineLevel="0" collapsed="false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</row>
    <row r="132" customFormat="false" ht="15.75" hidden="false" customHeight="false" outlineLevel="0" collapsed="false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</row>
    <row r="133" customFormat="false" ht="15.75" hidden="false" customHeight="false" outlineLevel="0" collapsed="false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</row>
    <row r="134" customFormat="false" ht="15.75" hidden="false" customHeight="false" outlineLevel="0" collapsed="false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</row>
    <row r="135" customFormat="false" ht="15.75" hidden="false" customHeight="false" outlineLevel="0" collapsed="false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</row>
    <row r="136" customFormat="false" ht="15.75" hidden="false" customHeight="false" outlineLevel="0" collapsed="false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</row>
    <row r="137" customFormat="false" ht="15.75" hidden="false" customHeight="false" outlineLevel="0" collapsed="false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</row>
    <row r="138" customFormat="false" ht="15.75" hidden="false" customHeight="false" outlineLevel="0" collapsed="false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</row>
    <row r="139" customFormat="false" ht="15.75" hidden="false" customHeight="false" outlineLevel="0" collapsed="false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</row>
    <row r="140" customFormat="false" ht="15.75" hidden="false" customHeight="false" outlineLevel="0" collapsed="false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</row>
    <row r="141" customFormat="false" ht="15.75" hidden="false" customHeight="false" outlineLevel="0" collapsed="false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</row>
    <row r="142" customFormat="false" ht="15.75" hidden="false" customHeight="false" outlineLevel="0" collapsed="false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</row>
    <row r="143" customFormat="false" ht="15.75" hidden="false" customHeight="false" outlineLevel="0" collapsed="false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</row>
    <row r="144" customFormat="false" ht="15.75" hidden="false" customHeight="false" outlineLevel="0" collapsed="false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</row>
    <row r="145" customFormat="false" ht="15.75" hidden="false" customHeight="false" outlineLevel="0" collapsed="false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</row>
    <row r="146" customFormat="false" ht="15.75" hidden="false" customHeight="false" outlineLevel="0" collapsed="false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</row>
    <row r="147" customFormat="false" ht="15.75" hidden="false" customHeight="false" outlineLevel="0" collapsed="false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</row>
    <row r="148" customFormat="false" ht="15.75" hidden="false" customHeight="false" outlineLevel="0" collapsed="false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</row>
    <row r="149" customFormat="false" ht="15.75" hidden="false" customHeight="false" outlineLevel="0" collapsed="false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</row>
    <row r="150" customFormat="false" ht="15.75" hidden="false" customHeight="false" outlineLevel="0" collapsed="false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</row>
    <row r="151" customFormat="false" ht="15.75" hidden="false" customHeight="false" outlineLevel="0" collapsed="false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</row>
    <row r="152" customFormat="false" ht="15.75" hidden="false" customHeight="false" outlineLevel="0" collapsed="false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</row>
    <row r="153" customFormat="false" ht="15.75" hidden="false" customHeight="false" outlineLevel="0" collapsed="false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</row>
    <row r="154" customFormat="false" ht="15.75" hidden="false" customHeight="false" outlineLevel="0" collapsed="false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</row>
    <row r="155" customFormat="false" ht="15.75" hidden="false" customHeight="false" outlineLevel="0" collapsed="false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</row>
    <row r="156" customFormat="false" ht="15.75" hidden="false" customHeight="false" outlineLevel="0" collapsed="false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</row>
    <row r="157" customFormat="false" ht="15.75" hidden="false" customHeight="false" outlineLevel="0" collapsed="false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</row>
    <row r="158" customFormat="false" ht="15.75" hidden="false" customHeight="false" outlineLevel="0" collapsed="false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</row>
    <row r="159" customFormat="false" ht="15.75" hidden="false" customHeight="false" outlineLevel="0" collapsed="false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</row>
    <row r="160" customFormat="false" ht="15.75" hidden="false" customHeight="false" outlineLevel="0" collapsed="false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</row>
    <row r="161" customFormat="false" ht="15.75" hidden="false" customHeight="false" outlineLevel="0" collapsed="false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</row>
    <row r="162" customFormat="false" ht="15.75" hidden="false" customHeight="false" outlineLevel="0" collapsed="false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</row>
    <row r="163" customFormat="false" ht="15.75" hidden="false" customHeight="false" outlineLevel="0" collapsed="false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</row>
    <row r="164" customFormat="false" ht="15.75" hidden="false" customHeight="false" outlineLevel="0" collapsed="false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</row>
    <row r="165" customFormat="false" ht="15.75" hidden="false" customHeight="false" outlineLevel="0" collapsed="false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</row>
    <row r="166" customFormat="false" ht="15.75" hidden="false" customHeight="false" outlineLevel="0" collapsed="false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</row>
    <row r="167" customFormat="false" ht="15.75" hidden="false" customHeight="false" outlineLevel="0" collapsed="false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</row>
    <row r="168" customFormat="false" ht="15.75" hidden="false" customHeight="false" outlineLevel="0" collapsed="false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</row>
    <row r="169" customFormat="false" ht="15.75" hidden="false" customHeight="false" outlineLevel="0" collapsed="false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</row>
    <row r="170" customFormat="false" ht="15.75" hidden="false" customHeight="false" outlineLevel="0" collapsed="false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</row>
    <row r="171" customFormat="false" ht="15.75" hidden="false" customHeight="false" outlineLevel="0" collapsed="false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</row>
    <row r="172" customFormat="false" ht="15.75" hidden="false" customHeight="false" outlineLevel="0" collapsed="false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</row>
    <row r="173" customFormat="false" ht="15.75" hidden="false" customHeight="false" outlineLevel="0" collapsed="false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</row>
    <row r="174" customFormat="false" ht="15.75" hidden="false" customHeight="false" outlineLevel="0" collapsed="false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</row>
    <row r="175" customFormat="false" ht="15.75" hidden="false" customHeight="false" outlineLevel="0" collapsed="false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</row>
    <row r="176" customFormat="false" ht="15.75" hidden="false" customHeight="false" outlineLevel="0" collapsed="false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</row>
    <row r="177" customFormat="false" ht="15.75" hidden="false" customHeight="false" outlineLevel="0" collapsed="false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</row>
    <row r="178" customFormat="false" ht="15.75" hidden="false" customHeight="false" outlineLevel="0" collapsed="false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</row>
    <row r="179" customFormat="false" ht="15.75" hidden="false" customHeight="false" outlineLevel="0" collapsed="false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</row>
    <row r="180" customFormat="false" ht="15.75" hidden="false" customHeight="false" outlineLevel="0" collapsed="false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</row>
    <row r="181" customFormat="false" ht="15.75" hidden="false" customHeight="false" outlineLevel="0" collapsed="false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</row>
    <row r="182" customFormat="false" ht="15.75" hidden="false" customHeight="false" outlineLevel="0" collapsed="false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</row>
    <row r="183" customFormat="false" ht="15.75" hidden="false" customHeight="false" outlineLevel="0" collapsed="false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</row>
    <row r="184" customFormat="false" ht="15.75" hidden="false" customHeight="false" outlineLevel="0" collapsed="false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</row>
    <row r="185" customFormat="false" ht="15.75" hidden="false" customHeight="false" outlineLevel="0" collapsed="false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</row>
    <row r="186" customFormat="false" ht="15.75" hidden="false" customHeight="false" outlineLevel="0" collapsed="false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</row>
    <row r="187" customFormat="false" ht="15.75" hidden="false" customHeight="false" outlineLevel="0" collapsed="false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</row>
    <row r="188" customFormat="false" ht="15.75" hidden="false" customHeight="false" outlineLevel="0" collapsed="false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</row>
    <row r="189" customFormat="false" ht="15.75" hidden="false" customHeight="false" outlineLevel="0" collapsed="false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</row>
    <row r="190" customFormat="false" ht="15.75" hidden="false" customHeight="false" outlineLevel="0" collapsed="false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</row>
    <row r="191" customFormat="false" ht="15.75" hidden="false" customHeight="false" outlineLevel="0" collapsed="false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</row>
    <row r="192" customFormat="false" ht="15.75" hidden="false" customHeight="false" outlineLevel="0" collapsed="false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</row>
    <row r="193" customFormat="false" ht="15.75" hidden="false" customHeight="false" outlineLevel="0" collapsed="false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</row>
    <row r="194" customFormat="false" ht="15.75" hidden="false" customHeight="false" outlineLevel="0" collapsed="false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</row>
    <row r="195" customFormat="false" ht="15.75" hidden="false" customHeight="false" outlineLevel="0" collapsed="false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</row>
    <row r="196" customFormat="false" ht="15.75" hidden="false" customHeight="false" outlineLevel="0" collapsed="false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</row>
    <row r="197" customFormat="false" ht="15.75" hidden="false" customHeight="false" outlineLevel="0" collapsed="false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</row>
    <row r="198" customFormat="false" ht="15.75" hidden="false" customHeight="false" outlineLevel="0" collapsed="false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</row>
    <row r="199" customFormat="false" ht="15.75" hidden="false" customHeight="false" outlineLevel="0" collapsed="false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</row>
    <row r="200" customFormat="false" ht="15.75" hidden="false" customHeight="false" outlineLevel="0" collapsed="false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</row>
    <row r="201" customFormat="false" ht="15.75" hidden="false" customHeight="false" outlineLevel="0" collapsed="false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</row>
    <row r="202" customFormat="false" ht="15.75" hidden="false" customHeight="false" outlineLevel="0" collapsed="false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</row>
    <row r="203" customFormat="false" ht="15.75" hidden="false" customHeight="false" outlineLevel="0" collapsed="false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</row>
    <row r="204" customFormat="false" ht="15.75" hidden="false" customHeight="false" outlineLevel="0" collapsed="false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</row>
    <row r="205" customFormat="false" ht="15.75" hidden="false" customHeight="false" outlineLevel="0" collapsed="false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</row>
    <row r="206" customFormat="false" ht="15.75" hidden="false" customHeight="false" outlineLevel="0" collapsed="false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</row>
    <row r="207" customFormat="false" ht="15.75" hidden="false" customHeight="false" outlineLevel="0" collapsed="false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</row>
    <row r="208" customFormat="false" ht="15.75" hidden="false" customHeight="fals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</row>
    <row r="209" customFormat="false" ht="15.75" hidden="false" customHeight="fals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</row>
    <row r="210" customFormat="false" ht="15.75" hidden="false" customHeight="fals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</row>
    <row r="211" customFormat="false" ht="15.75" hidden="false" customHeight="fals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</row>
    <row r="212" customFormat="false" ht="15.75" hidden="false" customHeight="fals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</row>
    <row r="213" customFormat="false" ht="15.75" hidden="false" customHeight="fals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</row>
    <row r="214" customFormat="false" ht="15.75" hidden="false" customHeight="fals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</row>
    <row r="215" customFormat="false" ht="15.75" hidden="false" customHeight="fals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</row>
    <row r="216" customFormat="false" ht="15.75" hidden="false" customHeight="fals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</row>
    <row r="217" customFormat="false" ht="15.75" hidden="false" customHeight="fals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</row>
    <row r="218" customFormat="false" ht="15.75" hidden="false" customHeight="fals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</row>
    <row r="219" customFormat="false" ht="15.75" hidden="false" customHeight="fals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</row>
    <row r="220" customFormat="false" ht="15.75" hidden="false" customHeight="fals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</row>
    <row r="221" customFormat="false" ht="15.75" hidden="false" customHeight="fals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</row>
    <row r="222" customFormat="false" ht="15.75" hidden="false" customHeight="fals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</row>
    <row r="223" customFormat="false" ht="15.75" hidden="false" customHeight="fals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</row>
    <row r="224" customFormat="false" ht="15.75" hidden="false" customHeight="fals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</row>
    <row r="225" customFormat="false" ht="15.75" hidden="false" customHeight="fals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</row>
    <row r="226" customFormat="false" ht="15.75" hidden="false" customHeight="fals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</row>
    <row r="227" customFormat="false" ht="15.75" hidden="false" customHeight="fals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</row>
    <row r="228" customFormat="false" ht="15.75" hidden="false" customHeight="fals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</row>
    <row r="229" customFormat="false" ht="15.75" hidden="false" customHeight="fals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</row>
    <row r="230" customFormat="false" ht="15.75" hidden="false" customHeight="fals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</row>
    <row r="231" customFormat="false" ht="15.75" hidden="false" customHeight="fals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</row>
    <row r="232" customFormat="false" ht="15.75" hidden="false" customHeight="fals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</row>
    <row r="233" customFormat="false" ht="15.75" hidden="false" customHeight="fals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</row>
    <row r="234" customFormat="false" ht="15.75" hidden="false" customHeight="fals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</row>
    <row r="235" customFormat="false" ht="15.75" hidden="false" customHeight="fals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</row>
    <row r="236" customFormat="false" ht="15.75" hidden="false" customHeight="fals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</row>
    <row r="237" customFormat="false" ht="15.75" hidden="false" customHeight="fals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</row>
    <row r="238" customFormat="false" ht="15.75" hidden="false" customHeight="fals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</row>
    <row r="239" customFormat="false" ht="15.75" hidden="false" customHeight="fals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</row>
    <row r="240" customFormat="false" ht="15.75" hidden="false" customHeight="fals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</row>
    <row r="241" customFormat="false" ht="15.75" hidden="false" customHeight="fals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</row>
    <row r="242" customFormat="false" ht="15.75" hidden="false" customHeight="fals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</row>
    <row r="243" customFormat="false" ht="15.75" hidden="false" customHeight="fals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</row>
    <row r="244" customFormat="false" ht="15.75" hidden="false" customHeight="fals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</row>
    <row r="245" customFormat="false" ht="15.75" hidden="false" customHeight="fals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</row>
    <row r="246" customFormat="false" ht="15.75" hidden="false" customHeight="fals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</row>
    <row r="247" customFormat="false" ht="15.75" hidden="false" customHeight="fals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</row>
    <row r="248" customFormat="false" ht="15.75" hidden="false" customHeight="fals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</row>
    <row r="249" customFormat="false" ht="15.75" hidden="false" customHeight="fals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</row>
    <row r="250" customFormat="false" ht="15.75" hidden="false" customHeight="fals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</row>
    <row r="251" customFormat="false" ht="15.75" hidden="false" customHeight="fals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</row>
    <row r="252" customFormat="false" ht="15.75" hidden="false" customHeight="fals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</row>
    <row r="253" customFormat="false" ht="15.75" hidden="false" customHeight="fals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</row>
    <row r="254" customFormat="false" ht="15.75" hidden="false" customHeight="fals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</row>
    <row r="255" customFormat="false" ht="15.75" hidden="false" customHeight="fals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</row>
    <row r="256" customFormat="false" ht="15.75" hidden="false" customHeight="fals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</row>
    <row r="257" customFormat="false" ht="15.75" hidden="false" customHeight="fals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</row>
    <row r="258" customFormat="false" ht="15.75" hidden="false" customHeight="fals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</row>
    <row r="259" customFormat="false" ht="15.75" hidden="false" customHeight="fals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</row>
    <row r="260" customFormat="false" ht="15.75" hidden="false" customHeight="fals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</row>
    <row r="261" customFormat="false" ht="15.75" hidden="false" customHeight="fals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</row>
    <row r="262" customFormat="false" ht="15.75" hidden="false" customHeight="fals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</row>
    <row r="263" customFormat="false" ht="15.75" hidden="false" customHeight="fals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</row>
    <row r="264" customFormat="false" ht="15.75" hidden="false" customHeight="fals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</row>
    <row r="265" customFormat="false" ht="15.75" hidden="false" customHeight="fals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</row>
    <row r="266" customFormat="false" ht="15.75" hidden="false" customHeight="fals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</row>
    <row r="267" customFormat="false" ht="15.75" hidden="false" customHeight="fals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</row>
    <row r="268" customFormat="false" ht="15.75" hidden="false" customHeight="fals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</row>
    <row r="269" customFormat="false" ht="15.75" hidden="false" customHeight="fals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</row>
    <row r="270" customFormat="false" ht="15.75" hidden="false" customHeight="fals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</row>
    <row r="271" customFormat="false" ht="15.75" hidden="false" customHeight="fals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</row>
    <row r="272" customFormat="false" ht="15.75" hidden="false" customHeight="fals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</row>
    <row r="273" customFormat="false" ht="15.75" hidden="false" customHeight="fals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</row>
    <row r="274" customFormat="false" ht="15.75" hidden="false" customHeight="fals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</row>
    <row r="275" customFormat="false" ht="15.75" hidden="false" customHeight="fals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</row>
    <row r="276" customFormat="false" ht="15.75" hidden="false" customHeight="fals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</row>
    <row r="277" customFormat="false" ht="15.75" hidden="false" customHeight="fals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</row>
    <row r="278" customFormat="false" ht="15.75" hidden="false" customHeight="fals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</row>
    <row r="279" customFormat="false" ht="15.75" hidden="false" customHeight="fals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</row>
    <row r="280" customFormat="false" ht="15.75" hidden="false" customHeight="fals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</row>
    <row r="281" customFormat="false" ht="15.75" hidden="false" customHeight="fals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</row>
    <row r="282" customFormat="false" ht="15.75" hidden="false" customHeight="fals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</row>
    <row r="283" customFormat="false" ht="15.75" hidden="false" customHeight="fals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</row>
    <row r="284" customFormat="false" ht="15.75" hidden="false" customHeight="fals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</row>
    <row r="285" customFormat="false" ht="15.75" hidden="false" customHeight="fals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</row>
    <row r="286" customFormat="false" ht="15.75" hidden="false" customHeight="fals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</row>
    <row r="287" customFormat="false" ht="15.75" hidden="false" customHeight="fals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</row>
    <row r="288" customFormat="false" ht="15.75" hidden="false" customHeight="fals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</row>
    <row r="289" customFormat="false" ht="15.75" hidden="false" customHeight="fals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</row>
    <row r="290" customFormat="false" ht="15.75" hidden="false" customHeight="fals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</row>
    <row r="291" customFormat="false" ht="15.75" hidden="false" customHeight="fals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</row>
    <row r="292" customFormat="false" ht="15.75" hidden="false" customHeight="fals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</row>
    <row r="293" customFormat="false" ht="15.75" hidden="false" customHeight="fals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</row>
    <row r="294" customFormat="false" ht="15.75" hidden="false" customHeight="fals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</row>
    <row r="295" customFormat="false" ht="15.75" hidden="false" customHeight="fals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</row>
    <row r="296" customFormat="false" ht="15.75" hidden="false" customHeight="fals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</row>
    <row r="297" customFormat="false" ht="15.75" hidden="false" customHeight="fals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</row>
    <row r="298" customFormat="false" ht="15.75" hidden="false" customHeight="fals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</row>
    <row r="299" customFormat="false" ht="15.75" hidden="false" customHeight="fals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</row>
    <row r="300" customFormat="false" ht="15.75" hidden="false" customHeight="fals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</row>
    <row r="301" customFormat="false" ht="15.75" hidden="false" customHeight="fals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</row>
    <row r="302" customFormat="false" ht="15.75" hidden="false" customHeight="fals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</row>
    <row r="303" customFormat="false" ht="15.75" hidden="false" customHeight="fals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</row>
    <row r="304" customFormat="false" ht="15.75" hidden="false" customHeight="fals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</row>
    <row r="305" customFormat="false" ht="15.75" hidden="false" customHeight="fals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</row>
    <row r="306" customFormat="false" ht="15.75" hidden="false" customHeight="fals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</row>
    <row r="307" customFormat="false" ht="15.75" hidden="false" customHeight="fals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</row>
    <row r="308" customFormat="false" ht="15.75" hidden="false" customHeight="fals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</row>
    <row r="309" customFormat="false" ht="15.75" hidden="false" customHeight="fals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</row>
    <row r="310" customFormat="false" ht="15.75" hidden="false" customHeight="fals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</row>
    <row r="311" customFormat="false" ht="15.75" hidden="false" customHeight="fals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</row>
    <row r="312" customFormat="false" ht="15.75" hidden="false" customHeight="fals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</row>
    <row r="313" customFormat="false" ht="15.75" hidden="false" customHeight="fals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</row>
    <row r="314" customFormat="false" ht="15.75" hidden="false" customHeight="fals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</row>
    <row r="315" customFormat="false" ht="15.75" hidden="false" customHeight="fals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</row>
    <row r="316" customFormat="false" ht="15.75" hidden="false" customHeight="fals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</row>
    <row r="317" customFormat="false" ht="15.75" hidden="false" customHeight="fals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</row>
    <row r="318" customFormat="false" ht="15.75" hidden="false" customHeight="fals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</row>
    <row r="319" customFormat="false" ht="15.75" hidden="false" customHeight="fals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</row>
    <row r="320" customFormat="false" ht="15.75" hidden="false" customHeight="fals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</row>
    <row r="321" customFormat="false" ht="15.75" hidden="false" customHeight="fals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</row>
    <row r="322" customFormat="false" ht="15.75" hidden="false" customHeight="fals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</row>
    <row r="323" customFormat="false" ht="15.75" hidden="false" customHeight="fals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</row>
    <row r="324" customFormat="false" ht="15.75" hidden="false" customHeight="fals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</row>
    <row r="325" customFormat="false" ht="15.75" hidden="false" customHeight="fals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</row>
    <row r="326" customFormat="false" ht="15.75" hidden="false" customHeight="fals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</row>
    <row r="327" customFormat="false" ht="15.75" hidden="false" customHeight="fals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</row>
    <row r="328" customFormat="false" ht="15.75" hidden="false" customHeight="fals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</row>
    <row r="329" customFormat="false" ht="15.75" hidden="false" customHeight="fals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</row>
    <row r="330" customFormat="false" ht="15.75" hidden="false" customHeight="fals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</row>
    <row r="331" customFormat="false" ht="15.75" hidden="false" customHeight="fals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</row>
    <row r="332" customFormat="false" ht="15.75" hidden="false" customHeight="fals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</row>
    <row r="333" customFormat="false" ht="15.75" hidden="false" customHeight="fals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</row>
    <row r="334" customFormat="false" ht="15.75" hidden="false" customHeight="fals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</row>
    <row r="335" customFormat="false" ht="15.75" hidden="false" customHeight="fals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</row>
    <row r="336" customFormat="false" ht="15.75" hidden="false" customHeight="fals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</row>
    <row r="337" customFormat="false" ht="15.75" hidden="false" customHeight="fals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</row>
    <row r="338" customFormat="false" ht="15.75" hidden="false" customHeight="fals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</row>
    <row r="339" customFormat="false" ht="15.75" hidden="false" customHeight="fals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</row>
    <row r="340" customFormat="false" ht="15.75" hidden="false" customHeight="fals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</row>
    <row r="341" customFormat="false" ht="15.75" hidden="false" customHeight="fals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</row>
    <row r="342" customFormat="false" ht="15.75" hidden="false" customHeight="fals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</row>
    <row r="343" customFormat="false" ht="15.75" hidden="false" customHeight="fals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</row>
    <row r="344" customFormat="false" ht="15.75" hidden="false" customHeight="fals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</row>
    <row r="345" customFormat="false" ht="15.75" hidden="false" customHeight="fals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</row>
    <row r="346" customFormat="false" ht="15.75" hidden="false" customHeight="fals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</row>
    <row r="347" customFormat="false" ht="15.75" hidden="false" customHeight="fals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</row>
    <row r="348" customFormat="false" ht="15.75" hidden="false" customHeight="fals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</row>
    <row r="349" customFormat="false" ht="15.75" hidden="false" customHeight="fals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</row>
    <row r="350" customFormat="false" ht="15.75" hidden="false" customHeight="fals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</row>
    <row r="351" customFormat="false" ht="15.75" hidden="false" customHeight="fals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</row>
    <row r="352" customFormat="false" ht="15.75" hidden="false" customHeight="fals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</row>
    <row r="353" customFormat="false" ht="15.75" hidden="false" customHeight="fals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</row>
    <row r="354" customFormat="false" ht="15.75" hidden="false" customHeight="fals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</row>
    <row r="355" customFormat="false" ht="15.75" hidden="false" customHeight="fals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</row>
    <row r="356" customFormat="false" ht="15.75" hidden="false" customHeight="fals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</row>
    <row r="357" customFormat="false" ht="15.75" hidden="false" customHeight="fals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</row>
    <row r="358" customFormat="false" ht="15.75" hidden="false" customHeight="fals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</row>
    <row r="359" customFormat="false" ht="15.75" hidden="false" customHeight="fals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</row>
    <row r="360" customFormat="false" ht="15.75" hidden="false" customHeight="fals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</row>
    <row r="361" customFormat="false" ht="15.75" hidden="false" customHeight="fals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</row>
    <row r="362" customFormat="false" ht="15.75" hidden="false" customHeight="fals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</row>
    <row r="363" customFormat="false" ht="15.75" hidden="false" customHeight="fals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</row>
    <row r="364" customFormat="false" ht="15.75" hidden="false" customHeight="fals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</row>
    <row r="365" customFormat="false" ht="15.75" hidden="false" customHeight="fals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</row>
    <row r="366" customFormat="false" ht="15.75" hidden="false" customHeight="fals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</row>
    <row r="367" customFormat="false" ht="15.75" hidden="false" customHeight="fals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</row>
    <row r="368" customFormat="false" ht="15.75" hidden="false" customHeight="fals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</row>
    <row r="369" customFormat="false" ht="15.75" hidden="false" customHeight="fals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</row>
    <row r="370" customFormat="false" ht="15.75" hidden="false" customHeight="fals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</row>
    <row r="371" customFormat="false" ht="15.75" hidden="false" customHeight="fals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</row>
    <row r="372" customFormat="false" ht="15.75" hidden="false" customHeight="fals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</row>
    <row r="373" customFormat="false" ht="15.75" hidden="false" customHeight="fals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</row>
    <row r="374" customFormat="false" ht="15.75" hidden="false" customHeight="fals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</row>
    <row r="375" customFormat="false" ht="15.75" hidden="false" customHeight="fals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</row>
    <row r="376" customFormat="false" ht="15.75" hidden="false" customHeight="fals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</row>
    <row r="377" customFormat="false" ht="15.75" hidden="false" customHeight="fals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</row>
    <row r="378" customFormat="false" ht="15.75" hidden="false" customHeight="fals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</row>
    <row r="379" customFormat="false" ht="15.75" hidden="false" customHeight="fals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</row>
    <row r="380" customFormat="false" ht="15.75" hidden="false" customHeight="fals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</row>
    <row r="381" customFormat="false" ht="15.75" hidden="false" customHeight="fals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</row>
    <row r="382" customFormat="false" ht="15.75" hidden="false" customHeight="fals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</row>
    <row r="383" customFormat="false" ht="15.75" hidden="false" customHeight="fals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</row>
    <row r="384" customFormat="false" ht="15.75" hidden="false" customHeight="fals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</row>
    <row r="385" customFormat="false" ht="15.75" hidden="false" customHeight="fals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</row>
    <row r="386" customFormat="false" ht="15.75" hidden="false" customHeight="fals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</row>
    <row r="387" customFormat="false" ht="15.75" hidden="false" customHeight="fals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</row>
    <row r="388" customFormat="false" ht="15.75" hidden="false" customHeight="fals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</row>
    <row r="389" customFormat="false" ht="15.75" hidden="false" customHeight="fals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</row>
    <row r="390" customFormat="false" ht="15.75" hidden="false" customHeight="fals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</row>
    <row r="391" customFormat="false" ht="15.75" hidden="false" customHeight="fals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</row>
    <row r="392" customFormat="false" ht="15.75" hidden="false" customHeight="fals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</row>
    <row r="393" customFormat="false" ht="15.75" hidden="false" customHeight="fals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</row>
    <row r="394" customFormat="false" ht="15.75" hidden="false" customHeight="fals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</row>
    <row r="395" customFormat="false" ht="15.75" hidden="false" customHeight="fals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</row>
    <row r="396" customFormat="false" ht="15.75" hidden="false" customHeight="fals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</row>
    <row r="397" customFormat="false" ht="15.75" hidden="false" customHeight="fals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</row>
    <row r="398" customFormat="false" ht="15.75" hidden="false" customHeight="fals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</row>
    <row r="399" customFormat="false" ht="15.75" hidden="false" customHeight="fals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</row>
    <row r="400" customFormat="false" ht="15.75" hidden="false" customHeight="fals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</row>
    <row r="401" customFormat="false" ht="15.75" hidden="false" customHeight="fals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</row>
    <row r="402" customFormat="false" ht="15.75" hidden="false" customHeight="fals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</row>
    <row r="403" customFormat="false" ht="15.75" hidden="false" customHeight="fals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</row>
    <row r="404" customFormat="false" ht="15.75" hidden="false" customHeight="fals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</row>
    <row r="405" customFormat="false" ht="15.75" hidden="false" customHeight="fals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</row>
    <row r="406" customFormat="false" ht="15.75" hidden="false" customHeight="fals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</row>
    <row r="407" customFormat="false" ht="15.75" hidden="false" customHeight="fals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</row>
    <row r="408" customFormat="false" ht="15.75" hidden="false" customHeight="fals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</row>
    <row r="409" customFormat="false" ht="15.75" hidden="false" customHeight="fals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</row>
    <row r="410" customFormat="false" ht="15.75" hidden="false" customHeight="fals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</row>
    <row r="411" customFormat="false" ht="15.75" hidden="false" customHeight="fals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</row>
    <row r="412" customFormat="false" ht="15.75" hidden="false" customHeight="fals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</row>
    <row r="413" customFormat="false" ht="15.75" hidden="false" customHeight="fals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</row>
    <row r="414" customFormat="false" ht="15.75" hidden="false" customHeight="fals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</row>
    <row r="415" customFormat="false" ht="15.75" hidden="false" customHeight="fals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</row>
    <row r="416" customFormat="false" ht="15.75" hidden="false" customHeight="fals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</row>
    <row r="417" customFormat="false" ht="15.75" hidden="false" customHeight="fals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</row>
    <row r="418" customFormat="false" ht="15.75" hidden="false" customHeight="fals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</row>
    <row r="419" customFormat="false" ht="15.75" hidden="false" customHeight="fals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</row>
    <row r="420" customFormat="false" ht="15.75" hidden="false" customHeight="fals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</row>
    <row r="421" customFormat="false" ht="15.75" hidden="false" customHeight="fals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</row>
    <row r="422" customFormat="false" ht="15.75" hidden="false" customHeight="fals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</row>
    <row r="423" customFormat="false" ht="15.75" hidden="false" customHeight="fals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</row>
    <row r="424" customFormat="false" ht="15.75" hidden="false" customHeight="fals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</row>
    <row r="425" customFormat="false" ht="15.75" hidden="false" customHeight="fals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</row>
    <row r="426" customFormat="false" ht="15.75" hidden="false" customHeight="fals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</row>
    <row r="427" customFormat="false" ht="15.75" hidden="false" customHeight="fals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</row>
  </sheetData>
  <mergeCells count="4">
    <mergeCell ref="G12:H12"/>
    <mergeCell ref="G13:H13"/>
    <mergeCell ref="C19:D19"/>
    <mergeCell ref="F19:G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3" colorId="64" zoomScale="75" zoomScaleNormal="75" zoomScalePageLayoutView="100" workbookViewId="0">
      <selection pane="topLeft" activeCell="B26" activeCellId="0" sqref="B26"/>
    </sheetView>
  </sheetViews>
  <sheetFormatPr defaultColWidth="10.453125" defaultRowHeight="15.75" zeroHeight="false" outlineLevelRow="0" outlineLevelCol="0"/>
  <cols>
    <col collapsed="false" customWidth="true" hidden="false" outlineLevel="0" max="2" min="2" style="0" width="13.71"/>
  </cols>
  <sheetData>
    <row r="1" customFormat="false" ht="15.75" hidden="false" customHeight="false" outlineLevel="0" collapsed="false">
      <c r="A1" s="0" t="s">
        <v>248</v>
      </c>
    </row>
    <row r="2" customFormat="false" ht="15.75" hidden="false" customHeight="false" outlineLevel="0" collapsed="false">
      <c r="A2" s="50" t="s">
        <v>338</v>
      </c>
      <c r="B2" s="148" t="n">
        <f aca="false">4998/B3</f>
        <v>0.885228480340064</v>
      </c>
      <c r="C2" s="50"/>
    </row>
    <row r="3" customFormat="false" ht="15.75" hidden="false" customHeight="false" outlineLevel="0" collapsed="false">
      <c r="A3" s="50" t="s">
        <v>227</v>
      </c>
      <c r="B3" s="50" t="n">
        <v>5646</v>
      </c>
      <c r="C3" s="50"/>
      <c r="D3" s="50"/>
      <c r="E3" s="50"/>
      <c r="F3" s="50"/>
      <c r="G3" s="50"/>
      <c r="H3" s="50"/>
    </row>
    <row r="4" customFormat="false" ht="15.75" hidden="false" customHeight="false" outlineLevel="0" collapsed="false">
      <c r="A4" s="50" t="s">
        <v>339</v>
      </c>
      <c r="B4" s="34" t="n">
        <v>0.05</v>
      </c>
      <c r="C4" s="50"/>
      <c r="D4" s="50"/>
      <c r="E4" s="50"/>
      <c r="F4" s="50"/>
      <c r="G4" s="50"/>
      <c r="H4" s="50"/>
    </row>
    <row r="5" customFormat="false" ht="15.75" hidden="false" customHeight="false" outlineLevel="0" collapsed="false">
      <c r="A5" s="50" t="s">
        <v>330</v>
      </c>
      <c r="B5" s="149" t="n">
        <f aca="false">SQRT(B2*(1-B2)/B3)*_xlfn.NORM.S.INV(1-B4/2)</f>
        <v>0.00831423717390157</v>
      </c>
      <c r="C5" s="50"/>
      <c r="D5" s="50"/>
      <c r="E5" s="50"/>
      <c r="F5" s="50"/>
      <c r="G5" s="50"/>
      <c r="H5" s="50"/>
    </row>
    <row r="6" customFormat="false" ht="15.75" hidden="false" customHeight="false" outlineLevel="0" collapsed="false">
      <c r="A6" s="50" t="s">
        <v>340</v>
      </c>
      <c r="B6" s="150" t="str">
        <f aca="false">" [ " &amp; ROUND(B2-B5,3)&amp; " ; " &amp; ROUND(B2+B5,3) &amp; " ]"</f>
        <v> [ 0,877 ; 0,894 ]</v>
      </c>
      <c r="C6" s="50"/>
      <c r="D6" s="50"/>
      <c r="E6" s="50"/>
      <c r="F6" s="50"/>
      <c r="G6" s="50"/>
      <c r="H6" s="50"/>
    </row>
    <row r="7" customFormat="false" ht="15.75" hidden="false" customHeight="false" outlineLevel="0" collapsed="false">
      <c r="A7" s="50"/>
      <c r="B7" s="61"/>
      <c r="C7" s="50"/>
      <c r="D7" s="50"/>
      <c r="E7" s="50"/>
      <c r="F7" s="50"/>
      <c r="G7" s="50"/>
      <c r="H7" s="50"/>
    </row>
    <row r="8" customFormat="false" ht="15.75" hidden="false" customHeight="false" outlineLevel="0" collapsed="false">
      <c r="A8" s="50"/>
      <c r="B8" s="61"/>
      <c r="C8" s="50"/>
      <c r="D8" s="50"/>
      <c r="E8" s="50"/>
      <c r="F8" s="50"/>
      <c r="G8" s="50"/>
      <c r="H8" s="50"/>
    </row>
    <row r="9" customFormat="false" ht="15.75" hidden="false" customHeight="false" outlineLevel="0" collapsed="false">
      <c r="A9" s="50"/>
      <c r="B9" s="61"/>
      <c r="C9" s="50"/>
      <c r="D9" s="50"/>
      <c r="E9" s="50"/>
      <c r="F9" s="50"/>
      <c r="G9" s="50"/>
      <c r="H9" s="50"/>
    </row>
    <row r="10" customFormat="false" ht="15.75" hidden="false" customHeight="false" outlineLevel="0" collapsed="false">
      <c r="A10" s="50" t="s">
        <v>250</v>
      </c>
      <c r="B10" s="50"/>
      <c r="C10" s="50"/>
      <c r="D10" s="50"/>
      <c r="E10" s="50"/>
      <c r="F10" s="50"/>
      <c r="G10" s="50"/>
      <c r="H10" s="50"/>
    </row>
    <row r="11" customFormat="false" ht="15.75" hidden="false" customHeight="false" outlineLevel="0" collapsed="false">
      <c r="A11" s="50" t="s">
        <v>338</v>
      </c>
      <c r="B11" s="148" t="n">
        <f aca="false">5834/B12</f>
        <v>0.937791351872689</v>
      </c>
      <c r="C11" s="50"/>
      <c r="D11" s="50"/>
      <c r="E11" s="50"/>
      <c r="F11" s="50"/>
      <c r="G11" s="50"/>
      <c r="H11" s="50"/>
    </row>
    <row r="12" customFormat="false" ht="15.75" hidden="false" customHeight="false" outlineLevel="0" collapsed="false">
      <c r="A12" s="50" t="s">
        <v>227</v>
      </c>
      <c r="B12" s="50" t="n">
        <v>6221</v>
      </c>
      <c r="C12" s="50"/>
      <c r="D12" s="50"/>
      <c r="E12" s="50"/>
      <c r="F12" s="50"/>
      <c r="G12" s="149"/>
      <c r="H12" s="50"/>
    </row>
    <row r="13" customFormat="false" ht="15.75" hidden="false" customHeight="false" outlineLevel="0" collapsed="false">
      <c r="A13" s="50" t="s">
        <v>339</v>
      </c>
      <c r="B13" s="34" t="n">
        <v>0.05</v>
      </c>
      <c r="C13" s="50"/>
      <c r="D13" s="50"/>
      <c r="E13" s="50"/>
      <c r="F13" s="50"/>
      <c r="G13" s="50"/>
      <c r="H13" s="50"/>
    </row>
    <row r="14" customFormat="false" ht="15.75" hidden="false" customHeight="false" outlineLevel="0" collapsed="false">
      <c r="A14" s="50" t="s">
        <v>330</v>
      </c>
      <c r="B14" s="149" t="n">
        <f aca="false">SQRT(B11*(1-B11)/B12)*_xlfn.NORM.S.INV(1-B13/2)</f>
        <v>0.00600200681082792</v>
      </c>
      <c r="C14" s="50"/>
      <c r="D14" s="50"/>
      <c r="E14" s="50"/>
      <c r="F14" s="50"/>
      <c r="G14" s="50"/>
      <c r="H14" s="50"/>
    </row>
    <row r="15" customFormat="false" ht="15.75" hidden="false" customHeight="false" outlineLevel="0" collapsed="false">
      <c r="A15" s="50" t="s">
        <v>340</v>
      </c>
      <c r="B15" s="151" t="str">
        <f aca="false">" [ " &amp; ROUND(B11-B14,3)&amp; " ; " &amp; ROUND(B11+B14,3) &amp; " ]"</f>
        <v> [ 0,932 ; 0,944 ]</v>
      </c>
    </row>
    <row r="18" customFormat="false" ht="15.75" hidden="false" customHeight="false" outlineLevel="0" collapsed="false">
      <c r="A18" s="50"/>
    </row>
    <row r="21" customFormat="false" ht="15.75" hidden="false" customHeight="false" outlineLevel="0" collapsed="false">
      <c r="B21" s="0" t="s">
        <v>341</v>
      </c>
    </row>
    <row r="23" customFormat="false" ht="15.75" hidden="false" customHeight="false" outlineLevel="0" collapsed="false">
      <c r="B23" s="0" t="s">
        <v>342</v>
      </c>
    </row>
    <row r="25" customFormat="false" ht="15.75" hidden="false" customHeight="false" outlineLevel="0" collapsed="false">
      <c r="B25" s="0" t="s">
        <v>343</v>
      </c>
      <c r="K25" s="36" t="n">
        <f aca="false">0.95*0.95</f>
        <v>0.9025</v>
      </c>
    </row>
    <row r="27" customFormat="false" ht="15.75" hidden="false" customHeight="false" outlineLevel="0" collapsed="false">
      <c r="B27" s="0" t="s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J5" activeCellId="0" sqref="J5"/>
    </sheetView>
  </sheetViews>
  <sheetFormatPr defaultColWidth="10.453125" defaultRowHeight="15.75" zeroHeight="false" outlineLevelRow="0" outlineLevelCol="0"/>
  <cols>
    <col collapsed="false" customWidth="true" hidden="false" outlineLevel="0" max="6" min="6" style="0" width="15"/>
    <col collapsed="false" customWidth="true" hidden="false" outlineLevel="0" max="9" min="9" style="0" width="11.43"/>
  </cols>
  <sheetData>
    <row r="1" customFormat="false" ht="15.75" hidden="false" customHeight="false" outlineLevel="0" collapsed="false">
      <c r="A1" s="50" t="s">
        <v>345</v>
      </c>
      <c r="B1" s="152" t="n">
        <v>13</v>
      </c>
      <c r="C1" s="153" t="n">
        <v>14</v>
      </c>
      <c r="D1" s="153" t="n">
        <v>15</v>
      </c>
      <c r="E1" s="153" t="n">
        <v>16</v>
      </c>
      <c r="F1" s="153" t="n">
        <v>17</v>
      </c>
      <c r="G1" s="153" t="n">
        <v>18</v>
      </c>
      <c r="H1" s="153" t="n">
        <v>19</v>
      </c>
      <c r="I1" s="78"/>
      <c r="J1" s="50"/>
    </row>
    <row r="2" customFormat="false" ht="15.75" hidden="false" customHeight="false" outlineLevel="0" collapsed="false">
      <c r="A2" s="50" t="s">
        <v>346</v>
      </c>
      <c r="B2" s="154" t="n">
        <v>12</v>
      </c>
      <c r="C2" s="155" t="n">
        <v>23</v>
      </c>
      <c r="D2" s="155" t="n">
        <v>13</v>
      </c>
      <c r="E2" s="155" t="n">
        <v>43</v>
      </c>
      <c r="F2" s="155" t="n">
        <v>13</v>
      </c>
      <c r="G2" s="155" t="n">
        <v>9</v>
      </c>
      <c r="H2" s="155" t="n">
        <v>7</v>
      </c>
      <c r="I2" s="61"/>
      <c r="J2" s="50"/>
    </row>
    <row r="4" customFormat="false" ht="33.75" hidden="false" customHeight="false" outlineLevel="0" collapsed="false">
      <c r="A4" s="138" t="s">
        <v>248</v>
      </c>
      <c r="B4" s="138" t="s">
        <v>325</v>
      </c>
      <c r="C4" s="138"/>
      <c r="D4" s="138" t="s">
        <v>330</v>
      </c>
      <c r="E4" s="138"/>
      <c r="F4" s="119" t="s">
        <v>323</v>
      </c>
      <c r="G4" s="138"/>
      <c r="H4" s="120" t="s">
        <v>347</v>
      </c>
      <c r="I4" s="138" t="n">
        <v>120</v>
      </c>
      <c r="J4" s="50"/>
    </row>
    <row r="5" customFormat="false" ht="33.75" hidden="false" customHeight="false" outlineLevel="0" collapsed="false">
      <c r="A5" s="117"/>
      <c r="B5" s="156" t="n">
        <v>0.95</v>
      </c>
      <c r="C5" s="131"/>
      <c r="D5" s="131" t="n">
        <f aca="false">_xlfn.CONFIDENCE.NORM(1-B5,I$6,I$4)</f>
        <v>0.322054945869088</v>
      </c>
      <c r="E5" s="138"/>
      <c r="F5" s="121" t="str">
        <f aca="false">"[ " &amp; ROUND(I$5-D5,2) &amp; " ; "&amp; ROUND(I$5+D5,2) &amp; " ] "</f>
        <v>[ 15,32 ; 15,96 ] </v>
      </c>
      <c r="G5" s="131"/>
      <c r="H5" s="120" t="s">
        <v>348</v>
      </c>
      <c r="I5" s="131" t="n">
        <f aca="false">SUMPRODUCT(B1:H1,B2:H2)/I4</f>
        <v>15.6416666666667</v>
      </c>
      <c r="J5" s="50"/>
    </row>
    <row r="6" customFormat="false" ht="67.5" hidden="false" customHeight="false" outlineLevel="0" collapsed="false">
      <c r="A6" s="117"/>
      <c r="B6" s="156" t="n">
        <v>0.99</v>
      </c>
      <c r="C6" s="131"/>
      <c r="D6" s="131" t="n">
        <f aca="false">_xlfn.CONFIDENCE.NORM(1-B6,I$6,I$4)</f>
        <v>0.423251944150966</v>
      </c>
      <c r="E6" s="138"/>
      <c r="F6" s="121" t="str">
        <f aca="false">"[ " &amp; ROUND(I$5-D6,2) &amp; " ; "&amp; ROUND(I$5+D6,2) &amp; " ] "</f>
        <v>[ 15,22 ; 16,06 ] </v>
      </c>
      <c r="G6" s="131"/>
      <c r="H6" s="120" t="s">
        <v>349</v>
      </c>
      <c r="I6" s="138" t="n">
        <v>1.8</v>
      </c>
      <c r="J6" s="50"/>
    </row>
    <row r="7" customFormat="false" ht="15.75" hidden="false" customHeight="false" outlineLevel="0" collapsed="false">
      <c r="A7" s="50"/>
      <c r="B7" s="50"/>
      <c r="C7" s="50"/>
      <c r="D7" s="50"/>
      <c r="E7" s="50"/>
      <c r="F7" s="50"/>
      <c r="G7" s="50"/>
      <c r="H7" s="50"/>
      <c r="I7" s="61"/>
      <c r="J7" s="50"/>
    </row>
    <row r="8" customFormat="false" ht="33.75" hidden="false" customHeight="false" outlineLevel="0" collapsed="false">
      <c r="A8" s="138" t="s">
        <v>250</v>
      </c>
      <c r="B8" s="138" t="s">
        <v>325</v>
      </c>
      <c r="C8" s="138"/>
      <c r="D8" s="138" t="s">
        <v>330</v>
      </c>
      <c r="E8" s="138"/>
      <c r="F8" s="119" t="s">
        <v>323</v>
      </c>
      <c r="G8" s="138"/>
      <c r="H8" s="120" t="s">
        <v>347</v>
      </c>
      <c r="I8" s="138" t="n">
        <v>120</v>
      </c>
      <c r="J8" s="50"/>
    </row>
    <row r="9" customFormat="false" ht="33.75" hidden="false" customHeight="false" outlineLevel="0" collapsed="false">
      <c r="A9" s="117"/>
      <c r="B9" s="156" t="n">
        <v>0.95</v>
      </c>
      <c r="C9" s="131"/>
      <c r="D9" s="131" t="n">
        <f aca="false">_xlfn.CONFIDENCE.T(1-B9,I$10,I$8)</f>
        <v>0.290335727593287</v>
      </c>
      <c r="E9" s="138"/>
      <c r="F9" s="121" t="str">
        <f aca="false">"[ " &amp; ROUND(I$5-D9,2) &amp; " ; "&amp; ROUND(I$5+D9,2) &amp; " ] "</f>
        <v>[ 15,35 ; 15,93 ] </v>
      </c>
      <c r="G9" s="131"/>
      <c r="H9" s="120" t="s">
        <v>348</v>
      </c>
      <c r="I9" s="131" t="n">
        <f aca="false">SUMPRODUCT(B1:H1,B2:H2)/I8</f>
        <v>15.6416666666667</v>
      </c>
      <c r="J9" s="50"/>
    </row>
    <row r="10" customFormat="false" ht="51" hidden="false" customHeight="false" outlineLevel="0" collapsed="false">
      <c r="A10" s="117"/>
      <c r="B10" s="156" t="n">
        <v>0.99</v>
      </c>
      <c r="C10" s="131"/>
      <c r="D10" s="131" t="n">
        <f aca="false">_xlfn.CONFIDENCE.T(1-B10,I$10,I$8)</f>
        <v>0.383836139705566</v>
      </c>
      <c r="E10" s="138"/>
      <c r="F10" s="121" t="str">
        <f aca="false">"[ " &amp; ROUND(I$5-D10,2) &amp; " ; "&amp; ROUND(I$5+D10,2) &amp; " ] "</f>
        <v>[ 15,26 ; 16,03 ] </v>
      </c>
      <c r="G10" s="131"/>
      <c r="H10" s="120" t="s">
        <v>350</v>
      </c>
      <c r="I10" s="131" t="n">
        <f aca="false">SQRT(SUMPRODUCT(B1:H1,B1:H1,B2:H2) /I8- I9*I9)</f>
        <v>1.6062162231641</v>
      </c>
      <c r="J10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11740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2013-09-23T16:32:01Z</dcterms:created>
  <dc:creator>M&amp;S </dc:creator>
  <dc:description/>
  <dc:language>fr-FR</dc:language>
  <cp:lastModifiedBy/>
  <dcterms:modified xsi:type="dcterms:W3CDTF">2023-11-16T15:28:01Z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