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DFDE188C-A3A3-4D1A-9111-2F5995D5C33B}" xr6:coauthVersionLast="45" xr6:coauthVersionMax="45" xr10:uidLastSave="{00000000-0000-0000-0000-000000000000}"/>
  <bookViews>
    <workbookView xWindow="-108" yWindow="-108" windowWidth="23256" windowHeight="12576" firstSheet="1" activeTab="1" xr2:uid="{00000000-000D-0000-FFFF-FFFF00000000}"/>
  </bookViews>
  <sheets>
    <sheet name="Documentation (Old)" sheetId="2" state="hidden" r:id="rId1"/>
    <sheet name="Non-CV (2)" sheetId="36" r:id="rId2"/>
    <sheet name="Documentation (WIP)" sheetId="24" r:id="rId3"/>
    <sheet name="Skill Sheet" sheetId="31" r:id="rId4"/>
    <sheet name="Non-CV" sheetId="11" r:id="rId5"/>
    <sheet name="CV" sheetId="3" r:id="rId6"/>
    <sheet name="BBV" sheetId="21" r:id="rId7"/>
    <sheet name="SS" sheetId="22" r:id="rId8"/>
    <sheet name="SSV" sheetId="26" r:id="rId9"/>
    <sheet name="AA" sheetId="23" r:id="rId10"/>
    <sheet name="Enemy Stats WIP" sheetId="27" state="hidden" r:id="rId11"/>
    <sheet name="Ship Stats" sheetId="17" state="hidden" r:id="rId12"/>
    <sheet name="Barrage" sheetId="25" state="hidden" r:id="rId13"/>
    <sheet name="Equipment Stats" sheetId="6" state="hidden" r:id="rId14"/>
  </sheets>
  <definedNames>
    <definedName name="ExternalData_1" localSheetId="13"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 i="36" l="1"/>
  <c r="I19" i="36"/>
  <c r="H19" i="36"/>
  <c r="W10" i="36"/>
  <c r="Y9" i="36"/>
  <c r="W9" i="36"/>
  <c r="AF8" i="36"/>
  <c r="Y8" i="36"/>
  <c r="W8" i="36"/>
  <c r="D4" i="36"/>
  <c r="D3" i="36" s="1"/>
  <c r="K3" i="3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H17" i="36"/>
  <c r="H15" i="36"/>
  <c r="I13" i="36"/>
  <c r="I7" i="36"/>
  <c r="G5" i="36"/>
  <c r="E5" i="36"/>
  <c r="G17" i="36"/>
  <c r="G15" i="36"/>
  <c r="H13" i="36"/>
  <c r="I10" i="36"/>
  <c r="H7" i="36"/>
  <c r="F5" i="36"/>
  <c r="G7" i="36"/>
  <c r="E17" i="36"/>
  <c r="E15" i="36"/>
  <c r="F13" i="36"/>
  <c r="I11" i="36"/>
  <c r="G10" i="36"/>
  <c r="H9" i="36"/>
  <c r="I8" i="36"/>
  <c r="F7" i="36"/>
  <c r="F17" i="36"/>
  <c r="F15" i="36"/>
  <c r="G13" i="36"/>
  <c r="H10" i="36"/>
  <c r="I9" i="36"/>
  <c r="I16" i="36"/>
  <c r="I14" i="36"/>
  <c r="G11" i="36"/>
  <c r="E10" i="36"/>
  <c r="F9" i="36"/>
  <c r="G8" i="36"/>
  <c r="I6" i="36"/>
  <c r="AF4" i="36"/>
  <c r="AF5" i="36" s="1"/>
  <c r="H12" i="36"/>
  <c r="I5" i="36"/>
  <c r="AF14" i="36"/>
  <c r="H8" i="36"/>
  <c r="H16" i="36"/>
  <c r="H14" i="36"/>
  <c r="F11" i="36"/>
  <c r="E9" i="36"/>
  <c r="F8" i="36"/>
  <c r="H6" i="36"/>
  <c r="AE4" i="36"/>
  <c r="F16" i="36"/>
  <c r="F6" i="36"/>
  <c r="E16" i="36"/>
  <c r="G12" i="36"/>
  <c r="E6" i="36"/>
  <c r="I17" i="36"/>
  <c r="E12" i="36"/>
  <c r="AE7" i="36"/>
  <c r="I18" i="36"/>
  <c r="G16" i="36"/>
  <c r="G14" i="36"/>
  <c r="I12" i="36"/>
  <c r="E11" i="36"/>
  <c r="E8" i="36"/>
  <c r="AF6" i="36"/>
  <c r="G6" i="36"/>
  <c r="H18" i="36"/>
  <c r="F14" i="36"/>
  <c r="AE6" i="36"/>
  <c r="E14" i="36"/>
  <c r="F12" i="36"/>
  <c r="AF7" i="36"/>
  <c r="I15" i="36"/>
  <c r="AF13" i="36"/>
  <c r="H5" i="36"/>
  <c r="E13" i="36"/>
  <c r="H11" i="36"/>
  <c r="F10" i="36"/>
  <c r="G9" i="36"/>
  <c r="E7" i="36"/>
  <c r="AE5" i="36"/>
  <c r="AF11" i="36" l="1"/>
  <c r="AF9" i="36"/>
  <c r="G298" i="25"/>
  <c r="D10" i="36"/>
  <c r="C26" i="36"/>
  <c r="D5" i="36"/>
  <c r="AH4" i="36"/>
  <c r="D14" i="36"/>
  <c r="C24" i="36"/>
  <c r="C23" i="36"/>
  <c r="D11" i="36"/>
  <c r="D7" i="36"/>
  <c r="C25" i="36"/>
  <c r="D9" i="36"/>
  <c r="D12" i="36"/>
  <c r="D8" i="36"/>
  <c r="D6" i="36"/>
  <c r="D13" i="36"/>
  <c r="H15" i="21"/>
  <c r="D9" i="21"/>
  <c r="G10" i="21"/>
  <c r="H7" i="21"/>
  <c r="D10" i="21"/>
  <c r="F10" i="21"/>
  <c r="E10" i="21"/>
  <c r="AC4" i="21"/>
  <c r="AC7" i="21"/>
  <c r="AC6" i="21"/>
  <c r="D18" i="36" l="1"/>
  <c r="D20" i="36"/>
  <c r="S20" i="36" s="1"/>
  <c r="AF27" i="36"/>
  <c r="AF28" i="36" s="1"/>
  <c r="Q10" i="36" s="1"/>
  <c r="P20" i="36"/>
  <c r="L25" i="36"/>
  <c r="I25" i="36"/>
  <c r="K25" i="36"/>
  <c r="J25" i="36"/>
  <c r="G25" i="36"/>
  <c r="F25" i="36"/>
  <c r="N25" i="36"/>
  <c r="H25" i="36"/>
  <c r="E25" i="36"/>
  <c r="M25" i="36"/>
  <c r="D19" i="36"/>
  <c r="L23" i="36"/>
  <c r="K23" i="36"/>
  <c r="I23" i="36"/>
  <c r="J23" i="36"/>
  <c r="G23" i="36"/>
  <c r="F23" i="36"/>
  <c r="E23" i="36"/>
  <c r="N23" i="36"/>
  <c r="M23" i="36"/>
  <c r="H23" i="36"/>
  <c r="L24" i="36"/>
  <c r="I24" i="36"/>
  <c r="K24" i="36"/>
  <c r="J24" i="36"/>
  <c r="G24" i="36"/>
  <c r="N24" i="36"/>
  <c r="H24" i="36"/>
  <c r="F24" i="36"/>
  <c r="M24" i="36"/>
  <c r="E24" i="36"/>
  <c r="AF18" i="36"/>
  <c r="AF25" i="36"/>
  <c r="AF26" i="36" s="1"/>
  <c r="AF15" i="36"/>
  <c r="AF19" i="36"/>
  <c r="AF17" i="36" s="1"/>
  <c r="AF20" i="36"/>
  <c r="AF16" i="36" s="1"/>
  <c r="AF23" i="36"/>
  <c r="L26" i="36"/>
  <c r="I26" i="36"/>
  <c r="K26" i="36"/>
  <c r="J26" i="36"/>
  <c r="G26" i="36"/>
  <c r="M26" i="36"/>
  <c r="F26" i="36"/>
  <c r="E26" i="36"/>
  <c r="N26" i="36"/>
  <c r="H26" i="36"/>
  <c r="G295" i="25"/>
  <c r="G296" i="25"/>
  <c r="G297" i="25"/>
  <c r="G299" i="25"/>
  <c r="G300" i="25"/>
  <c r="G301" i="25"/>
  <c r="G302" i="25"/>
  <c r="G303" i="25"/>
  <c r="G294" i="25"/>
  <c r="AH8" i="36"/>
  <c r="AH10" i="36"/>
  <c r="AH5" i="36"/>
  <c r="AH11" i="36"/>
  <c r="AH12" i="36"/>
  <c r="AH6" i="36"/>
  <c r="AH7" i="36"/>
  <c r="AH9" i="36"/>
  <c r="AC5" i="21"/>
  <c r="AF24" i="36" l="1"/>
  <c r="Q8" i="36" s="1"/>
  <c r="F31" i="36"/>
  <c r="F37" i="36" s="1"/>
  <c r="F30" i="36"/>
  <c r="F36" i="36" s="1"/>
  <c r="T30" i="36"/>
  <c r="T31" i="36"/>
  <c r="T29" i="36"/>
  <c r="F29" i="36"/>
  <c r="Q9" i="36"/>
  <c r="M9" i="36"/>
  <c r="U9" i="36" s="1"/>
  <c r="AF31" i="36"/>
  <c r="M8" i="36" s="1"/>
  <c r="U8" i="36" s="1"/>
  <c r="AF30" i="36"/>
  <c r="M10" i="36" s="1"/>
  <c r="AF32" i="36"/>
  <c r="P29" i="36"/>
  <c r="P30" i="36"/>
  <c r="P31" i="36"/>
  <c r="D31" i="36"/>
  <c r="O37" i="36"/>
  <c r="M37" i="36"/>
  <c r="D29" i="36"/>
  <c r="I37" i="36"/>
  <c r="K37" i="36"/>
  <c r="D30" i="36"/>
  <c r="D32" i="36"/>
  <c r="D38" i="36" s="1"/>
  <c r="N29" i="36"/>
  <c r="N30" i="36"/>
  <c r="N31" i="36"/>
  <c r="R29" i="36"/>
  <c r="R30" i="36"/>
  <c r="R31" i="36"/>
  <c r="G289" i="25"/>
  <c r="G290" i="25"/>
  <c r="G291" i="25"/>
  <c r="G285" i="25"/>
  <c r="G286" i="25"/>
  <c r="G287" i="25"/>
  <c r="G288" i="25"/>
  <c r="G283" i="25"/>
  <c r="G284" i="25"/>
  <c r="K31" i="36" l="1"/>
  <c r="K36" i="36"/>
  <c r="K30" i="36"/>
  <c r="O34" i="36"/>
  <c r="M35" i="36"/>
  <c r="R5" i="36"/>
  <c r="R4" i="36"/>
  <c r="K38" i="36"/>
  <c r="X5" i="36"/>
  <c r="K34" i="36"/>
  <c r="I38" i="36"/>
  <c r="I36" i="36"/>
  <c r="M34" i="36"/>
  <c r="V4" i="36"/>
  <c r="D35" i="36"/>
  <c r="H29" i="36"/>
  <c r="O36" i="36"/>
  <c r="D36" i="36"/>
  <c r="V5" i="36"/>
  <c r="H30" i="36"/>
  <c r="M36" i="36"/>
  <c r="M38" i="36"/>
  <c r="I35" i="36"/>
  <c r="O38" i="36"/>
  <c r="O35" i="36"/>
  <c r="Z6" i="36"/>
  <c r="D37" i="36"/>
  <c r="H31" i="36"/>
  <c r="V6" i="36"/>
  <c r="Z5" i="36"/>
  <c r="K35" i="36"/>
  <c r="R6" i="36"/>
  <c r="X6" i="36"/>
  <c r="Z4" i="36"/>
  <c r="I34" i="36"/>
  <c r="K29" i="36"/>
  <c r="X4" i="36"/>
  <c r="F35" i="36"/>
  <c r="G282" i="25"/>
  <c r="T5" i="36" l="1"/>
  <c r="N5" i="36"/>
  <c r="M5" i="36"/>
  <c r="P5" i="36"/>
  <c r="T6" i="36"/>
  <c r="P6" i="36"/>
  <c r="N6" i="36"/>
  <c r="M6" i="36"/>
  <c r="T4" i="36"/>
  <c r="P4" i="36"/>
  <c r="N4" i="36"/>
  <c r="M4" i="36"/>
  <c r="I19" i="1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E5" i="31"/>
  <c r="C9" i="31"/>
  <c r="L5" i="31"/>
  <c r="K5" i="31"/>
  <c r="M5" i="31"/>
  <c r="D21" i="31"/>
  <c r="D15" i="31"/>
  <c r="H5" i="31"/>
  <c r="I5" i="31"/>
  <c r="J5" i="31"/>
  <c r="C8" i="31"/>
  <c r="D8" i="31"/>
  <c r="E10" i="31"/>
  <c r="F5" i="31"/>
  <c r="B18" i="31"/>
  <c r="G5" i="31"/>
  <c r="B12" i="31"/>
  <c r="D18" i="31"/>
  <c r="D5" i="31"/>
  <c r="C5" i="31"/>
  <c r="C10" i="31"/>
  <c r="D10" i="31"/>
  <c r="E8" i="31"/>
  <c r="B21" i="31"/>
  <c r="D12" i="31"/>
  <c r="D9" i="31"/>
  <c r="E9" i="31"/>
  <c r="B5" i="31"/>
  <c r="B15"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F8" i="23"/>
  <c r="E21" i="23"/>
  <c r="G62" i="23"/>
  <c r="G80" i="23"/>
  <c r="F22" i="23"/>
  <c r="F50" i="23"/>
  <c r="F53" i="23"/>
  <c r="D62" i="23"/>
  <c r="G48" i="23"/>
  <c r="F39" i="23"/>
  <c r="H64" i="23"/>
  <c r="E37" i="23"/>
  <c r="H34" i="23"/>
  <c r="D52" i="23"/>
  <c r="E23" i="23"/>
  <c r="F34" i="23"/>
  <c r="H24" i="23"/>
  <c r="H38" i="23"/>
  <c r="H48" i="23"/>
  <c r="F80" i="23"/>
  <c r="E34" i="23"/>
  <c r="E19" i="23"/>
  <c r="H76" i="23"/>
  <c r="F5" i="23"/>
  <c r="E39" i="23"/>
  <c r="D79" i="23"/>
  <c r="F36" i="23"/>
  <c r="E79" i="23"/>
  <c r="G24" i="23"/>
  <c r="E36" i="23"/>
  <c r="D35" i="23"/>
  <c r="D19" i="23"/>
  <c r="E49" i="23"/>
  <c r="F63" i="23"/>
  <c r="E75" i="23"/>
  <c r="G66" i="23"/>
  <c r="F37" i="23"/>
  <c r="D65" i="23"/>
  <c r="D78" i="23"/>
  <c r="D64" i="23"/>
  <c r="D66" i="23"/>
  <c r="E53" i="23"/>
  <c r="E20" i="23"/>
  <c r="D48" i="23"/>
  <c r="H49" i="23"/>
  <c r="F51" i="23"/>
  <c r="F48" i="23"/>
  <c r="F38" i="23"/>
  <c r="E65" i="23"/>
  <c r="E25" i="23"/>
  <c r="F20" i="23"/>
  <c r="E50" i="23"/>
  <c r="H35" i="23"/>
  <c r="F25" i="23"/>
  <c r="D25" i="23"/>
  <c r="F64" i="23"/>
  <c r="E38" i="23"/>
  <c r="E66" i="23"/>
  <c r="E48" i="23"/>
  <c r="G34" i="23"/>
  <c r="D20" i="23"/>
  <c r="D50" i="23"/>
  <c r="G63" i="23"/>
  <c r="F76" i="23"/>
  <c r="G64" i="23"/>
  <c r="G49" i="23"/>
  <c r="H78" i="23"/>
  <c r="F78" i="23"/>
  <c r="E5" i="23"/>
  <c r="H20" i="23"/>
  <c r="F10" i="23"/>
  <c r="E22" i="23"/>
  <c r="D76" i="23"/>
  <c r="F61" i="23"/>
  <c r="F65" i="23"/>
  <c r="F79" i="23"/>
  <c r="F9" i="23"/>
  <c r="F7" i="23"/>
  <c r="G52" i="23"/>
  <c r="F33" i="23"/>
  <c r="G78" i="23"/>
  <c r="D33" i="23"/>
  <c r="D61" i="23"/>
  <c r="F66" i="23"/>
  <c r="D53" i="23"/>
  <c r="F67" i="23"/>
  <c r="F35" i="23"/>
  <c r="E77" i="23"/>
  <c r="F23" i="23"/>
  <c r="H52" i="23"/>
  <c r="D21" i="23"/>
  <c r="H66" i="23"/>
  <c r="D67" i="23"/>
  <c r="G20" i="23"/>
  <c r="G77" i="23"/>
  <c r="G38" i="23"/>
  <c r="E63" i="23"/>
  <c r="D75" i="23"/>
  <c r="G22" i="23"/>
  <c r="D63" i="23"/>
  <c r="E76" i="23"/>
  <c r="E35" i="23"/>
  <c r="D39" i="23"/>
  <c r="E51" i="23"/>
  <c r="F75" i="23"/>
  <c r="F21" i="23"/>
  <c r="D22" i="23"/>
  <c r="H50" i="23"/>
  <c r="F19" i="23"/>
  <c r="F6" i="23"/>
  <c r="H36" i="23"/>
  <c r="D77" i="23"/>
  <c r="F47" i="23"/>
  <c r="G35" i="23"/>
  <c r="E24" i="23"/>
  <c r="D37" i="23"/>
  <c r="F49" i="23"/>
  <c r="G50" i="23"/>
  <c r="H21" i="23"/>
  <c r="F24" i="23"/>
  <c r="G76" i="23"/>
  <c r="E52" i="23"/>
  <c r="F81" i="23"/>
  <c r="D34" i="23"/>
  <c r="H77" i="23"/>
  <c r="F52" i="23"/>
  <c r="E78" i="23"/>
  <c r="E80" i="23"/>
  <c r="D81" i="23"/>
  <c r="D36" i="23"/>
  <c r="E61" i="23"/>
  <c r="D47" i="23"/>
  <c r="F11" i="23"/>
  <c r="D49" i="23"/>
  <c r="F62" i="23"/>
  <c r="E33" i="23"/>
  <c r="F77" i="23"/>
  <c r="G21" i="23"/>
  <c r="H63" i="23"/>
  <c r="E81" i="23"/>
  <c r="E47" i="23"/>
  <c r="E64" i="23"/>
  <c r="D51" i="23"/>
  <c r="E62" i="23"/>
  <c r="G36" i="23"/>
  <c r="D23" i="23"/>
  <c r="D24" i="23"/>
  <c r="H80" i="23"/>
  <c r="D80" i="23"/>
  <c r="D38" i="23"/>
  <c r="E67" i="23"/>
  <c r="H62" i="23"/>
  <c r="H22" i="23"/>
  <c r="E219" i="25" l="1"/>
  <c r="G219" i="25" s="1"/>
  <c r="E218" i="25"/>
  <c r="G218" i="25" s="1"/>
  <c r="E217" i="25"/>
  <c r="G217" i="25" s="1"/>
  <c r="C78" i="23"/>
  <c r="C62" i="23"/>
  <c r="C75" i="23"/>
  <c r="C21" i="23"/>
  <c r="C47" i="23"/>
  <c r="C33" i="23"/>
  <c r="C22" i="23"/>
  <c r="C50" i="23"/>
  <c r="C77" i="23"/>
  <c r="C19" i="23"/>
  <c r="C34" i="23"/>
  <c r="C35" i="23"/>
  <c r="C76" i="23"/>
  <c r="C20" i="23"/>
  <c r="C36" i="23"/>
  <c r="C64" i="23"/>
  <c r="C48" i="23"/>
  <c r="C49" i="23"/>
  <c r="C63" i="23"/>
  <c r="C61" i="23"/>
  <c r="L73" i="23" l="1"/>
  <c r="L59" i="23"/>
  <c r="L45" i="23"/>
  <c r="L31" i="23"/>
  <c r="L17" i="23"/>
  <c r="G40" i="23"/>
  <c r="H81" i="23"/>
  <c r="H51" i="23"/>
  <c r="G51" i="23"/>
  <c r="G79" i="23"/>
  <c r="H67" i="23"/>
  <c r="H79" i="23"/>
  <c r="H40" i="23"/>
  <c r="G25" i="23"/>
  <c r="G81" i="23"/>
  <c r="G37" i="23"/>
  <c r="H47" i="23"/>
  <c r="H19" i="23"/>
  <c r="H75" i="23"/>
  <c r="H65" i="23"/>
  <c r="G68" i="23"/>
  <c r="H54" i="23"/>
  <c r="H39" i="23"/>
  <c r="H53" i="23"/>
  <c r="H61" i="23"/>
  <c r="G67" i="23"/>
  <c r="G39" i="23"/>
  <c r="H37" i="23"/>
  <c r="H23" i="23"/>
  <c r="G65" i="23"/>
  <c r="G54" i="23"/>
  <c r="G75" i="23"/>
  <c r="G19" i="23"/>
  <c r="G53" i="23"/>
  <c r="G26" i="23"/>
  <c r="H33" i="23"/>
  <c r="G23" i="23"/>
  <c r="G47" i="23"/>
  <c r="H68" i="23"/>
  <c r="G82" i="23"/>
  <c r="G61" i="23"/>
  <c r="H25" i="23"/>
  <c r="G33" i="23"/>
  <c r="H82" i="23"/>
  <c r="H26"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D15" i="3"/>
  <c r="F15" i="3"/>
  <c r="E15" i="3"/>
  <c r="L83" i="23" l="1"/>
  <c r="L82" i="23"/>
  <c r="L69" i="23"/>
  <c r="L68" i="23"/>
  <c r="L55" i="23"/>
  <c r="L54" i="23"/>
  <c r="L40" i="23"/>
  <c r="L41" i="23"/>
  <c r="L27" i="23"/>
  <c r="L26" i="23"/>
  <c r="T11" i="26"/>
  <c r="R11" i="26"/>
  <c r="T10" i="26"/>
  <c r="R10" i="26"/>
  <c r="R9" i="26"/>
  <c r="C4" i="26"/>
  <c r="C3" i="26" s="1"/>
  <c r="AD3" i="26"/>
  <c r="J3" i="26"/>
  <c r="F11" i="26"/>
  <c r="Y13" i="26"/>
  <c r="D12" i="26"/>
  <c r="E8" i="26"/>
  <c r="H13" i="26"/>
  <c r="H15" i="3"/>
  <c r="F12" i="26"/>
  <c r="E9" i="26"/>
  <c r="G8" i="26"/>
  <c r="D20" i="26"/>
  <c r="G15" i="26"/>
  <c r="E13" i="26"/>
  <c r="D9" i="26"/>
  <c r="D5" i="26"/>
  <c r="X4" i="26"/>
  <c r="D11" i="26"/>
  <c r="E5" i="26"/>
  <c r="D7" i="26"/>
  <c r="G18" i="26"/>
  <c r="F5" i="26"/>
  <c r="G17" i="26"/>
  <c r="E16" i="26"/>
  <c r="D17" i="26"/>
  <c r="D6" i="26"/>
  <c r="H11" i="26"/>
  <c r="D15" i="26"/>
  <c r="E17" i="26"/>
  <c r="H10" i="26"/>
  <c r="G16" i="26"/>
  <c r="E20" i="26"/>
  <c r="F17" i="26"/>
  <c r="E6" i="26"/>
  <c r="G7" i="26"/>
  <c r="D8" i="26"/>
  <c r="H7" i="26"/>
  <c r="F6" i="26"/>
  <c r="G13" i="26"/>
  <c r="F19" i="26"/>
  <c r="D10" i="26"/>
  <c r="H5" i="26"/>
  <c r="Y4" i="26"/>
  <c r="G6" i="26"/>
  <c r="G12" i="26"/>
  <c r="F16" i="26"/>
  <c r="D19" i="26"/>
  <c r="E7" i="26"/>
  <c r="G19" i="26"/>
  <c r="H9" i="26"/>
  <c r="F20" i="26"/>
  <c r="G5" i="26"/>
  <c r="F18" i="26"/>
  <c r="H18" i="26"/>
  <c r="H19" i="26"/>
  <c r="Y12" i="26"/>
  <c r="H16" i="26"/>
  <c r="F7" i="26"/>
  <c r="H15" i="26"/>
  <c r="E12" i="26"/>
  <c r="H12" i="26"/>
  <c r="G9" i="26"/>
  <c r="H8" i="26"/>
  <c r="F10" i="26"/>
  <c r="E15" i="26"/>
  <c r="F8" i="26"/>
  <c r="D18" i="26"/>
  <c r="G11" i="26"/>
  <c r="H17" i="26"/>
  <c r="H6" i="26"/>
  <c r="G20" i="26"/>
  <c r="F15" i="26"/>
  <c r="E18" i="26"/>
  <c r="F9" i="26"/>
  <c r="E11" i="26"/>
  <c r="D13" i="26"/>
  <c r="D16" i="26"/>
  <c r="F13" i="26"/>
  <c r="E19" i="26"/>
  <c r="E10" i="26"/>
  <c r="G10" i="26"/>
  <c r="H20" i="26"/>
  <c r="Z8" i="26"/>
  <c r="G262" i="25" l="1"/>
  <c r="G263" i="25"/>
  <c r="G259" i="25"/>
  <c r="G260" i="25"/>
  <c r="G261" i="25"/>
  <c r="B27" i="26"/>
  <c r="C7" i="26"/>
  <c r="X7" i="26"/>
  <c r="B28" i="26"/>
  <c r="X6" i="26"/>
  <c r="B26" i="26"/>
  <c r="C14" i="26"/>
  <c r="X5" i="26"/>
  <c r="C16" i="26"/>
  <c r="C9" i="26"/>
  <c r="Y6" i="26"/>
  <c r="C8" i="26"/>
  <c r="C12" i="26"/>
  <c r="C17" i="26"/>
  <c r="Z4" i="26"/>
  <c r="C15" i="26"/>
  <c r="B29" i="26"/>
  <c r="Y5" i="26"/>
  <c r="C13" i="26"/>
  <c r="C6" i="26"/>
  <c r="Y7" i="26"/>
  <c r="C11" i="26"/>
  <c r="C10" i="26"/>
  <c r="C5"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AF13" i="11"/>
  <c r="E5" i="22"/>
  <c r="Z30" i="26" l="1"/>
  <c r="R6" i="26"/>
  <c r="R4" i="26"/>
  <c r="R5" i="26"/>
  <c r="I400" i="17"/>
  <c r="E5" i="11"/>
  <c r="R2" i="23" l="1"/>
  <c r="C4" i="23" l="1"/>
  <c r="C3" i="23" s="1"/>
  <c r="D8" i="23"/>
  <c r="E9" i="23"/>
  <c r="G8" i="23"/>
  <c r="H8" i="23"/>
  <c r="G10" i="23"/>
  <c r="D6" i="23"/>
  <c r="E8" i="23"/>
  <c r="E6" i="23"/>
  <c r="E10" i="23"/>
  <c r="E11" i="23"/>
  <c r="E7" i="23"/>
  <c r="H6" i="23"/>
  <c r="D9" i="23"/>
  <c r="H7" i="23"/>
  <c r="G6" i="23"/>
  <c r="H10" i="23"/>
  <c r="D11" i="23"/>
  <c r="D10" i="23"/>
  <c r="D5" i="23"/>
  <c r="G7" i="23"/>
  <c r="D7" i="23"/>
  <c r="C8" i="23"/>
  <c r="T11" i="22" l="1"/>
  <c r="T10" i="22"/>
  <c r="R11" i="22"/>
  <c r="R10" i="22"/>
  <c r="R9" i="22"/>
  <c r="J3" i="22"/>
  <c r="I18" i="11"/>
  <c r="D12" i="22"/>
  <c r="C5" i="23"/>
  <c r="G8" i="22"/>
  <c r="F8" i="22"/>
  <c r="C6" i="23"/>
  <c r="C7" i="23"/>
  <c r="L3" i="23" l="1"/>
  <c r="AD3" i="22"/>
  <c r="C4" i="22"/>
  <c r="F18" i="22"/>
  <c r="H5" i="22"/>
  <c r="H12" i="22"/>
  <c r="F19" i="22"/>
  <c r="D9" i="22"/>
  <c r="H8" i="22"/>
  <c r="E9" i="22"/>
  <c r="D16" i="22"/>
  <c r="E12" i="22"/>
  <c r="F12" i="22"/>
  <c r="H6" i="22"/>
  <c r="D17" i="22"/>
  <c r="G5" i="22"/>
  <c r="Y13" i="22"/>
  <c r="G11" i="23"/>
  <c r="Z4" i="22"/>
  <c r="G15" i="22"/>
  <c r="E19" i="22"/>
  <c r="F10" i="22"/>
  <c r="G19" i="22"/>
  <c r="D18" i="22"/>
  <c r="E16" i="22"/>
  <c r="F15" i="22"/>
  <c r="X4" i="22"/>
  <c r="G18" i="22"/>
  <c r="D14" i="22"/>
  <c r="F16" i="22"/>
  <c r="G9" i="23"/>
  <c r="E7" i="22"/>
  <c r="F11" i="22"/>
  <c r="F17" i="22"/>
  <c r="D11" i="22"/>
  <c r="F14" i="22"/>
  <c r="F6" i="22"/>
  <c r="H14" i="22"/>
  <c r="E11" i="22"/>
  <c r="H12" i="23"/>
  <c r="F9" i="22"/>
  <c r="H11" i="22"/>
  <c r="G17" i="22"/>
  <c r="G5" i="23"/>
  <c r="D8" i="22"/>
  <c r="D6" i="22"/>
  <c r="H9" i="22"/>
  <c r="E17" i="22"/>
  <c r="F5" i="22"/>
  <c r="H9" i="23"/>
  <c r="D7" i="22"/>
  <c r="G11" i="22"/>
  <c r="Y12" i="22"/>
  <c r="H19" i="22"/>
  <c r="E10" i="22"/>
  <c r="D10" i="22"/>
  <c r="Y4" i="22"/>
  <c r="E15" i="22"/>
  <c r="H17" i="22"/>
  <c r="H10" i="22"/>
  <c r="F7" i="22"/>
  <c r="G6" i="22"/>
  <c r="H11" i="23"/>
  <c r="E14" i="22"/>
  <c r="G14" i="22"/>
  <c r="G7" i="22"/>
  <c r="E18" i="22"/>
  <c r="H5" i="23"/>
  <c r="G12" i="23"/>
  <c r="D19" i="22"/>
  <c r="G12" i="22"/>
  <c r="G10" i="22"/>
  <c r="H7" i="22"/>
  <c r="G9" i="22"/>
  <c r="G16" i="22"/>
  <c r="D15" i="22"/>
  <c r="H18" i="22"/>
  <c r="E6" i="22"/>
  <c r="D5" i="22"/>
  <c r="E8" i="22"/>
  <c r="H16" i="22"/>
  <c r="H15" i="22"/>
  <c r="P72" i="23" l="1"/>
  <c r="P58" i="23"/>
  <c r="P44" i="23"/>
  <c r="P30" i="23"/>
  <c r="P16" i="23"/>
  <c r="P2" i="23"/>
  <c r="L4" i="23"/>
  <c r="L5" i="23"/>
  <c r="E13" i="23"/>
  <c r="C3" i="22"/>
  <c r="C13" i="23"/>
  <c r="AD4" i="22"/>
  <c r="W10" i="11"/>
  <c r="W9" i="11"/>
  <c r="Y8" i="11"/>
  <c r="W8" i="11"/>
  <c r="K3" i="11"/>
  <c r="X5" i="22"/>
  <c r="Z7" i="22"/>
  <c r="X7" i="22"/>
  <c r="Y5" i="22"/>
  <c r="Y6" i="22"/>
  <c r="Z5" i="22"/>
  <c r="Y7" i="22"/>
  <c r="X6" i="22"/>
  <c r="Z6" i="22"/>
  <c r="C14" i="22"/>
  <c r="P59" i="23" l="1"/>
  <c r="P61" i="23" s="1"/>
  <c r="P73" i="23"/>
  <c r="P75" i="23" s="1"/>
  <c r="P45" i="23"/>
  <c r="P47" i="23" s="1"/>
  <c r="P17" i="23"/>
  <c r="P19" i="23" s="1"/>
  <c r="P31" i="23"/>
  <c r="P33" i="23" s="1"/>
  <c r="P3" i="23"/>
  <c r="P5" i="23" s="1"/>
  <c r="L13" i="23"/>
  <c r="L12" i="23"/>
  <c r="Z5" i="26"/>
  <c r="Z6" i="26"/>
  <c r="Z7" i="26"/>
  <c r="C15" i="22"/>
  <c r="B27" i="22"/>
  <c r="B26" i="22"/>
  <c r="C16" i="22"/>
  <c r="C6" i="22"/>
  <c r="C5" i="22"/>
  <c r="B25" i="22"/>
  <c r="C11" i="22"/>
  <c r="C7" i="22"/>
  <c r="C9" i="22"/>
  <c r="C10" i="22"/>
  <c r="B28" i="22"/>
  <c r="C13" i="22"/>
  <c r="C8" i="22"/>
  <c r="C12"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AC12" i="21"/>
  <c r="AC11" i="21"/>
  <c r="AC10" i="21"/>
  <c r="C4" i="21"/>
  <c r="C3" i="21" s="1"/>
  <c r="K3" i="21"/>
  <c r="D7" i="21"/>
  <c r="F8" i="21"/>
  <c r="G14" i="21"/>
  <c r="D12" i="21"/>
  <c r="G18" i="21"/>
  <c r="G15" i="11"/>
  <c r="F12" i="21"/>
  <c r="E12" i="21"/>
  <c r="G9" i="21"/>
  <c r="E9" i="21"/>
  <c r="F15" i="21"/>
  <c r="F9" i="21"/>
  <c r="F11" i="21"/>
  <c r="D13" i="21"/>
  <c r="G10" i="11"/>
  <c r="G13" i="21"/>
  <c r="F18" i="21"/>
  <c r="AB4" i="21"/>
  <c r="F16" i="21"/>
  <c r="G12" i="21"/>
  <c r="G7" i="21"/>
  <c r="F7" i="21"/>
  <c r="G17" i="21"/>
  <c r="F13" i="21"/>
  <c r="G16" i="21"/>
  <c r="D14" i="21"/>
  <c r="F17" i="21"/>
  <c r="E14" i="21"/>
  <c r="G15" i="21"/>
  <c r="D15" i="21"/>
  <c r="E15" i="21"/>
  <c r="E7" i="21"/>
  <c r="G8" i="21"/>
  <c r="D8" i="21"/>
  <c r="F14" i="21"/>
  <c r="E13" i="21"/>
  <c r="E8" i="21"/>
  <c r="B26" i="21"/>
  <c r="V25" i="22" l="1"/>
  <c r="T25" i="22"/>
  <c r="AB34" i="22"/>
  <c r="AB33" i="22"/>
  <c r="AB32" i="22"/>
  <c r="AB35" i="22"/>
  <c r="AB36" i="22"/>
  <c r="E26" i="21"/>
  <c r="D26" i="21"/>
  <c r="L26" i="21"/>
  <c r="I26" i="21"/>
  <c r="K26" i="21"/>
  <c r="H26" i="21"/>
  <c r="G26" i="21"/>
  <c r="J26" i="21"/>
  <c r="F26" i="21"/>
  <c r="AD15" i="21"/>
  <c r="M19" i="21"/>
  <c r="B23" i="21"/>
  <c r="AB6" i="21"/>
  <c r="AB5" i="21"/>
  <c r="B25" i="21"/>
  <c r="C13" i="21"/>
  <c r="G11" i="21"/>
  <c r="C9" i="21"/>
  <c r="H5" i="21"/>
  <c r="C11" i="21"/>
  <c r="AB7" i="21"/>
  <c r="C14" i="21"/>
  <c r="B24" i="21"/>
  <c r="C7" i="21"/>
  <c r="F6" i="21"/>
  <c r="C15" i="21"/>
  <c r="C10" i="21"/>
  <c r="F5" i="21"/>
  <c r="C8" i="21"/>
  <c r="C12" i="21"/>
  <c r="G6" i="21"/>
  <c r="G5"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AC9" i="3"/>
  <c r="AC8" i="3"/>
  <c r="AC7" i="3"/>
  <c r="C4" i="3"/>
  <c r="H16" i="21"/>
  <c r="H6" i="21"/>
  <c r="H13" i="21"/>
  <c r="H18" i="21"/>
  <c r="H12" i="21"/>
  <c r="H14" i="21"/>
  <c r="H8" i="21"/>
  <c r="H17" i="21"/>
  <c r="H9" i="21"/>
  <c r="H10" i="21"/>
  <c r="H11" i="21"/>
  <c r="AD27" i="21" l="1"/>
  <c r="AD19" i="21"/>
  <c r="C20" i="21"/>
  <c r="AD20" i="21"/>
  <c r="AD17" i="21"/>
  <c r="M9" i="21" s="1"/>
  <c r="Z27" i="22"/>
  <c r="Z26" i="22"/>
  <c r="Z29" i="22"/>
  <c r="L4" i="22" s="1"/>
  <c r="N4" i="22" s="1"/>
  <c r="P4" i="22" s="1"/>
  <c r="C3" i="3"/>
  <c r="AD21" i="21"/>
  <c r="AD22" i="21"/>
  <c r="AD13" i="21"/>
  <c r="C19" i="21"/>
  <c r="E19" i="21"/>
  <c r="AD30" i="21"/>
  <c r="AD31" i="21" s="1"/>
  <c r="AD25" i="21"/>
  <c r="AD18" i="21"/>
  <c r="O9" i="21" s="1"/>
  <c r="D4" i="11"/>
  <c r="D3" i="11" s="1"/>
  <c r="AH4" i="11"/>
  <c r="G5" i="3"/>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1" i="21"/>
  <c r="C31" i="21"/>
  <c r="E29" i="2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H8" i="11"/>
  <c r="H14" i="3"/>
  <c r="H8" i="3"/>
  <c r="AH7" i="11"/>
  <c r="B27" i="3"/>
  <c r="B30" i="3"/>
  <c r="D10" i="3"/>
  <c r="D8" i="3"/>
  <c r="E12" i="3"/>
  <c r="C15" i="3"/>
  <c r="H10" i="3"/>
  <c r="F10" i="3"/>
  <c r="C24" i="11"/>
  <c r="E10" i="3"/>
  <c r="F7" i="3"/>
  <c r="E7" i="3"/>
  <c r="AH11" i="11"/>
  <c r="C23" i="11"/>
  <c r="F12" i="11"/>
  <c r="D13" i="3"/>
  <c r="F12" i="3"/>
  <c r="C12" i="3"/>
  <c r="AH6" i="11"/>
  <c r="B29" i="3"/>
  <c r="F14" i="3"/>
  <c r="F11" i="3"/>
  <c r="I8" i="11"/>
  <c r="F8" i="11"/>
  <c r="G7" i="3"/>
  <c r="E7" i="11"/>
  <c r="G14" i="11"/>
  <c r="C25" i="11"/>
  <c r="G9" i="11"/>
  <c r="AH8" i="11"/>
  <c r="D11" i="3"/>
  <c r="D12" i="11"/>
  <c r="AH10" i="11"/>
  <c r="F13" i="3"/>
  <c r="E13" i="3"/>
  <c r="G8" i="3"/>
  <c r="H12" i="3"/>
  <c r="G8" i="11"/>
  <c r="B26" i="3"/>
  <c r="G5" i="11"/>
  <c r="D7" i="3"/>
  <c r="D10" i="11"/>
  <c r="G11" i="3"/>
  <c r="D12" i="3"/>
  <c r="AH5" i="11"/>
  <c r="G11" i="11"/>
  <c r="AH9" i="11"/>
  <c r="C13" i="3"/>
  <c r="E8" i="11"/>
  <c r="G13" i="11"/>
  <c r="G12" i="3"/>
  <c r="H11" i="3"/>
  <c r="E11" i="3"/>
  <c r="F8" i="3"/>
  <c r="B28" i="3"/>
  <c r="G10" i="3"/>
  <c r="B23" i="3"/>
  <c r="H7" i="3"/>
  <c r="C26" i="11"/>
  <c r="E14" i="11"/>
  <c r="G12" i="11"/>
  <c r="G13" i="3"/>
  <c r="E8" i="3"/>
  <c r="G14" i="3"/>
  <c r="G16" i="11"/>
  <c r="B24" i="3"/>
  <c r="AH12" i="11"/>
  <c r="B25" i="3"/>
  <c r="G6" i="11"/>
  <c r="G7" i="11"/>
  <c r="H13" i="3"/>
  <c r="G17" i="11"/>
  <c r="E37" i="21" l="1"/>
  <c r="U6" i="21"/>
  <c r="E36" i="21"/>
  <c r="U5" i="21"/>
  <c r="U4" i="21"/>
  <c r="E35" i="21"/>
  <c r="G26" i="11"/>
  <c r="F26" i="11"/>
  <c r="E26" i="11"/>
  <c r="N26" i="11"/>
  <c r="M26" i="11"/>
  <c r="J26" i="11"/>
  <c r="L26" i="11"/>
  <c r="K26" i="11"/>
  <c r="H26" i="11"/>
  <c r="I26" i="1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F5" i="3"/>
  <c r="F6" i="3"/>
  <c r="D13" i="11"/>
  <c r="C10" i="3"/>
  <c r="C8" i="3"/>
  <c r="C11" i="3"/>
  <c r="C7" i="3"/>
  <c r="N5" i="21" l="1"/>
  <c r="N6" i="21"/>
  <c r="N4" i="21"/>
  <c r="M5" i="21"/>
  <c r="M6" i="21"/>
  <c r="M4" i="21"/>
  <c r="R4" i="21"/>
  <c r="R5" i="21"/>
  <c r="AC10" i="3"/>
  <c r="AC3" i="3"/>
  <c r="W44" i="3" s="1"/>
  <c r="AE17" i="3"/>
  <c r="E16" i="11"/>
  <c r="AE4" i="11"/>
  <c r="D14" i="11"/>
  <c r="H9" i="3"/>
  <c r="I10" i="11"/>
  <c r="F13" i="11"/>
  <c r="F15" i="11"/>
  <c r="E13" i="11"/>
  <c r="H5" i="11"/>
  <c r="H14" i="11"/>
  <c r="E12" i="11"/>
  <c r="H12" i="11"/>
  <c r="I11" i="11"/>
  <c r="H10" i="11"/>
  <c r="I6" i="11"/>
  <c r="I13" i="11"/>
  <c r="H9" i="11"/>
  <c r="I16" i="11"/>
  <c r="I7" i="11"/>
  <c r="E15" i="11"/>
  <c r="I14" i="11"/>
  <c r="H16" i="11"/>
  <c r="H17" i="11"/>
  <c r="F10" i="11"/>
  <c r="H6" i="3"/>
  <c r="I15" i="11"/>
  <c r="H5" i="3"/>
  <c r="E9" i="11"/>
  <c r="F7" i="11"/>
  <c r="F6" i="11"/>
  <c r="E10" i="11"/>
  <c r="E6" i="11"/>
  <c r="F9" i="11"/>
  <c r="I12" i="11"/>
  <c r="G9" i="3"/>
  <c r="I9" i="11"/>
  <c r="I5" i="11"/>
  <c r="D11" i="11"/>
  <c r="H6" i="11"/>
  <c r="F14" i="11"/>
  <c r="H11" i="11"/>
  <c r="H15" i="11"/>
  <c r="I17" i="11"/>
  <c r="E11" i="11"/>
  <c r="H7" i="11"/>
  <c r="G6" i="3"/>
  <c r="AF4" i="11"/>
  <c r="F9" i="3"/>
  <c r="E17" i="11"/>
  <c r="F11" i="11"/>
  <c r="D8" i="11"/>
  <c r="H13" i="11"/>
  <c r="AF14" i="11"/>
  <c r="F17" i="11"/>
  <c r="F5" i="11"/>
  <c r="F16"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5" i="11"/>
  <c r="AE5" i="11"/>
  <c r="AF7" i="11"/>
  <c r="AF6" i="11"/>
  <c r="AE6" i="11"/>
  <c r="AE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D19" i="11"/>
  <c r="AF23" i="11"/>
  <c r="D6" i="11"/>
  <c r="F30" i="11" l="1"/>
  <c r="F31" i="11"/>
  <c r="F29" i="11"/>
  <c r="AF31" i="11"/>
  <c r="M8" i="11" s="1"/>
  <c r="AF32" i="11"/>
  <c r="AF30" i="11"/>
  <c r="M10" i="11" s="1"/>
  <c r="T31" i="11"/>
  <c r="T29" i="11"/>
  <c r="T30" i="11"/>
  <c r="Q10" i="11"/>
  <c r="M9" i="11"/>
  <c r="U9" i="11" s="1"/>
  <c r="D18" i="11"/>
  <c r="D31" i="11" s="1"/>
  <c r="D37" i="11" l="1"/>
  <c r="U8" i="1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<sst xmlns="http://schemas.openxmlformats.org/spreadsheetml/2006/main" count="13645" uniqueCount="2643">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</sst>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9">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17" fillId="3" borderId="0" xfId="0" applyFont="1" applyFill="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81">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A4DF6ED2-DC9D-42A9-8B99-E43359CCB8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F2905C1C-939D-4F77-893F-1B821EE5BF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DCBA61AF-CC19-4F7C-A3A9-F40C15E6BE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A94C2373-F139-4566-BFB0-D89400D0477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7" totalsRowBorderDxfId="156"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5" dataDxfId="154" tableBorderDxfId="153">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52"/>
    <tableColumn id="4" xr3:uid="{B09BFE68-9D21-4B93-B778-FF8AA44C14F4}" name="Rarity" dataDxfId="151"/>
    <tableColumn id="5" xr3:uid="{19746F48-8F15-4D28-8930-5AADB6E70597}" name="Type" dataDxfId="150"/>
    <tableColumn id="6" xr3:uid="{784F4FFA-7B0C-4CB9-B79D-D95DEAA4CA8C}" name="HP" dataDxfId="149"/>
    <tableColumn id="7" xr3:uid="{10486AFC-8C9C-48D9-89CE-284E27B0D0AA}" name="Armor Type" dataDxfId="148"/>
    <tableColumn id="8" xr3:uid="{C354375D-7251-46C5-990A-1AC5649141D6}" name="RELOAD" dataDxfId="147"/>
    <tableColumn id="9" xr3:uid="{A2809447-940F-406F-96ED-B1163821B155}" name="FP" dataDxfId="146"/>
    <tableColumn id="10" xr3:uid="{5F8C850F-370B-4B38-AED5-69C6DB3F1265}" name="TP" dataDxfId="145"/>
    <tableColumn id="11" xr3:uid="{A47A1174-CD9E-40E5-B33B-7FCE7C93CEB2}" name="EVA" dataDxfId="144"/>
    <tableColumn id="12" xr3:uid="{3AF35460-F0EC-4572-BCFC-F1BF78AFC62E}" name="AA" dataDxfId="143"/>
    <tableColumn id="13" xr3:uid="{C5187DA7-B80D-45CD-86EF-2419C38F23A2}" name="AirP" dataDxfId="142"/>
    <tableColumn id="14" xr3:uid="{DC00D081-4199-4141-B61D-70634BBBBDAE}" name="Oil" dataDxfId="141"/>
    <tableColumn id="15" xr3:uid="{AE5B94E4-F81F-4002-8B2B-DBAFCE2B5A7C}" name="ASW" dataDxfId="140"/>
    <tableColumn id="16" xr3:uid="{73A6FD0A-8FFC-420F-94E4-9F13901CC917}" name="SPD" dataDxfId="139"/>
    <tableColumn id="17" xr3:uid="{1F1793AE-EAF0-4CDF-ABCD-61A898BB04F2}" name="Luck" dataDxfId="138"/>
    <tableColumn id="18" xr3:uid="{3DCEF1B8-1621-4002-B3F9-6176074654D9}" name="Hit" dataDxfId="137"/>
    <tableColumn id="19" xr3:uid="{316C1B5D-84C4-47C5-8BC1-7D72959BC759}" name="OXY" dataDxfId="136"/>
    <tableColumn id="20" xr3:uid="{A3921697-7EA2-44FD-B190-91A4452FEC10}" name="EFF" dataDxfId="135"/>
    <tableColumn id="21" xr3:uid="{FD1F1336-8FFE-4167-842F-39573BC4FD21}" name="SECEFF" dataDxfId="134"/>
    <tableColumn id="22" xr3:uid="{2FF9A2C3-AF19-44B0-9684-81D1EF8E367F}" name="TRIEFF" dataDxfId="133"/>
    <tableColumn id="23" xr3:uid="{9F66A3D6-971F-4717-8182-929B1F2FF196}" name="Plane1" dataDxfId="132"/>
    <tableColumn id="24" xr3:uid="{B4DDEA13-9982-4D5A-9049-36E6959B85FB}" name="Plane2" dataDxfId="131"/>
    <tableColumn id="25" xr3:uid="{59CD4A73-7015-4698-BBA8-9C4EE8CD52EC}" name="Plane3" dataDxfId="130"/>
    <tableColumn id="26" xr3:uid="{10FF3CEA-6F8D-494F-9A52-3AC860A3B515}" name="Type1" dataDxfId="129"/>
    <tableColumn id="27" xr3:uid="{D4F42C10-56FC-44A9-A910-850EA2D629D8}" name="Type2" dataDxfId="128"/>
    <tableColumn id="28" xr3:uid="{C92D7B87-E2CF-4BCE-BBFA-D2D8542620D6}" name="Type3" dataDxfId="127"/>
    <tableColumn id="29" xr3:uid="{F20AE40F-8D82-4580-A636-9AE844211E36}" name="Barg1" dataDxfId="126"/>
    <tableColumn id="30" xr3:uid="{0EBDFE9C-0C12-4682-8661-C209F4DCCD29}" name="Barg2" dataDxfId="125"/>
    <tableColumn id="31" xr3:uid="{EB9EF0EF-ED35-4272-8586-449510F9B232}" name="Barg3" dataDxfId="124"/>
    <tableColumn id="32" xr3:uid="{75B6ECC5-EDE5-4125-BE87-D9A4461DF08D}" name="Barg4" dataDxfId="123"/>
    <tableColumn id="33" xr3:uid="{ABBB1654-E0CF-4E82-A1C9-AA31303A2247}" name="Skill1" dataDxfId="122"/>
    <tableColumn id="34" xr3:uid="{F7C7ADBF-458C-419B-BF40-A2023AF9EE02}" name="Skill2" dataDxfId="121"/>
    <tableColumn id="35" xr3:uid="{5213016C-04F5-4696-B783-2B8DBC7C26CB}" name="Skill3" dataDxfId="120"/>
    <tableColumn id="39" xr3:uid="{50903348-C554-4BEF-9749-357BCD3AD03A}" name="Skill4" dataDxfId="119"/>
    <tableColumn id="36" xr3:uid="{F0ECD5DD-60E7-4487-AD0D-827F4A6221B0}" name="SkillName1" dataDxfId="118"/>
    <tableColumn id="37" xr3:uid="{96BD1ED1-32CA-4278-BE05-0E8506C8122E}" name="SkillName2" dataDxfId="117"/>
    <tableColumn id="38" xr3:uid="{ED62517D-6211-4BF6-8A02-104D7EED92F0}" name="SkillName3" dataDxfId="116"/>
    <tableColumn id="40" xr3:uid="{3381F1D2-0ADA-4118-A019-5C55BA8953F0}" name="SkillName4" dataDxfId="11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4">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3"/>
    <tableColumn id="7" xr3:uid="{38D7D4F3-141A-4606-AD7C-0E88AA45697D}" name="Total Damage" dataDxfId="112"/>
    <tableColumn id="8" xr3:uid="{B37B3996-76A3-41A6-B2F0-AED07D69C259}" name="Round Type"/>
    <tableColumn id="9" xr3:uid="{0E733371-4F27-4EE7-8792-02E971C8C8DB}" name="Light Armor" dataDxfId="111"/>
    <tableColumn id="10" xr3:uid="{450B3E20-0F47-4197-873E-3C19745847CB}" name="Medium Armor" dataDxfId="110"/>
    <tableColumn id="11" xr3:uid="{1E49C8A9-3A98-4AFF-8E91-09C1B4F539AD}" name="Heavy Armor" dataDxfId="109"/>
    <tableColumn id="12" xr3:uid="{B2E9D83A-EC78-4FF8-8C5A-E939FCC9ECBA}" name="Burn %" dataDxfId="108"/>
    <tableColumn id="13" xr3:uid="{56DF2B98-C11A-49C0-B296-6193650EE15A}" name="Burn Priority" dataDxfId="107"/>
    <tableColumn id="20" xr3:uid="{D9C08ADE-3415-4186-8659-A6B634517321}" name="Burn Coeff" dataDxfId="106"/>
    <tableColumn id="18" xr3:uid="{381E2CC3-1D90-4FCB-9C96-58152C2F3912}" name="Flood %" dataDxfId="105"/>
    <tableColumn id="19" xr3:uid="{5F6C9A53-1B40-4FAD-91C2-274A0F714993}" name="Flood Coeff" dataDxfId="104"/>
    <tableColumn id="14" xr3:uid="{59B37040-BD9C-42E3-8F85-CF8E40EA791E}" name="AP Pen" dataDxfId="103"/>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80" dataCellStyle="Normal"/>
    <tableColumn id="20" xr3:uid="{11AEFC80-1E16-4D91-8459-B8805AEEDB6F}" name="AAEFF2" dataDxfId="279"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8" dataCellStyle="Normal"/>
    <tableColumn id="25" xr3:uid="{41995CCA-9823-4FE3-B0CD-F57941083F1C}" name="SkillName2" dataCellStyle="Normal"/>
    <tableColumn id="26" xr3:uid="{BCC52DCA-CA26-458D-945E-A7FFC14E2540}" name="SkillName3" dataDxfId="277"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102"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101"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6" tableBorderDxfId="275" totalsRowBorderDxfId="274"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3" dataCellStyle="Normal"/>
    <tableColumn id="17" xr3:uid="{2A67BFE6-15CE-4DDC-ADC5-73786A1E2835}" name="EFF" dataDxfId="272" dataCellStyle="Normal"/>
    <tableColumn id="18" xr3:uid="{3DF7A4AC-7346-4B44-841D-53B0C215B2D7}" name="SECEFF" dataDxfId="271" dataCellStyle="Normal"/>
    <tableColumn id="21" xr3:uid="{F4AC12BA-E344-4FB6-B8F9-0A799A7E0958}" name="AAEFF" dataDxfId="270" dataCellStyle="Normal"/>
    <tableColumn id="22" xr3:uid="{E5C7DCB5-4984-4021-80DD-D0CC476676F2}" name="AAEFF2" dataDxfId="269" dataCellStyle="Normal"/>
    <tableColumn id="23" xr3:uid="{6CBDFD34-7829-4EAF-A1CE-E895033CF968}" name="Barg1" dataDxfId="268" dataCellStyle="Normal"/>
    <tableColumn id="24" xr3:uid="{C8B3AE6B-2256-47AF-9564-EB14A1ECAF85}" name="Barg2" dataDxfId="267" dataCellStyle="Normal"/>
    <tableColumn id="25" xr3:uid="{D715069E-375F-45D7-B085-A59E97F9D443}" name="Barg3" dataDxfId="266" dataCellStyle="Normal"/>
    <tableColumn id="26" xr3:uid="{B7EA0C24-ED71-423D-BE75-449C5980B786}" name="Barg4" dataDxfId="265" dataCellStyle="Normal"/>
    <tableColumn id="27" xr3:uid="{71AD5049-4500-4861-950F-1DA9ED9C9806}" name="Skill1" dataDxfId="264" dataCellStyle="Normal"/>
    <tableColumn id="28" xr3:uid="{B625323D-0937-4A9B-9AE8-2BAB613318A3}" name="Skill2" dataDxfId="263" dataCellStyle="Normal"/>
    <tableColumn id="29" xr3:uid="{79D33777-38A8-422B-8615-CC85536FFE17}" name="Skill3" dataDxfId="262" dataCellStyle="Normal"/>
    <tableColumn id="33" xr3:uid="{AEE66BF6-3B32-48F6-8D00-2148B4D541BE}" name="Skill4" dataDxfId="261"/>
    <tableColumn id="30" xr3:uid="{AE606BB7-D976-4360-B9BD-46FDC85FED91}" name="SkillName1" dataDxfId="260" dataCellStyle="Normal"/>
    <tableColumn id="31" xr3:uid="{4044357A-39F4-4E6A-B370-F9AEFEEF7716}" name="SkillName2" dataDxfId="259" dataCellStyle="Normal"/>
    <tableColumn id="32" xr3:uid="{F678C30D-A3B8-4BA8-9BC6-64D1B55AC329}" name="SkillName3" dataDxfId="258" dataCellStyle="Normal"/>
    <tableColumn id="34" xr3:uid="{72EA9D3E-6D98-457C-8E8F-7B6FBAF38F0D}" name="SkillName4" dataDxfId="257"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100"/>
    <tableColumn id="5" xr3:uid="{00000000-0010-0000-1C00-000005000000}" name="Medium" dataDxfId="99"/>
    <tableColumn id="6" xr3:uid="{00000000-0010-0000-1C00-000006000000}" name="Heavy" dataDxfId="98"/>
    <tableColumn id="3" xr3:uid="{C16F3EC6-66A2-4BB5-8EF8-796B798F777C}" name="Splash" dataDxfId="97"/>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6" headerRowBorderDxfId="95" tableBorderDxfId="94" totalsRowBorderDxfId="93"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DxfId="2" dataCellStyle="Normal">
      <calculatedColumnFormula>(D189*$B$235*$C$235)+(E189*$B$236*$C$236)+(F189*$B$237*$C$237)+(G189*$B$238*$C$238)+(I189*$B$239*$C$239)+(J189*$B$241*$C$241)+(H189*$B$240*$C$240)</calculatedColumnFormula>
    </tableColumn>
    <tableColumn id="3" xr3:uid="{670BE9D0-CE0A-45F4-AB51-28354B92A5DA}" name="Medium" dataDxfId="1" dataCellStyle="Normal">
      <calculatedColumnFormula>(D189*$B$235*$D$235)+(E189*$B$236*$D$236)+(F189*$B$237*$D$237)+(G189*$B$238*$D$238)+(I189*$B$239*$D$239)+(J189*$B$241*$D$241)+(H189*$B$240*$D$240)</calculatedColumnFormula>
    </tableColumn>
    <tableColumn id="4" xr3:uid="{0E50F530-D283-4D7E-9846-ACD2C37C159F}" name="Heavy" dataDxfId="0" dataCellStyle="Normal">
      <calculatedColumnFormula>(D189*$B$235*$E$235)+(E189*$B$236*$E$236)+(F189*$B$237*$E$237)+(G189*$B$238*$E$238)+(I189*$B$239*$E$239)+(J189*$B$241*$E$241)+(H189*$B$240*$E$240)</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92">
      <calculatedColumnFormula>E221*F221*$B$244</calculatedColumnFormula>
    </tableColumn>
    <tableColumn id="3" xr3:uid="{6A342676-1B67-48B3-A5C4-523E3676000C}" name="Medium" dataDxfId="91">
      <calculatedColumnFormula>E221*F221*$B$245</calculatedColumnFormula>
    </tableColumn>
    <tableColumn id="4" xr3:uid="{A24D79ED-B539-4C59-B5C5-61B6C83C453A}" name="Heavy" dataDxfId="90">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9"/>
    <tableColumn id="3" xr3:uid="{B21A0ED1-DAAC-4624-A601-E66518902A9F}" uniqueName="3" name="Stars" queryTableFieldId="3" dataDxfId="88"/>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7"/>
    <tableColumn id="8" xr3:uid="{CB52F863-4564-4DBA-B6ED-28C7F1DAFA23}" uniqueName="8" name="RoF" queryTableFieldId="8"/>
    <tableColumn id="12" xr3:uid="{F861F8DA-E385-45BD-A931-79D6AAB333A5}" uniqueName="12" name="Rng" queryTableFieldId="12" dataDxfId="86"/>
    <tableColumn id="13" xr3:uid="{E65910E8-B43E-4F29-A1C6-00B10072A8A3}" uniqueName="13" name="Spread" queryTableFieldId="13" dataDxfId="85"/>
    <tableColumn id="14" xr3:uid="{611E7882-810C-4931-A46A-9FF90612447F}" uniqueName="14" name="Angle" queryTableFieldId="14" dataDxfId="84"/>
    <tableColumn id="15" xr3:uid="{98D627AF-EEE0-4ECC-98A8-8315A6949E42}" uniqueName="15" name="Ammo" queryTableFieldId="15" dataDxfId="83"/>
    <tableColumn id="16" xr3:uid="{69BC2747-0D02-47DE-AEC4-ACEFB03102F8}" uniqueName="16" name="Drop" queryTableFieldId="16" dataDxfId="82"/>
    <tableColumn id="17" xr3:uid="{7E1E28C0-167A-4E54-A949-B70FC1C4C8DB}" uniqueName="17" name="Notes" queryTableFieldId="17" dataDxfId="81"/>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80" headerRowBorderDxfId="79" tableBorderDxfId="78">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7" headerRowBorderDxfId="76" tableBorderDxfId="75" totalsRowBorderDxfId="74"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3" dataCellStyle="Normal">
      <calculatedColumnFormula>(D189*$B$235*$C$235*0.47)+(E189*$B$236*$C$236*0.51)+(F189*$B$237*$C$237*0.51)+(G189*$B$238*$C$238*0.52)+(I189*$B$239*$C$239*0.61)+(J189*$B$241*$C$241*0.66)+(H189*$B$240*$C$240*0.66)</calculatedColumnFormula>
    </tableColumn>
    <tableColumn id="3" xr3:uid="{B690FB12-F912-4DBF-838E-BA84FB5FEC44}" name="Medium" dataDxfId="72" dataCellStyle="Normal">
      <calculatedColumnFormula>(D189*$B$235*$D$235*0.47)+(E189*$B$236*$D$236*0.51)+(F189*$B$237*$D$237*0.51)+(G189*$B$238*$D$238*0.52)+(I189*$B$239*$D$239*0.61)+(J189*$B$241*$D$241*0.66)+(H189*$B$240*$D$240*0.66)</calculatedColumnFormula>
    </tableColumn>
    <tableColumn id="4" xr3:uid="{7D993619-1DFA-4D48-9E2B-BFC554A19B91}" name="Heavy" dataDxfId="71"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6" tableBorderDxfId="255" totalsRowBorderDxfId="254"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3" dataCellStyle="Normal"/>
    <tableColumn id="18" xr3:uid="{DFE17054-EDA1-43BC-B21D-FB5FF7317D3A}" name="SECEFF" dataDxfId="252" dataCellStyle="Normal"/>
    <tableColumn id="21" xr3:uid="{7351A65C-A708-48E5-9AF2-C1C94F0AD4B7}" name="AAEFF" dataDxfId="251" dataCellStyle="Normal"/>
    <tableColumn id="22" xr3:uid="{95770387-CF77-49CD-97C1-226AC22157A6}" name="AAEFF2" dataDxfId="250" dataCellStyle="Normal"/>
    <tableColumn id="23" xr3:uid="{09158B8A-0DED-4002-B090-85C409095B4A}" name="Barg1" dataDxfId="249" dataCellStyle="Normal"/>
    <tableColumn id="24" xr3:uid="{8660D778-4503-4F6D-9FB2-0528F5D07BA6}" name="Barg2" dataDxfId="248" dataCellStyle="Normal"/>
    <tableColumn id="25" xr3:uid="{E8F5ADE1-387C-4579-8350-DE28082285BF}" name="Barg3" dataDxfId="247" dataCellStyle="Normal"/>
    <tableColumn id="26" xr3:uid="{FBE0E012-84D3-4D30-BB9A-EA7CEDF055BB}" name="Barg4" dataDxfId="246" dataCellStyle="Normal"/>
    <tableColumn id="27" xr3:uid="{F17561C5-2101-47C4-BF48-D44D89BACF2B}" name="Skill1" dataDxfId="245" dataCellStyle="Normal"/>
    <tableColumn id="28" xr3:uid="{9D7FAF19-27D0-42A0-A9E8-2B11D692F35E}" name="Skill2" dataDxfId="244" dataCellStyle="Normal"/>
    <tableColumn id="29" xr3:uid="{57066247-E81E-4A47-8F12-86089DAD8BB1}" name="Skill3" dataDxfId="243" dataCellStyle="Normal"/>
    <tableColumn id="30" xr3:uid="{331761BF-7FBF-4D06-A521-E963068C3B18}" name="Skill4" dataDxfId="242" dataCellStyle="Normal"/>
    <tableColumn id="31" xr3:uid="{3B3E3C9A-3828-4C24-BD18-AFAB0192A3DA}" name="SkillName1" dataDxfId="241" dataCellStyle="Normal"/>
    <tableColumn id="32" xr3:uid="{42646FD7-18FD-457B-9894-0140EB74AC8B}" name="SkillName2" dataDxfId="240" dataCellStyle="Normal"/>
    <tableColumn id="33" xr3:uid="{E0665347-2F3C-4E22-8441-373A119FF84A}" name="SkillName3" dataDxfId="239" dataCellStyle="Normal"/>
    <tableColumn id="34" xr3:uid="{F8497F8A-9051-46B1-82A7-9D273702E2A5}" name="SkillName4" dataDxfId="238"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70" dataDxfId="68" headerRowBorderDxfId="69" tableBorderDxfId="67" totalsRowBorderDxfId="66">
  <autoFilter ref="A368:K369" xr:uid="{17337E82-155B-4346-AC63-13FC3D94F85E}"/>
  <tableColumns count="11">
    <tableColumn id="1" xr3:uid="{B5FF5E0A-ACED-4C4A-99E6-6DA53E1FA5EE}" name="Nation" dataDxfId="65"/>
    <tableColumn id="2" xr3:uid="{1A193FBD-2105-481A-9FD5-A814C28EDF8C}" name="ShipType" dataDxfId="64"/>
    <tableColumn id="3" xr3:uid="{3697C5DA-88F5-41C8-AAAE-DB5EA2C85D93}" name="Damage" dataDxfId="63"/>
    <tableColumn id="4" xr3:uid="{80C6C7B4-FD40-4D8B-B967-3833AEC567BD}" name="Rounds" dataDxfId="62"/>
    <tableColumn id="5" xr3:uid="{1B2372FA-D402-4461-86CC-661F437EB418}" name="Coef" dataDxfId="61"/>
    <tableColumn id="6" xr3:uid="{AA8DC5BF-56C5-4025-AECD-53E05B8034C8}" name="Light" dataDxfId="60"/>
    <tableColumn id="7" xr3:uid="{DBFC2021-7A38-4D09-AFF1-1165BD7EB585}" name="Medium" dataDxfId="59"/>
    <tableColumn id="8" xr3:uid="{4937C9C2-12DD-4197-B212-ED04D38D7578}" name="Heavy" dataDxfId="58"/>
    <tableColumn id="9" xr3:uid="{58062C00-D901-4C04-ABC1-D39B04904E61}" name="Ammo" dataDxfId="57"/>
    <tableColumn id="10" xr3:uid="{8FACE1FA-DF5A-49BE-9EDE-78C71A5D9FB7}" name="VT" dataDxfId="56"/>
    <tableColumn id="11" xr3:uid="{68DE0CB9-1876-44D3-82A7-7ACCAAF68758}" name="RoF" dataDxfId="55"/>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4" headerRowBorderDxfId="53" tableBorderDxfId="52" totalsRowBorderDxfId="51">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50" headerRowBorderDxfId="49" tableBorderDxfId="48" totalsRowBorderDxfId="47">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6" headerRowBorderDxfId="45" tableBorderDxfId="44" totalsRowBorderDxfId="43">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42" headerRowBorderDxfId="41" tableBorderDxfId="40" totalsRowBorderDxfId="39">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8" headerRowBorderDxfId="37" tableBorderDxfId="36" totalsRowBorderDxfId="35">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4" dataDxfId="32" headerRowBorderDxfId="33" tableBorderDxfId="31" totalsRowBorderDxfId="30">
  <autoFilter ref="A393:K394" xr:uid="{F2764C3C-2ACB-4551-86FF-A8793A7EEAE2}"/>
  <tableColumns count="11">
    <tableColumn id="1" xr3:uid="{9FB09998-4C8E-4408-909D-87D6F2117835}" name="Nation" dataDxfId="29"/>
    <tableColumn id="2" xr3:uid="{57857440-80D1-4578-A899-DAD7597D2397}" name="ShipType" dataDxfId="28"/>
    <tableColumn id="3" xr3:uid="{056A4F54-7778-4B20-B705-8014642087EF}" name="Damage" dataDxfId="27"/>
    <tableColumn id="4" xr3:uid="{DF165AC4-9DFC-43CA-9F72-1451AB8B81CA}" name="Rounds" dataDxfId="26"/>
    <tableColumn id="5" xr3:uid="{CE12872E-E2D1-4055-9A73-F844CD9F823B}" name="Coef" dataDxfId="25"/>
    <tableColumn id="6" xr3:uid="{3A859744-F6EF-4E33-ABE8-313FA5382C7A}" name="Light" dataDxfId="24"/>
    <tableColumn id="7" xr3:uid="{9C216292-3341-4AF4-B856-3925BF9E115B}" name="Medium" dataDxfId="23"/>
    <tableColumn id="8" xr3:uid="{F1C53173-FDF5-4936-85EF-16EBFCE88E70}" name="Heavy" dataDxfId="22"/>
    <tableColumn id="9" xr3:uid="{B644194A-B8DC-4CC9-BD83-3A22D1238F1F}" name="Ammo" dataDxfId="21"/>
    <tableColumn id="10" xr3:uid="{77326F26-1809-4CB8-B913-9CE90DD63B0C}" name="VT" dataDxfId="20"/>
    <tableColumn id="11" xr3:uid="{AB6EB91F-B520-4FDB-B4C1-CF18F38ACDEA}" name="RoF" dataDxfId="19"/>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8" dataDxfId="16" headerRowBorderDxfId="17" tableBorderDxfId="15" totalsRowBorderDxfId="14">
  <autoFilter ref="A396:K397" xr:uid="{71ADA613-8DC0-4F0F-9BB7-652D87056359}"/>
  <tableColumns count="11">
    <tableColumn id="1" xr3:uid="{A7A2C9CA-6509-4ABF-8A9B-AC97A209E0DB}" name="Nation" dataDxfId="13"/>
    <tableColumn id="2" xr3:uid="{BEDE9EFB-59BB-4953-9CEE-6E59A7AD9DFE}" name="ShipType" dataDxfId="12"/>
    <tableColumn id="3" xr3:uid="{1379D698-0006-435B-8506-A226AC69F49D}" name="Damage" dataDxfId="11"/>
    <tableColumn id="4" xr3:uid="{0748DC93-1170-4F91-972D-382DE42785AD}" name="Rounds" dataDxfId="10"/>
    <tableColumn id="5" xr3:uid="{006DE53E-6FAF-429B-A65B-208B209D8FB4}" name="Coef" dataDxfId="9"/>
    <tableColumn id="6" xr3:uid="{B0ED88D9-43C3-4366-BD96-62320A3FCE99}" name="Light" dataDxfId="8"/>
    <tableColumn id="7" xr3:uid="{07EF779F-D701-4566-8804-B582E55BE958}" name="Medium" dataDxfId="7"/>
    <tableColumn id="8" xr3:uid="{471ABDD6-2D32-46BD-B5F4-3ECE62DE5847}" name="Heavy" dataDxfId="6"/>
    <tableColumn id="9" xr3:uid="{2D664C0E-1D3A-4F8D-822D-39967980C91F}" name="Ammo" dataDxfId="5"/>
    <tableColumn id="10" xr3:uid="{EC84C213-C333-4B92-A643-CA9D5C410FBB}" name="VT" dataDxfId="4"/>
    <tableColumn id="11" xr3:uid="{F6967CE5-6FF3-4A62-ABA5-3189AA06D496}" name="RoF"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7" tableBorderDxfId="236" totalsRowBorderDxfId="235"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4" dataCellStyle="Normal"/>
    <tableColumn id="18" xr3:uid="{D5A51EE0-FFD7-414D-BBA2-88F057738A4F}" name="SECEFF" dataDxfId="233" dataCellStyle="Normal"/>
    <tableColumn id="21" xr3:uid="{6F584275-25B2-4B84-A6F9-0855FB7C34E2}" name="AAEFF" dataDxfId="232" dataCellStyle="Normal"/>
    <tableColumn id="22" xr3:uid="{6A3C87CC-CFE2-4030-8869-7CA4494C4B5F}" name="AAEFF2" dataDxfId="231" dataCellStyle="Normal"/>
    <tableColumn id="23" xr3:uid="{CECDDB0E-3B51-4AF0-97D4-41686A437F2B}" name="Barg1" dataDxfId="230" dataCellStyle="Normal"/>
    <tableColumn id="24" xr3:uid="{0FCFBCD3-A92C-43C4-9517-8860D8D5666E}" name="Barg2" dataDxfId="229" dataCellStyle="Normal"/>
    <tableColumn id="25" xr3:uid="{5B759AB4-037E-4CB6-9298-30C1C3EBF77F}" name="Barg3" dataDxfId="228" dataCellStyle="Normal"/>
    <tableColumn id="26" xr3:uid="{9FCB7012-6BFB-4B86-ACC6-392B372B5C7C}" name="Barg4" dataDxfId="227" dataCellStyle="Normal"/>
    <tableColumn id="27" xr3:uid="{565E75D1-4DAF-4522-9315-711E5DAF0BC9}" name="Skill1" dataDxfId="226" dataCellStyle="Normal"/>
    <tableColumn id="28" xr3:uid="{03DF0BE5-001F-435E-857E-1FA67DA27B35}" name="Skill2" dataDxfId="225" dataCellStyle="Normal"/>
    <tableColumn id="29" xr3:uid="{33D1840A-0F25-4C81-8455-F324B7DD7B62}" name="Skill3" dataDxfId="224" dataCellStyle="Normal"/>
    <tableColumn id="30" xr3:uid="{71763CC4-5ED7-4087-8419-2BD6D1C98FF8}" name="Skill4" dataDxfId="223" dataCellStyle="Normal"/>
    <tableColumn id="31" xr3:uid="{FC546E26-F393-4E4D-B987-DC288565A254}" name="SkillName1" dataDxfId="222" dataCellStyle="Normal"/>
    <tableColumn id="32" xr3:uid="{6BFB2382-CEAF-4F0A-B72F-669740B9098B}" name="SkillName2" dataDxfId="221" dataCellStyle="Normal"/>
    <tableColumn id="33" xr3:uid="{639D0202-6C26-4A36-9731-5B3A9A4C1E24}" name="SkillName3" dataDxfId="220" dataCellStyle="Normal"/>
    <tableColumn id="34" xr3:uid="{923A9D9E-1324-43DE-A6C5-B7B4DBD4B60D}" name="SkillName4" dataDxfId="219"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8" tableBorderDxfId="217" totalsRowBorderDxfId="216"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5" dataCellStyle="Normal"/>
    <tableColumn id="18" xr3:uid="{A0D3CDB4-E7A3-467C-A47A-732619306830}" name="SECEFF" dataDxfId="214" dataCellStyle="Normal"/>
    <tableColumn id="22" xr3:uid="{06268B7F-6F16-4701-9554-5EA3C169323C}" name="Type1" dataDxfId="213"/>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12" dataCellStyle="Normal"/>
    <tableColumn id="26" xr3:uid="{8A9D9386-8267-4236-AEE2-E781815A2BC4}" name="AAEFF2" dataDxfId="211"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10" dataCellStyle="Normal"/>
    <tableColumn id="33" xr3:uid="{8589C750-9DF1-4C75-B7F9-D06EE9F2EA77}" name="Skill3" dataDxfId="209" dataCellStyle="Normal"/>
    <tableColumn id="34" xr3:uid="{015D98AC-EE80-43A0-B972-CBD2052479DF}" name="Skill4" dataDxfId="208" dataCellStyle="Normal"/>
    <tableColumn id="35" xr3:uid="{E96DAEF2-9D91-4529-AF3C-C89AFD6F52FC}" name="SkillName1" dataCellStyle="Normal"/>
    <tableColumn id="36" xr3:uid="{D23DA582-9B07-437A-AA89-C6CF0F23030A}" name="SkillName2" dataDxfId="207" dataCellStyle="Normal"/>
    <tableColumn id="37" xr3:uid="{2A204940-C51C-4998-B126-6D17AAC9EFDA}" name="SkillName3" dataDxfId="206" dataCellStyle="Normal"/>
    <tableColumn id="38" xr3:uid="{09F95AD5-037D-4CB4-83B1-F86660703754}" name="SkillName4" dataDxfId="205"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4" tableBorderDxfId="203" totalsRowBorderDxfId="202"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201" dataCellStyle="Normal"/>
    <tableColumn id="18" xr3:uid="{F37A64E1-A889-458F-888F-5D98E7E28242}" name="SECEFF" dataDxfId="200" dataCellStyle="Normal"/>
    <tableColumn id="19" xr3:uid="{FDE1A6DC-2099-42D1-A9FB-D179920BA63C}" name="TRIEFF" dataDxfId="199"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8" dataCellStyle="Normal"/>
    <tableColumn id="37" xr3:uid="{FA0F2A00-D314-4F0E-8234-7D42A51B31AE}" name="Skill2" dataDxfId="197" dataCellStyle="Normal"/>
    <tableColumn id="38" xr3:uid="{14B34E5D-19C4-4D7F-8310-A58D569E2B2C}" name="Skill3" dataDxfId="196" dataCellStyle="Normal"/>
    <tableColumn id="42" xr3:uid="{92967208-5AA1-463C-A734-A6DED8F6EA40}" name="Skill4" dataDxfId="195"/>
    <tableColumn id="39" xr3:uid="{50D14B42-70F3-4018-ABFC-D04E39EB4659}" name="SkillName1" dataDxfId="194" dataCellStyle="Normal"/>
    <tableColumn id="40" xr3:uid="{D6B1FB5E-2860-4232-9EFB-F4159BDD3860}" name="SkillName2" dataDxfId="193" dataCellStyle="Normal"/>
    <tableColumn id="41" xr3:uid="{50B45A38-DDA2-4FEC-BFEB-1645A0F80D07}" name="SkillName3" dataDxfId="192" dataCellStyle="Normal"/>
    <tableColumn id="43" xr3:uid="{E317D1CD-9DB6-4510-8560-5427A4291776}" name="SkillName4" dataDxfId="191"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90" tableBorderDxfId="189" totalsRowBorderDxfId="188"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7" dataCellStyle="Normal"/>
    <tableColumn id="18" xr3:uid="{EEDD6984-552A-4AEF-BE6E-0CA5A660ED85}" name="SECEFF" dataDxfId="186" dataCellStyle="Normal"/>
    <tableColumn id="19" xr3:uid="{F82CA285-2553-45E3-93E9-A8042E1BCD36}" name="TRIEFF" dataDxfId="185"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4" dataCellStyle="Normal"/>
    <tableColumn id="29" xr3:uid="{1DF23F3F-7403-466E-9F75-E662CABAC628}" name="AAEFF2" dataDxfId="183" dataCellStyle="Normal"/>
    <tableColumn id="30" xr3:uid="{6760D0DC-B0AE-430B-B20B-FBAC8A0A8553}" name="Barg1" dataDxfId="182" dataCellStyle="Normal"/>
    <tableColumn id="31" xr3:uid="{9CDD449B-5029-4CFF-BF9D-B792B6310BFF}" name="Barg2" dataDxfId="181" dataCellStyle="Normal"/>
    <tableColumn id="32" xr3:uid="{66EF775C-C313-4EDB-96FE-695F8D20E161}" name="Barg3" dataDxfId="180"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9" dataCellStyle="Normal"/>
    <tableColumn id="39" xr3:uid="{9CC6A44A-9D1F-423F-BFCF-C554F427E8FB}" name="Skill2" dataDxfId="178" dataCellStyle="Normal"/>
    <tableColumn id="40" xr3:uid="{958AE651-FDE1-4A9F-8567-00B438B10DB5}" name="Skill3" dataDxfId="177" dataCellStyle="Normal"/>
    <tableColumn id="41" xr3:uid="{EC8F0FE9-4DEC-4FBA-8A7E-194DF048CFDC}" name="Skill4" dataDxfId="176" dataCellStyle="Normal"/>
    <tableColumn id="42" xr3:uid="{2591EDE9-848E-4CD3-B9C3-C9B2E8BF9A19}" name="SkillName1" dataDxfId="175" dataCellStyle="Normal"/>
    <tableColumn id="43" xr3:uid="{222D67F7-0CFA-41CF-B11C-870A2611ABAE}" name="SkillName2" dataDxfId="174" dataCellStyle="Normal"/>
    <tableColumn id="44" xr3:uid="{F8A17DD9-2C15-453D-A202-91EAF4113A1F}" name="SkillName3" dataDxfId="173" dataCellStyle="Normal"/>
    <tableColumn id="45" xr3:uid="{5CDB12B8-51E9-45A8-AC32-D34598088F1C}" name="SkillName4" dataDxfId="172"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71" tableBorderDxfId="170" totalsRowBorderDxfId="169"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8" dataCellStyle="Normal"/>
    <tableColumn id="21" xr3:uid="{0DB4987E-BF51-41E9-B5B8-C4731C668CB0}" name="SECEFF" dataDxfId="167" dataCellStyle="Normal"/>
    <tableColumn id="22" xr3:uid="{96B4BA74-B32D-4920-998F-E98EAD75DBCA}" name="TRIEFF" dataDxfId="1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5" dataCellStyle="Normal"/>
    <tableColumn id="28" xr3:uid="{97040F21-830A-47E2-911A-4EEE4F31865F}" name="Skill2" dataDxfId="164" dataCellStyle="Normal"/>
    <tableColumn id="29" xr3:uid="{92ADC039-437E-4819-B7A1-DEE16696D070}" name="Skill3" dataDxfId="163" dataCellStyle="Normal"/>
    <tableColumn id="33" xr3:uid="{B10047CD-B157-450F-B845-CE81B114BDBE}" name="Skill4" dataDxfId="162"/>
    <tableColumn id="30" xr3:uid="{109ABB7D-7EA6-4D17-8BCC-15731598D399}" name="SkillName1" dataDxfId="161" dataCellStyle="Normal"/>
    <tableColumn id="31" xr3:uid="{10A427AE-E1CA-410C-AAAC-5A4890C3D92B}" name="SkillName2" dataDxfId="160" dataCellStyle="Normal"/>
    <tableColumn id="32" xr3:uid="{F3026553-96E8-4796-9DAB-C3BEA24024A8}" name="SkillName3" dataDxfId="159" dataCellStyle="Normal"/>
    <tableColumn id="34" xr3:uid="{6CF4A73F-7B85-4CBA-9775-BD88203B0043}" name="SkillName4" dataDxfId="158"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7.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R26" sqref="R26"/>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1428</v>
      </c>
      <c r="G2" s="45" t="s">
        <v>888</v>
      </c>
      <c r="H2" s="45" t="s">
        <v>889</v>
      </c>
      <c r="I2" s="11"/>
      <c r="J2" s="246" t="s">
        <v>895</v>
      </c>
      <c r="K2" s="246"/>
      <c r="L2" s="246"/>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1440</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1437</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1438</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1439</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1340</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1428</v>
      </c>
      <c r="G16" s="45" t="s">
        <v>888</v>
      </c>
      <c r="H16" s="45" t="s">
        <v>889</v>
      </c>
      <c r="I16" s="11"/>
      <c r="J16" s="246" t="s">
        <v>895</v>
      </c>
      <c r="K16" s="246"/>
      <c r="L16" s="246"/>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1440</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1437</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1438</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1439</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1340</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1428</v>
      </c>
      <c r="G30" s="45" t="s">
        <v>888</v>
      </c>
      <c r="H30" s="45" t="s">
        <v>889</v>
      </c>
      <c r="I30" s="11"/>
      <c r="J30" s="246" t="s">
        <v>895</v>
      </c>
      <c r="K30" s="246"/>
      <c r="L30" s="246"/>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1440</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1437</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1438</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1439</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1340</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1428</v>
      </c>
      <c r="G44" s="45" t="s">
        <v>888</v>
      </c>
      <c r="H44" s="45" t="s">
        <v>889</v>
      </c>
      <c r="I44" s="11"/>
      <c r="J44" s="246" t="s">
        <v>895</v>
      </c>
      <c r="K44" s="246"/>
      <c r="L44" s="246"/>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1440</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1437</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1438</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1439</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1340</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1428</v>
      </c>
      <c r="G58" s="45" t="s">
        <v>888</v>
      </c>
      <c r="H58" s="45" t="s">
        <v>889</v>
      </c>
      <c r="I58" s="11"/>
      <c r="J58" s="246" t="s">
        <v>895</v>
      </c>
      <c r="K58" s="246"/>
      <c r="L58" s="246"/>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1440</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1437</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1438</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1439</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1340</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1428</v>
      </c>
      <c r="G72" s="45" t="s">
        <v>888</v>
      </c>
      <c r="H72" s="45" t="s">
        <v>889</v>
      </c>
      <c r="I72" s="11"/>
      <c r="J72" s="246" t="s">
        <v>895</v>
      </c>
      <c r="K72" s="246"/>
      <c r="L72" s="246"/>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1440</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1437</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1438</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1439</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1340</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1480</v>
      </c>
      <c r="B1" t="s">
        <v>1479</v>
      </c>
      <c r="C1" t="s">
        <v>6</v>
      </c>
      <c r="D1" t="s">
        <v>1481</v>
      </c>
      <c r="E1" t="s">
        <v>1482</v>
      </c>
      <c r="G1" t="s">
        <v>1483</v>
      </c>
    </row>
    <row r="2" spans="1:11" x14ac:dyDescent="0.3">
      <c r="A2" t="s">
        <v>1485</v>
      </c>
      <c r="B2" t="s">
        <v>1486</v>
      </c>
      <c r="C2">
        <v>896</v>
      </c>
      <c r="D2">
        <v>30</v>
      </c>
      <c r="E2">
        <v>19.309999999999999</v>
      </c>
      <c r="G2" t="s">
        <v>1484</v>
      </c>
    </row>
    <row r="3" spans="1:11" x14ac:dyDescent="0.3">
      <c r="A3" t="s">
        <v>1485</v>
      </c>
      <c r="B3" t="s">
        <v>1487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1521</v>
      </c>
      <c r="H1" t="s">
        <v>13</v>
      </c>
      <c r="I1" t="s">
        <v>8</v>
      </c>
      <c r="J1" t="s">
        <v>10</v>
      </c>
      <c r="K1" t="s">
        <v>249</v>
      </c>
      <c r="L1" t="s">
        <v>220</v>
      </c>
      <c r="M1" t="s">
        <v>248</v>
      </c>
      <c r="N1" t="s">
        <v>1522</v>
      </c>
      <c r="O1" t="s">
        <v>614</v>
      </c>
      <c r="P1" t="s">
        <v>250</v>
      </c>
      <c r="Q1" t="s">
        <v>708</v>
      </c>
      <c r="R1" t="s">
        <v>709</v>
      </c>
      <c r="S1" s="21" t="s">
        <v>878</v>
      </c>
      <c r="T1" s="21" t="s">
        <v>879</v>
      </c>
      <c r="U1" s="21" t="s">
        <v>1492</v>
      </c>
      <c r="V1" s="21" t="s">
        <v>1493</v>
      </c>
      <c r="W1" s="21" t="s">
        <v>1494</v>
      </c>
      <c r="X1" s="21" t="s">
        <v>1495</v>
      </c>
      <c r="Y1" s="21" t="s">
        <v>1496</v>
      </c>
      <c r="Z1" s="21" t="s">
        <v>1497</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1533</v>
      </c>
      <c r="V2" s="21" t="s">
        <v>1534</v>
      </c>
      <c r="W2" s="21" t="s">
        <v>1532</v>
      </c>
      <c r="X2" s="21" t="s">
        <v>1535</v>
      </c>
      <c r="Y2" s="21" t="s">
        <v>1536</v>
      </c>
      <c r="Z2" s="21" t="s">
        <v>1530</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1531</v>
      </c>
      <c r="V3" s="21" t="s">
        <v>1532</v>
      </c>
      <c r="W3" s="21" t="s">
        <v>703</v>
      </c>
      <c r="X3" s="21" t="s">
        <v>1529</v>
      </c>
      <c r="Y3" s="21" t="s">
        <v>1530</v>
      </c>
      <c r="Z3" s="21" t="s">
        <v>703</v>
      </c>
      <c r="AA3" s="21"/>
      <c r="AB3" s="21"/>
    </row>
    <row r="4" spans="1:34" x14ac:dyDescent="0.3">
      <c r="Q4"/>
      <c r="R4"/>
    </row>
    <row r="5" spans="1:34" x14ac:dyDescent="0.3">
      <c r="A5" t="s">
        <v>306</v>
      </c>
      <c r="B5" t="s">
        <v>106</v>
      </c>
      <c r="C5" t="s">
        <v>149</v>
      </c>
      <c r="D5" t="s">
        <v>307</v>
      </c>
      <c r="E5" t="s">
        <v>107</v>
      </c>
      <c r="F5" t="s">
        <v>6</v>
      </c>
      <c r="G5" t="s">
        <v>1521</v>
      </c>
      <c r="H5" t="s">
        <v>13</v>
      </c>
      <c r="I5" t="s">
        <v>8</v>
      </c>
      <c r="J5" t="s">
        <v>10</v>
      </c>
      <c r="K5" t="s">
        <v>249</v>
      </c>
      <c r="L5" t="s">
        <v>220</v>
      </c>
      <c r="M5" t="s">
        <v>248</v>
      </c>
      <c r="N5" t="s">
        <v>1522</v>
      </c>
      <c r="O5" t="s">
        <v>614</v>
      </c>
      <c r="P5" t="s">
        <v>250</v>
      </c>
      <c r="Q5" t="s">
        <v>708</v>
      </c>
      <c r="R5" t="s">
        <v>709</v>
      </c>
      <c r="S5" s="6" t="s">
        <v>39</v>
      </c>
      <c r="T5" s="6" t="s">
        <v>615</v>
      </c>
      <c r="U5" s="23" t="s">
        <v>878</v>
      </c>
      <c r="V5" s="23" t="s">
        <v>879</v>
      </c>
      <c r="W5" s="23" t="s">
        <v>958</v>
      </c>
      <c r="X5" s="23" t="s">
        <v>959</v>
      </c>
      <c r="Y5" s="23" t="s">
        <v>994</v>
      </c>
      <c r="Z5" s="23" t="s">
        <v>995</v>
      </c>
      <c r="AA5" s="23" t="s">
        <v>1492</v>
      </c>
      <c r="AB5" s="23" t="s">
        <v>1493</v>
      </c>
      <c r="AC5" s="23" t="s">
        <v>1494</v>
      </c>
      <c r="AD5" s="23" t="s">
        <v>1542</v>
      </c>
      <c r="AE5" s="23" t="s">
        <v>1495</v>
      </c>
      <c r="AF5" s="23" t="s">
        <v>1496</v>
      </c>
      <c r="AG5" s="23" t="s">
        <v>1497</v>
      </c>
      <c r="AH5" s="23" t="s">
        <v>1543</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1505</v>
      </c>
      <c r="AB6" t="s">
        <v>1506</v>
      </c>
      <c r="AC6" t="s">
        <v>703</v>
      </c>
      <c r="AD6" t="s">
        <v>703</v>
      </c>
      <c r="AE6" t="s">
        <v>1502</v>
      </c>
      <c r="AF6" t="s">
        <v>1504</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1507</v>
      </c>
      <c r="AB7" t="s">
        <v>1508</v>
      </c>
      <c r="AC7" t="s">
        <v>703</v>
      </c>
      <c r="AD7" t="s">
        <v>703</v>
      </c>
      <c r="AE7" t="s">
        <v>1503</v>
      </c>
      <c r="AF7" t="s">
        <v>1504</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1537</v>
      </c>
      <c r="AB8" t="s">
        <v>1538</v>
      </c>
      <c r="AC8" t="s">
        <v>1539</v>
      </c>
      <c r="AD8" t="s">
        <v>703</v>
      </c>
      <c r="AE8" t="s">
        <v>1541</v>
      </c>
      <c r="AF8" t="s">
        <v>1540</v>
      </c>
      <c r="AG8" t="s">
        <v>1504</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1537</v>
      </c>
      <c r="AB9" t="s">
        <v>1538</v>
      </c>
      <c r="AC9" t="s">
        <v>1539</v>
      </c>
      <c r="AD9" t="s">
        <v>1544</v>
      </c>
      <c r="AE9" t="s">
        <v>1541</v>
      </c>
      <c r="AF9" t="s">
        <v>1540</v>
      </c>
      <c r="AG9" t="s">
        <v>1504</v>
      </c>
      <c r="AH9" t="s">
        <v>1545</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1547</v>
      </c>
      <c r="AB10" t="s">
        <v>1548</v>
      </c>
      <c r="AC10" t="s">
        <v>703</v>
      </c>
      <c r="AD10" t="s">
        <v>703</v>
      </c>
      <c r="AE10" t="s">
        <v>1546</v>
      </c>
      <c r="AF10" t="s">
        <v>1504</v>
      </c>
      <c r="AG10" t="s">
        <v>703</v>
      </c>
      <c r="AH10" t="s">
        <v>703</v>
      </c>
    </row>
    <row r="11" spans="1:34" x14ac:dyDescent="0.3">
      <c r="A11" s="21">
        <v>406</v>
      </c>
      <c r="B11" s="21" t="s">
        <v>1364</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1549</v>
      </c>
      <c r="AB11" s="21" t="s">
        <v>1550</v>
      </c>
      <c r="AC11" s="21" t="s">
        <v>703</v>
      </c>
      <c r="AD11" s="21" t="s">
        <v>703</v>
      </c>
      <c r="AE11" s="21" t="s">
        <v>1551</v>
      </c>
      <c r="AF11" s="21" t="s">
        <v>1504</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1552</v>
      </c>
      <c r="AB12" t="s">
        <v>1553</v>
      </c>
      <c r="AC12" t="s">
        <v>703</v>
      </c>
      <c r="AD12" t="s">
        <v>703</v>
      </c>
      <c r="AE12" t="s">
        <v>1554</v>
      </c>
      <c r="AF12" t="s">
        <v>1504</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2495</v>
      </c>
      <c r="Y13" s="22" t="s">
        <v>703</v>
      </c>
      <c r="Z13" s="22" t="s">
        <v>703</v>
      </c>
      <c r="AA13" t="s">
        <v>1555</v>
      </c>
      <c r="AB13" t="s">
        <v>1556</v>
      </c>
      <c r="AC13" t="s">
        <v>703</v>
      </c>
      <c r="AD13" t="s">
        <v>703</v>
      </c>
      <c r="AE13" t="s">
        <v>1557</v>
      </c>
      <c r="AF13" t="s">
        <v>1504</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1558</v>
      </c>
      <c r="AB14" t="s">
        <v>1559</v>
      </c>
      <c r="AC14" t="s">
        <v>703</v>
      </c>
      <c r="AD14" t="s">
        <v>703</v>
      </c>
      <c r="AE14" t="s">
        <v>1560</v>
      </c>
      <c r="AF14" t="s">
        <v>1504</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1561</v>
      </c>
      <c r="AB15" t="s">
        <v>1562</v>
      </c>
      <c r="AC15" t="s">
        <v>1563</v>
      </c>
      <c r="AD15" t="s">
        <v>703</v>
      </c>
      <c r="AE15" t="s">
        <v>1551</v>
      </c>
      <c r="AF15" t="s">
        <v>1566</v>
      </c>
      <c r="AG15" t="s">
        <v>1504</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1561</v>
      </c>
      <c r="AB16" t="s">
        <v>1562</v>
      </c>
      <c r="AC16" t="s">
        <v>1565</v>
      </c>
      <c r="AD16" t="s">
        <v>1563</v>
      </c>
      <c r="AE16" t="s">
        <v>1551</v>
      </c>
      <c r="AF16" t="s">
        <v>1566</v>
      </c>
      <c r="AG16" t="s">
        <v>1564</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1928</v>
      </c>
      <c r="AB17" t="s">
        <v>2078</v>
      </c>
      <c r="AC17" t="s">
        <v>703</v>
      </c>
      <c r="AD17" t="s">
        <v>703</v>
      </c>
      <c r="AE17" t="s">
        <v>1926</v>
      </c>
      <c r="AF17" t="s">
        <v>1504</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2079</v>
      </c>
      <c r="AB18" t="s">
        <v>2080</v>
      </c>
      <c r="AC18" t="s">
        <v>703</v>
      </c>
      <c r="AD18" t="s">
        <v>703</v>
      </c>
      <c r="AE18" t="s">
        <v>2081</v>
      </c>
      <c r="AF18" t="s">
        <v>2082</v>
      </c>
      <c r="AG18" t="s">
        <v>1504</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2083</v>
      </c>
      <c r="AB19" t="s">
        <v>2084</v>
      </c>
      <c r="AC19" t="s">
        <v>703</v>
      </c>
      <c r="AD19" t="s">
        <v>703</v>
      </c>
      <c r="AE19" t="s">
        <v>2085</v>
      </c>
      <c r="AF19" t="s">
        <v>1504</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2086</v>
      </c>
      <c r="AB20" t="s">
        <v>2088</v>
      </c>
      <c r="AC20" t="s">
        <v>703</v>
      </c>
      <c r="AD20" t="s">
        <v>703</v>
      </c>
      <c r="AE20" t="s">
        <v>2090</v>
      </c>
      <c r="AF20" t="s">
        <v>1504</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2086</v>
      </c>
      <c r="AB21" t="s">
        <v>2087</v>
      </c>
      <c r="AC21" t="s">
        <v>2088</v>
      </c>
      <c r="AD21" t="s">
        <v>703</v>
      </c>
      <c r="AE21" t="s">
        <v>2090</v>
      </c>
      <c r="AF21" t="s">
        <v>2089</v>
      </c>
      <c r="AG21" t="s">
        <v>1504</v>
      </c>
      <c r="AH21" t="s">
        <v>703</v>
      </c>
    </row>
    <row r="22" spans="1:34" x14ac:dyDescent="0.3">
      <c r="A22" s="21">
        <v>407</v>
      </c>
      <c r="B22" s="21" t="s">
        <v>1436</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2091</v>
      </c>
      <c r="AB22" s="21" t="s">
        <v>2092</v>
      </c>
      <c r="AC22" s="21" t="s">
        <v>703</v>
      </c>
      <c r="AD22" s="21" t="s">
        <v>703</v>
      </c>
      <c r="AE22" s="21" t="s">
        <v>2093</v>
      </c>
      <c r="AF22" s="21" t="s">
        <v>1504</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2094</v>
      </c>
      <c r="AB23" t="s">
        <v>2096</v>
      </c>
      <c r="AC23" t="s">
        <v>703</v>
      </c>
      <c r="AD23" t="s">
        <v>703</v>
      </c>
      <c r="AE23" t="s">
        <v>1540</v>
      </c>
      <c r="AF23" t="s">
        <v>1504</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2094</v>
      </c>
      <c r="AB24" t="s">
        <v>2095</v>
      </c>
      <c r="AC24" t="s">
        <v>2096</v>
      </c>
      <c r="AD24" t="s">
        <v>703</v>
      </c>
      <c r="AE24" t="s">
        <v>1540</v>
      </c>
      <c r="AF24" t="s">
        <v>2097</v>
      </c>
      <c r="AG24" t="s">
        <v>1504</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2098</v>
      </c>
      <c r="AB25" t="s">
        <v>2099</v>
      </c>
      <c r="AC25" t="s">
        <v>703</v>
      </c>
      <c r="AD25" t="s">
        <v>703</v>
      </c>
      <c r="AE25" t="s">
        <v>2100</v>
      </c>
      <c r="AF25" t="s">
        <v>1504</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1565</v>
      </c>
      <c r="AB26" t="s">
        <v>2101</v>
      </c>
      <c r="AC26" t="s">
        <v>703</v>
      </c>
      <c r="AD26" t="s">
        <v>703</v>
      </c>
      <c r="AE26" t="s">
        <v>1564</v>
      </c>
      <c r="AF26" t="s">
        <v>1504</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2102</v>
      </c>
      <c r="AB27" t="s">
        <v>703</v>
      </c>
      <c r="AC27" t="s">
        <v>703</v>
      </c>
      <c r="AD27" t="s">
        <v>703</v>
      </c>
      <c r="AE27" t="s">
        <v>2103</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2098</v>
      </c>
      <c r="AB28" t="s">
        <v>2099</v>
      </c>
      <c r="AC28" t="s">
        <v>703</v>
      </c>
      <c r="AD28" t="s">
        <v>703</v>
      </c>
      <c r="AE28" t="s">
        <v>2100</v>
      </c>
      <c r="AF28" t="s">
        <v>1504</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2104</v>
      </c>
      <c r="AB29" t="s">
        <v>2105</v>
      </c>
      <c r="AC29" t="s">
        <v>703</v>
      </c>
      <c r="AD29" t="s">
        <v>703</v>
      </c>
      <c r="AE29" t="s">
        <v>2106</v>
      </c>
      <c r="AF29" t="s">
        <v>1504</v>
      </c>
      <c r="AG29" t="s">
        <v>703</v>
      </c>
      <c r="AH29" t="s">
        <v>703</v>
      </c>
    </row>
    <row r="30" spans="1:34" x14ac:dyDescent="0.3">
      <c r="A30" s="21">
        <v>415</v>
      </c>
      <c r="B30" s="21" t="s">
        <v>1462</v>
      </c>
      <c r="C30" s="21" t="s">
        <v>1464</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1473</v>
      </c>
      <c r="X30" s="22" t="s">
        <v>703</v>
      </c>
      <c r="Y30" s="22" t="s">
        <v>703</v>
      </c>
      <c r="Z30" s="22" t="s">
        <v>703</v>
      </c>
      <c r="AA30" s="21" t="s">
        <v>2222</v>
      </c>
      <c r="AB30" s="21" t="s">
        <v>2223</v>
      </c>
      <c r="AC30" s="21" t="s">
        <v>2224</v>
      </c>
      <c r="AD30" s="21" t="s">
        <v>703</v>
      </c>
      <c r="AE30" s="21" t="s">
        <v>2226</v>
      </c>
      <c r="AF30" s="21" t="s">
        <v>2225</v>
      </c>
      <c r="AG30" s="21" t="s">
        <v>1504</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2227</v>
      </c>
      <c r="AB31" t="s">
        <v>2228</v>
      </c>
      <c r="AC31" t="s">
        <v>703</v>
      </c>
      <c r="AD31" t="s">
        <v>703</v>
      </c>
      <c r="AE31" t="s">
        <v>2229</v>
      </c>
      <c r="AF31" t="s">
        <v>1504</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2227</v>
      </c>
      <c r="AB32" t="s">
        <v>2083</v>
      </c>
      <c r="AC32" t="s">
        <v>2228</v>
      </c>
      <c r="AD32" t="s">
        <v>703</v>
      </c>
      <c r="AE32" t="s">
        <v>2229</v>
      </c>
      <c r="AF32" t="s">
        <v>2085</v>
      </c>
      <c r="AG32" t="s">
        <v>1504</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2495</v>
      </c>
      <c r="Y33" s="22" t="s">
        <v>703</v>
      </c>
      <c r="Z33" s="22" t="s">
        <v>703</v>
      </c>
      <c r="AA33" t="s">
        <v>2230</v>
      </c>
      <c r="AB33" t="s">
        <v>2231</v>
      </c>
      <c r="AC33" t="s">
        <v>703</v>
      </c>
      <c r="AD33" t="s">
        <v>703</v>
      </c>
      <c r="AE33" t="s">
        <v>2232</v>
      </c>
      <c r="AF33" t="s">
        <v>1504</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2233</v>
      </c>
      <c r="AB34" t="s">
        <v>1917</v>
      </c>
      <c r="AC34" t="s">
        <v>2084</v>
      </c>
      <c r="AD34" t="s">
        <v>703</v>
      </c>
      <c r="AE34" t="s">
        <v>2234</v>
      </c>
      <c r="AF34" t="s">
        <v>1915</v>
      </c>
      <c r="AG34" t="s">
        <v>1504</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2115</v>
      </c>
      <c r="AB35" t="s">
        <v>2236</v>
      </c>
      <c r="AC35" t="s">
        <v>703</v>
      </c>
      <c r="AD35" t="s">
        <v>703</v>
      </c>
      <c r="AE35" t="s">
        <v>2117</v>
      </c>
      <c r="AF35" t="s">
        <v>1504</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2115</v>
      </c>
      <c r="AB36" t="s">
        <v>2235</v>
      </c>
      <c r="AC36" t="s">
        <v>2236</v>
      </c>
      <c r="AD36" t="s">
        <v>703</v>
      </c>
      <c r="AE36" t="s">
        <v>2117</v>
      </c>
      <c r="AF36" t="s">
        <v>1540</v>
      </c>
      <c r="AG36" t="s">
        <v>1504</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1928</v>
      </c>
      <c r="AB37" t="s">
        <v>2237</v>
      </c>
      <c r="AC37" t="s">
        <v>703</v>
      </c>
      <c r="AD37" t="s">
        <v>703</v>
      </c>
      <c r="AE37" t="s">
        <v>1926</v>
      </c>
      <c r="AF37" t="s">
        <v>1504</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2098</v>
      </c>
      <c r="AB38" t="s">
        <v>2236</v>
      </c>
      <c r="AC38" t="s">
        <v>703</v>
      </c>
      <c r="AD38" t="s">
        <v>703</v>
      </c>
      <c r="AE38" t="s">
        <v>2100</v>
      </c>
      <c r="AF38" t="s">
        <v>1504</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2098</v>
      </c>
      <c r="AB39" t="s">
        <v>2193</v>
      </c>
      <c r="AC39" t="s">
        <v>2236</v>
      </c>
      <c r="AD39" t="s">
        <v>703</v>
      </c>
      <c r="AE39" t="s">
        <v>2100</v>
      </c>
      <c r="AF39" t="s">
        <v>1540</v>
      </c>
      <c r="AG39" t="s">
        <v>1504</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2098</v>
      </c>
      <c r="AB40" t="s">
        <v>2236</v>
      </c>
      <c r="AC40" t="s">
        <v>703</v>
      </c>
      <c r="AD40" t="s">
        <v>703</v>
      </c>
      <c r="AE40" t="s">
        <v>2100</v>
      </c>
      <c r="AF40" t="s">
        <v>1504</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2098</v>
      </c>
      <c r="AB41" t="s">
        <v>2193</v>
      </c>
      <c r="AC41" t="s">
        <v>2236</v>
      </c>
      <c r="AD41" t="s">
        <v>703</v>
      </c>
      <c r="AE41" t="s">
        <v>2100</v>
      </c>
      <c r="AF41" t="s">
        <v>1540</v>
      </c>
      <c r="AG41" t="s">
        <v>1504</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2401</v>
      </c>
      <c r="AB42" t="s">
        <v>1550</v>
      </c>
      <c r="AC42" t="s">
        <v>703</v>
      </c>
      <c r="AD42" t="s">
        <v>703</v>
      </c>
      <c r="AE42" t="s">
        <v>2402</v>
      </c>
      <c r="AF42" t="s">
        <v>1504</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2227</v>
      </c>
      <c r="AB43" t="s">
        <v>2228</v>
      </c>
      <c r="AC43" t="s">
        <v>703</v>
      </c>
      <c r="AD43" t="s">
        <v>703</v>
      </c>
      <c r="AE43" t="s">
        <v>2229</v>
      </c>
      <c r="AF43" t="s">
        <v>1504</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2227</v>
      </c>
      <c r="AB44" t="s">
        <v>2083</v>
      </c>
      <c r="AC44" t="s">
        <v>2228</v>
      </c>
      <c r="AD44" t="s">
        <v>703</v>
      </c>
      <c r="AE44" t="s">
        <v>2229</v>
      </c>
      <c r="AF44" t="s">
        <v>2085</v>
      </c>
      <c r="AG44" t="s">
        <v>1504</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2403</v>
      </c>
      <c r="AB45" s="21" t="s">
        <v>2404</v>
      </c>
      <c r="AC45" s="21" t="s">
        <v>703</v>
      </c>
      <c r="AD45" s="21" t="s">
        <v>703</v>
      </c>
      <c r="AE45" s="21" t="s">
        <v>2212</v>
      </c>
      <c r="AF45" s="21" t="s">
        <v>1504</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2405</v>
      </c>
      <c r="AB46" t="s">
        <v>2406</v>
      </c>
      <c r="AC46" t="s">
        <v>703</v>
      </c>
      <c r="AD46" t="s">
        <v>703</v>
      </c>
      <c r="AE46" t="s">
        <v>2407</v>
      </c>
      <c r="AF46" t="s">
        <v>1504</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2425</v>
      </c>
      <c r="AB47" t="s">
        <v>2426</v>
      </c>
      <c r="AC47" t="s">
        <v>2427</v>
      </c>
      <c r="AD47" t="s">
        <v>703</v>
      </c>
      <c r="AE47" t="s">
        <v>2429</v>
      </c>
      <c r="AF47" t="s">
        <v>2428</v>
      </c>
      <c r="AG47" t="s">
        <v>1504</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2083</v>
      </c>
      <c r="AB48" t="s">
        <v>2427</v>
      </c>
      <c r="AC48" t="s">
        <v>703</v>
      </c>
      <c r="AD48" t="s">
        <v>703</v>
      </c>
      <c r="AE48" t="s">
        <v>2085</v>
      </c>
      <c r="AF48" t="s">
        <v>1504</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2430</v>
      </c>
      <c r="AB49" t="s">
        <v>2431</v>
      </c>
      <c r="AC49" t="s">
        <v>703</v>
      </c>
      <c r="AD49" t="s">
        <v>703</v>
      </c>
      <c r="AE49" t="s">
        <v>2432</v>
      </c>
      <c r="AF49" t="s">
        <v>1504</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2430</v>
      </c>
      <c r="AB50" t="s">
        <v>2098</v>
      </c>
      <c r="AC50" t="s">
        <v>2431</v>
      </c>
      <c r="AD50" t="s">
        <v>703</v>
      </c>
      <c r="AE50" t="s">
        <v>2432</v>
      </c>
      <c r="AF50" t="s">
        <v>2100</v>
      </c>
      <c r="AG50" t="s">
        <v>1504</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2098</v>
      </c>
      <c r="AB51" t="s">
        <v>2434</v>
      </c>
      <c r="AC51" t="s">
        <v>703</v>
      </c>
      <c r="AD51" t="s">
        <v>703</v>
      </c>
      <c r="AE51" t="s">
        <v>2100</v>
      </c>
      <c r="AF51" t="s">
        <v>1504</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2098</v>
      </c>
      <c r="AB52" t="s">
        <v>2433</v>
      </c>
      <c r="AC52" t="s">
        <v>2434</v>
      </c>
      <c r="AD52" t="s">
        <v>703</v>
      </c>
      <c r="AE52" t="s">
        <v>2100</v>
      </c>
      <c r="AF52" t="s">
        <v>2435</v>
      </c>
      <c r="AG52" t="s">
        <v>1504</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2436</v>
      </c>
      <c r="AB53" t="s">
        <v>2434</v>
      </c>
      <c r="AC53" t="s">
        <v>703</v>
      </c>
      <c r="AD53" t="s">
        <v>703</v>
      </c>
      <c r="AE53" t="s">
        <v>2439</v>
      </c>
      <c r="AF53" t="s">
        <v>1504</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2436</v>
      </c>
      <c r="AB54" t="s">
        <v>2437</v>
      </c>
      <c r="AC54" t="s">
        <v>2434</v>
      </c>
      <c r="AD54" t="s">
        <v>703</v>
      </c>
      <c r="AE54" t="s">
        <v>2439</v>
      </c>
      <c r="AF54" t="s">
        <v>2438</v>
      </c>
      <c r="AG54" t="s">
        <v>1504</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2495</v>
      </c>
      <c r="Y55" s="22" t="s">
        <v>703</v>
      </c>
      <c r="Z55" s="22" t="s">
        <v>703</v>
      </c>
      <c r="AA55" t="s">
        <v>2440</v>
      </c>
      <c r="AB55" t="s">
        <v>2231</v>
      </c>
      <c r="AC55" t="s">
        <v>703</v>
      </c>
      <c r="AD55" t="s">
        <v>703</v>
      </c>
      <c r="AE55" t="s">
        <v>2441</v>
      </c>
      <c r="AF55" t="s">
        <v>1504</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2442</v>
      </c>
      <c r="AB56" t="s">
        <v>2443</v>
      </c>
      <c r="AC56" t="s">
        <v>703</v>
      </c>
      <c r="AD56" t="s">
        <v>703</v>
      </c>
      <c r="AE56" t="s">
        <v>2444</v>
      </c>
      <c r="AF56" t="s">
        <v>1504</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2083</v>
      </c>
      <c r="AB57" t="s">
        <v>2213</v>
      </c>
      <c r="AC57" t="s">
        <v>703</v>
      </c>
      <c r="AD57" t="s">
        <v>703</v>
      </c>
      <c r="AE57" t="s">
        <v>2085</v>
      </c>
      <c r="AF57" t="s">
        <v>1504</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2408</v>
      </c>
      <c r="AB58" t="s">
        <v>2098</v>
      </c>
      <c r="AC58" t="s">
        <v>2409</v>
      </c>
      <c r="AD58" t="s">
        <v>703</v>
      </c>
      <c r="AE58" t="s">
        <v>2410</v>
      </c>
      <c r="AF58" t="s">
        <v>2100</v>
      </c>
      <c r="AG58" t="s">
        <v>1504</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2120</v>
      </c>
      <c r="AB59" t="s">
        <v>2098</v>
      </c>
      <c r="AC59" t="s">
        <v>2411</v>
      </c>
      <c r="AD59" t="s">
        <v>703</v>
      </c>
      <c r="AE59" t="s">
        <v>2123</v>
      </c>
      <c r="AF59" t="s">
        <v>2100</v>
      </c>
      <c r="AG59" t="s">
        <v>1504</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2115</v>
      </c>
      <c r="AB60" t="s">
        <v>1928</v>
      </c>
      <c r="AC60" t="s">
        <v>2201</v>
      </c>
      <c r="AD60" t="s">
        <v>703</v>
      </c>
      <c r="AE60" t="s">
        <v>2117</v>
      </c>
      <c r="AF60" t="s">
        <v>1926</v>
      </c>
      <c r="AG60" t="s">
        <v>1504</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2258</v>
      </c>
      <c r="AB61" t="s">
        <v>2259</v>
      </c>
      <c r="AC61" t="s">
        <v>703</v>
      </c>
      <c r="AD61" t="s">
        <v>703</v>
      </c>
      <c r="AE61" t="s">
        <v>2260</v>
      </c>
      <c r="AF61" t="s">
        <v>1504</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2258</v>
      </c>
      <c r="AB62" t="s">
        <v>2098</v>
      </c>
      <c r="AC62" t="s">
        <v>2259</v>
      </c>
      <c r="AD62" t="s">
        <v>703</v>
      </c>
      <c r="AE62" t="s">
        <v>2260</v>
      </c>
      <c r="AF62" t="s">
        <v>2100</v>
      </c>
      <c r="AG62" t="s">
        <v>1504</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2060</v>
      </c>
      <c r="AB63" t="s">
        <v>2262</v>
      </c>
      <c r="AC63" t="s">
        <v>703</v>
      </c>
      <c r="AD63" t="s">
        <v>703</v>
      </c>
      <c r="AE63" t="s">
        <v>1544</v>
      </c>
      <c r="AF63" t="s">
        <v>1504</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2060</v>
      </c>
      <c r="AB64" t="s">
        <v>2261</v>
      </c>
      <c r="AC64" t="s">
        <v>2262</v>
      </c>
      <c r="AD64" t="s">
        <v>703</v>
      </c>
      <c r="AE64" t="s">
        <v>1544</v>
      </c>
      <c r="AF64" t="s">
        <v>2129</v>
      </c>
      <c r="AG64" t="s">
        <v>1504</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2263</v>
      </c>
      <c r="AB65" t="s">
        <v>2264</v>
      </c>
      <c r="AC65" t="s">
        <v>2265</v>
      </c>
      <c r="AD65" t="s">
        <v>703</v>
      </c>
      <c r="AE65" t="s">
        <v>2266</v>
      </c>
      <c r="AF65" t="s">
        <v>2267</v>
      </c>
      <c r="AG65" t="s">
        <v>1504</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2268</v>
      </c>
      <c r="AB66" t="s">
        <v>2269</v>
      </c>
      <c r="AC66" t="s">
        <v>703</v>
      </c>
      <c r="AD66" t="s">
        <v>703</v>
      </c>
      <c r="AE66" t="s">
        <v>2270</v>
      </c>
      <c r="AF66" t="s">
        <v>1504</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2271</v>
      </c>
      <c r="AB67" t="s">
        <v>2272</v>
      </c>
      <c r="AC67" t="s">
        <v>703</v>
      </c>
      <c r="AD67" t="s">
        <v>703</v>
      </c>
      <c r="AE67" t="s">
        <v>2273</v>
      </c>
      <c r="AF67" t="s">
        <v>1504</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1928</v>
      </c>
      <c r="AB68" t="s">
        <v>2274</v>
      </c>
      <c r="AC68" t="s">
        <v>703</v>
      </c>
      <c r="AD68" t="s">
        <v>703</v>
      </c>
      <c r="AE68" t="s">
        <v>1926</v>
      </c>
      <c r="AF68" t="s">
        <v>1504</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1928</v>
      </c>
      <c r="AB69" t="s">
        <v>2078</v>
      </c>
      <c r="AC69" t="s">
        <v>703</v>
      </c>
      <c r="AD69" t="s">
        <v>703</v>
      </c>
      <c r="AE69" t="s">
        <v>1926</v>
      </c>
      <c r="AF69" t="s">
        <v>1504</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1565</v>
      </c>
      <c r="AB70" t="s">
        <v>2084</v>
      </c>
      <c r="AC70" t="s">
        <v>703</v>
      </c>
      <c r="AD70" t="s">
        <v>703</v>
      </c>
      <c r="AE70" t="s">
        <v>1564</v>
      </c>
      <c r="AF70" t="s">
        <v>1504</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2275</v>
      </c>
      <c r="AB71" t="s">
        <v>2276</v>
      </c>
      <c r="AC71" t="s">
        <v>703</v>
      </c>
      <c r="AD71" t="s">
        <v>703</v>
      </c>
      <c r="AE71" t="s">
        <v>2277</v>
      </c>
      <c r="AF71" t="s">
        <v>1504</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2278</v>
      </c>
      <c r="AB72" t="s">
        <v>2279</v>
      </c>
      <c r="AC72" t="s">
        <v>703</v>
      </c>
      <c r="AD72" t="s">
        <v>703</v>
      </c>
      <c r="AE72" t="s">
        <v>2280</v>
      </c>
      <c r="AF72" t="s">
        <v>1504</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1547</v>
      </c>
      <c r="AB73" t="s">
        <v>2470</v>
      </c>
      <c r="AC73" t="s">
        <v>703</v>
      </c>
      <c r="AD73" t="s">
        <v>703</v>
      </c>
      <c r="AE73" t="s">
        <v>2471</v>
      </c>
      <c r="AF73" t="s">
        <v>1504</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1547</v>
      </c>
      <c r="AB74" t="s">
        <v>2470</v>
      </c>
      <c r="AC74" t="s">
        <v>703</v>
      </c>
      <c r="AD74" t="s">
        <v>703</v>
      </c>
      <c r="AE74" t="s">
        <v>2471</v>
      </c>
      <c r="AF74" t="s">
        <v>1504</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2472</v>
      </c>
      <c r="AB75" t="s">
        <v>2259</v>
      </c>
      <c r="AC75" t="s">
        <v>703</v>
      </c>
      <c r="AD75" t="s">
        <v>703</v>
      </c>
      <c r="AE75" t="s">
        <v>2473</v>
      </c>
      <c r="AF75" t="s">
        <v>1504</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2387</v>
      </c>
      <c r="AB76" t="s">
        <v>2475</v>
      </c>
      <c r="AC76" t="s">
        <v>703</v>
      </c>
      <c r="AD76" t="s">
        <v>703</v>
      </c>
      <c r="AE76" t="s">
        <v>2476</v>
      </c>
      <c r="AF76" t="s">
        <v>1504</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2387</v>
      </c>
      <c r="AB77" t="s">
        <v>2474</v>
      </c>
      <c r="AC77" t="s">
        <v>2475</v>
      </c>
      <c r="AD77" t="s">
        <v>703</v>
      </c>
      <c r="AE77" t="s">
        <v>2476</v>
      </c>
      <c r="AF77" t="s">
        <v>2477</v>
      </c>
      <c r="AG77" t="s">
        <v>1504</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1917</v>
      </c>
      <c r="AB78" t="s">
        <v>2349</v>
      </c>
      <c r="AC78" t="s">
        <v>703</v>
      </c>
      <c r="AD78" t="s">
        <v>703</v>
      </c>
      <c r="AE78" t="s">
        <v>1915</v>
      </c>
      <c r="AF78" t="s">
        <v>1504</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2478</v>
      </c>
      <c r="AB79" t="s">
        <v>2479</v>
      </c>
      <c r="AC79" t="s">
        <v>703</v>
      </c>
      <c r="AD79" t="s">
        <v>703</v>
      </c>
      <c r="AE79" t="s">
        <v>2480</v>
      </c>
      <c r="AF79" t="s">
        <v>1504</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2146</v>
      </c>
      <c r="AB80" t="s">
        <v>2479</v>
      </c>
      <c r="AC80" t="s">
        <v>703</v>
      </c>
      <c r="AD80" t="s">
        <v>703</v>
      </c>
      <c r="AE80" t="s">
        <v>1540</v>
      </c>
      <c r="AF80" t="s">
        <v>1504</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2210</v>
      </c>
      <c r="AB81" t="s">
        <v>2479</v>
      </c>
      <c r="AC81" t="s">
        <v>703</v>
      </c>
      <c r="AD81" t="s">
        <v>703</v>
      </c>
      <c r="AE81" t="s">
        <v>2212</v>
      </c>
      <c r="AF81" t="s">
        <v>1504</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2293</v>
      </c>
      <c r="AB82" t="s">
        <v>1928</v>
      </c>
      <c r="AC82" t="s">
        <v>2291</v>
      </c>
      <c r="AD82" t="s">
        <v>703</v>
      </c>
      <c r="AE82" t="s">
        <v>2289</v>
      </c>
      <c r="AF82" t="s">
        <v>1926</v>
      </c>
      <c r="AG82" t="s">
        <v>1504</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2293</v>
      </c>
      <c r="AB83" t="s">
        <v>1928</v>
      </c>
      <c r="AC83" t="s">
        <v>2292</v>
      </c>
      <c r="AD83" t="s">
        <v>2291</v>
      </c>
      <c r="AE83" t="s">
        <v>2290</v>
      </c>
      <c r="AF83" t="s">
        <v>1926</v>
      </c>
      <c r="AG83" t="s">
        <v>1566</v>
      </c>
      <c r="AH83" t="s">
        <v>1504</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2294</v>
      </c>
      <c r="AB84" t="s">
        <v>2295</v>
      </c>
      <c r="AC84" t="s">
        <v>703</v>
      </c>
      <c r="AD84" t="s">
        <v>703</v>
      </c>
      <c r="AE84" t="s">
        <v>2296</v>
      </c>
      <c r="AF84" t="s">
        <v>1504</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2297</v>
      </c>
      <c r="AB85" t="s">
        <v>2208</v>
      </c>
      <c r="AC85" t="s">
        <v>703</v>
      </c>
      <c r="AD85" t="s">
        <v>703</v>
      </c>
      <c r="AE85" t="s">
        <v>2299</v>
      </c>
      <c r="AF85" t="s">
        <v>1504</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2297</v>
      </c>
      <c r="AB86" t="s">
        <v>2298</v>
      </c>
      <c r="AC86" t="s">
        <v>2208</v>
      </c>
      <c r="AD86" t="s">
        <v>703</v>
      </c>
      <c r="AE86" t="s">
        <v>2299</v>
      </c>
      <c r="AF86" t="s">
        <v>2300</v>
      </c>
      <c r="AG86" t="s">
        <v>1504</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2575</v>
      </c>
      <c r="AB87" t="s">
        <v>2301</v>
      </c>
      <c r="AC87" t="s">
        <v>2301</v>
      </c>
      <c r="AD87" t="s">
        <v>703</v>
      </c>
      <c r="AE87" t="s">
        <v>2303</v>
      </c>
      <c r="AF87" t="s">
        <v>2302</v>
      </c>
      <c r="AG87" t="s">
        <v>1504</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2104</v>
      </c>
      <c r="AB88" t="s">
        <v>2304</v>
      </c>
      <c r="AC88" t="s">
        <v>703</v>
      </c>
      <c r="AD88" t="s">
        <v>703</v>
      </c>
      <c r="AE88" t="s">
        <v>2106</v>
      </c>
      <c r="AF88" t="s">
        <v>1504</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2083</v>
      </c>
      <c r="AB89" t="s">
        <v>2213</v>
      </c>
      <c r="AC89" t="s">
        <v>703</v>
      </c>
      <c r="AD89" t="s">
        <v>703</v>
      </c>
      <c r="AE89" t="s">
        <v>2085</v>
      </c>
      <c r="AF89" t="s">
        <v>1504</v>
      </c>
      <c r="AG89" t="s">
        <v>703</v>
      </c>
      <c r="AH89" t="s">
        <v>703</v>
      </c>
    </row>
    <row r="90" spans="1:34" x14ac:dyDescent="0.3">
      <c r="A90" s="21">
        <v>3272</v>
      </c>
      <c r="B90" s="21" t="s">
        <v>1351</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2083</v>
      </c>
      <c r="AB90" s="21" t="s">
        <v>1928</v>
      </c>
      <c r="AC90" s="21" t="s">
        <v>2213</v>
      </c>
      <c r="AD90" s="21" t="s">
        <v>703</v>
      </c>
      <c r="AE90" s="21" t="s">
        <v>2085</v>
      </c>
      <c r="AF90" s="21" t="s">
        <v>1926</v>
      </c>
      <c r="AG90" s="21" t="s">
        <v>1504</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2576</v>
      </c>
      <c r="AB91" s="21" t="s">
        <v>2305</v>
      </c>
      <c r="AC91" s="21" t="s">
        <v>1816</v>
      </c>
      <c r="AD91" s="21" t="s">
        <v>2306</v>
      </c>
      <c r="AE91" s="21" t="s">
        <v>2308</v>
      </c>
      <c r="AF91" s="21" t="s">
        <v>2307</v>
      </c>
      <c r="AG91" s="21" t="s">
        <v>1815</v>
      </c>
      <c r="AH91" s="21" t="s">
        <v>1504</v>
      </c>
    </row>
    <row r="92" spans="1:34" x14ac:dyDescent="0.3">
      <c r="A92" s="21">
        <v>293</v>
      </c>
      <c r="B92" s="21" t="s">
        <v>2484</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1915</v>
      </c>
      <c r="AB92" s="22" t="s">
        <v>2486</v>
      </c>
      <c r="AC92" s="22" t="s">
        <v>1504</v>
      </c>
      <c r="AD92" s="22" t="s">
        <v>703</v>
      </c>
      <c r="AE92" s="22" t="s">
        <v>1960</v>
      </c>
      <c r="AF92" s="22" t="s">
        <v>2487</v>
      </c>
      <c r="AG92" s="22" t="s">
        <v>2488</v>
      </c>
      <c r="AH92" s="22" t="s">
        <v>703</v>
      </c>
    </row>
    <row r="93" spans="1:34" x14ac:dyDescent="0.3">
      <c r="A93" s="21" t="s">
        <v>2313</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2310</v>
      </c>
      <c r="AB93" s="21" t="s">
        <v>2309</v>
      </c>
      <c r="AC93" s="21" t="s">
        <v>703</v>
      </c>
      <c r="AD93" s="21" t="s">
        <v>703</v>
      </c>
      <c r="AE93" s="21" t="s">
        <v>2312</v>
      </c>
      <c r="AF93" s="21" t="s">
        <v>2311</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1917</v>
      </c>
      <c r="AB94" t="s">
        <v>1928</v>
      </c>
      <c r="AC94" t="s">
        <v>2259</v>
      </c>
      <c r="AD94" t="s">
        <v>703</v>
      </c>
      <c r="AE94" t="s">
        <v>1915</v>
      </c>
      <c r="AF94" t="s">
        <v>1926</v>
      </c>
      <c r="AG94" t="s">
        <v>1504</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2445</v>
      </c>
      <c r="AB95" t="s">
        <v>2447</v>
      </c>
      <c r="AC95" t="s">
        <v>703</v>
      </c>
      <c r="AD95" t="s">
        <v>703</v>
      </c>
      <c r="AE95" t="s">
        <v>2448</v>
      </c>
      <c r="AF95" t="s">
        <v>1504</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2445</v>
      </c>
      <c r="AB96" t="s">
        <v>2446</v>
      </c>
      <c r="AC96" t="s">
        <v>2447</v>
      </c>
      <c r="AD96" t="s">
        <v>703</v>
      </c>
      <c r="AE96" t="s">
        <v>2448</v>
      </c>
      <c r="AF96" t="s">
        <v>2449</v>
      </c>
      <c r="AG96" t="s">
        <v>1504</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2450</v>
      </c>
      <c r="AB97" s="21" t="s">
        <v>2451</v>
      </c>
      <c r="AC97" s="21" t="s">
        <v>2452</v>
      </c>
      <c r="AD97" s="21" t="s">
        <v>703</v>
      </c>
      <c r="AE97" s="21" t="s">
        <v>2454</v>
      </c>
      <c r="AF97" s="21" t="s">
        <v>2453</v>
      </c>
      <c r="AG97" s="21" t="s">
        <v>1504</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2455</v>
      </c>
      <c r="AB98" t="s">
        <v>2431</v>
      </c>
      <c r="AC98" t="s">
        <v>703</v>
      </c>
      <c r="AD98" t="s">
        <v>703</v>
      </c>
      <c r="AE98" t="s">
        <v>2456</v>
      </c>
      <c r="AF98" t="s">
        <v>1504</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2455</v>
      </c>
      <c r="AB99" t="s">
        <v>2098</v>
      </c>
      <c r="AC99" t="s">
        <v>2431</v>
      </c>
      <c r="AD99" t="s">
        <v>703</v>
      </c>
      <c r="AE99" t="s">
        <v>2456</v>
      </c>
      <c r="AF99" t="s">
        <v>2100</v>
      </c>
      <c r="AG99" t="s">
        <v>1504</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2457</v>
      </c>
      <c r="AB100" t="s">
        <v>2458</v>
      </c>
      <c r="AC100" t="s">
        <v>2459</v>
      </c>
      <c r="AD100" t="s">
        <v>703</v>
      </c>
      <c r="AE100" t="s">
        <v>2460</v>
      </c>
      <c r="AF100" t="s">
        <v>2461</v>
      </c>
      <c r="AG100" t="s">
        <v>1504</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2462</v>
      </c>
      <c r="AB101" t="s">
        <v>2463</v>
      </c>
      <c r="AC101" t="s">
        <v>2464</v>
      </c>
      <c r="AD101" t="s">
        <v>703</v>
      </c>
      <c r="AE101" t="s">
        <v>2466</v>
      </c>
      <c r="AF101" t="s">
        <v>2465</v>
      </c>
      <c r="AG101" t="s">
        <v>1504</v>
      </c>
      <c r="AH101" t="s">
        <v>703</v>
      </c>
    </row>
    <row r="102" spans="1:34" ht="15" customHeight="1" x14ac:dyDescent="0.3">
      <c r="A102" s="21"/>
      <c r="B102" s="21" t="s">
        <v>1350</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2467</v>
      </c>
      <c r="AB102" s="21" t="s">
        <v>2468</v>
      </c>
      <c r="AC102" s="21" t="s">
        <v>2459</v>
      </c>
      <c r="AD102" s="21" t="s">
        <v>703</v>
      </c>
      <c r="AE102" s="21" t="s">
        <v>2469</v>
      </c>
      <c r="AF102" s="21" t="s">
        <v>2273</v>
      </c>
      <c r="AG102" s="21" t="s">
        <v>1504</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1917</v>
      </c>
      <c r="AB103" t="s">
        <v>1928</v>
      </c>
      <c r="AC103" t="s">
        <v>2203</v>
      </c>
      <c r="AD103" t="s">
        <v>703</v>
      </c>
      <c r="AE103" t="s">
        <v>1915</v>
      </c>
      <c r="AF103" t="s">
        <v>1926</v>
      </c>
      <c r="AG103" t="s">
        <v>1504</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2204</v>
      </c>
      <c r="AB104" t="s">
        <v>2205</v>
      </c>
      <c r="AC104" t="s">
        <v>2206</v>
      </c>
      <c r="AD104" t="s">
        <v>703</v>
      </c>
      <c r="AE104" t="s">
        <v>2207</v>
      </c>
      <c r="AF104" t="s">
        <v>1566</v>
      </c>
      <c r="AG104" t="s">
        <v>1504</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2083</v>
      </c>
      <c r="AB105" t="s">
        <v>2208</v>
      </c>
      <c r="AC105" t="s">
        <v>703</v>
      </c>
      <c r="AD105" t="s">
        <v>703</v>
      </c>
      <c r="AE105" t="s">
        <v>2085</v>
      </c>
      <c r="AF105" t="s">
        <v>1504</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2083</v>
      </c>
      <c r="AB106" t="s">
        <v>2100</v>
      </c>
      <c r="AC106" t="s">
        <v>2208</v>
      </c>
      <c r="AD106" t="s">
        <v>703</v>
      </c>
      <c r="AE106" t="s">
        <v>2085</v>
      </c>
      <c r="AF106" t="s">
        <v>2100</v>
      </c>
      <c r="AG106" t="s">
        <v>1504</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2200</v>
      </c>
      <c r="AB107" t="s">
        <v>1928</v>
      </c>
      <c r="AC107" t="s">
        <v>2201</v>
      </c>
      <c r="AD107" t="s">
        <v>703</v>
      </c>
      <c r="AE107" t="s">
        <v>2202</v>
      </c>
      <c r="AF107" t="s">
        <v>1926</v>
      </c>
      <c r="AG107" t="s">
        <v>1504</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1928</v>
      </c>
      <c r="AB108" t="s">
        <v>2209</v>
      </c>
      <c r="AC108" t="s">
        <v>703</v>
      </c>
      <c r="AD108" t="s">
        <v>703</v>
      </c>
      <c r="AE108" t="s">
        <v>1926</v>
      </c>
      <c r="AF108" t="s">
        <v>1504</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2210</v>
      </c>
      <c r="AB109" t="s">
        <v>2211</v>
      </c>
      <c r="AC109" t="s">
        <v>703</v>
      </c>
      <c r="AD109" t="s">
        <v>703</v>
      </c>
      <c r="AE109" t="s">
        <v>2212</v>
      </c>
      <c r="AF109" t="s">
        <v>1504</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2083</v>
      </c>
      <c r="AB110" t="s">
        <v>2213</v>
      </c>
      <c r="AC110" t="s">
        <v>703</v>
      </c>
      <c r="AD110" t="s">
        <v>703</v>
      </c>
      <c r="AE110" t="s">
        <v>2085</v>
      </c>
      <c r="AF110" t="s">
        <v>1504</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2083</v>
      </c>
      <c r="AB111" t="s">
        <v>2213</v>
      </c>
      <c r="AC111" t="s">
        <v>703</v>
      </c>
      <c r="AD111" t="s">
        <v>703</v>
      </c>
      <c r="AE111" t="s">
        <v>2085</v>
      </c>
      <c r="AF111" t="s">
        <v>1504</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2214</v>
      </c>
      <c r="AB112" t="s">
        <v>2215</v>
      </c>
      <c r="AC112" t="s">
        <v>703</v>
      </c>
      <c r="AD112" t="s">
        <v>703</v>
      </c>
      <c r="AE112" t="s">
        <v>2216</v>
      </c>
      <c r="AF112" t="s">
        <v>1504</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2217</v>
      </c>
      <c r="AB113" t="s">
        <v>2218</v>
      </c>
      <c r="AC113" t="s">
        <v>703</v>
      </c>
      <c r="AD113" t="s">
        <v>703</v>
      </c>
      <c r="AE113" t="s">
        <v>2219</v>
      </c>
      <c r="AF113" t="s">
        <v>1504</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2083</v>
      </c>
      <c r="AB114" t="s">
        <v>2221</v>
      </c>
      <c r="AC114" t="s">
        <v>703</v>
      </c>
      <c r="AD114" t="s">
        <v>703</v>
      </c>
      <c r="AE114" t="s">
        <v>2085</v>
      </c>
      <c r="AF114" t="s">
        <v>1504</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2083</v>
      </c>
      <c r="AB115" t="s">
        <v>2220</v>
      </c>
      <c r="AC115" t="s">
        <v>2221</v>
      </c>
      <c r="AD115" t="s">
        <v>703</v>
      </c>
      <c r="AE115" t="s">
        <v>2085</v>
      </c>
      <c r="AF115" t="s">
        <v>2117</v>
      </c>
      <c r="AG115" t="s">
        <v>1504</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2083</v>
      </c>
      <c r="AB116" t="s">
        <v>2213</v>
      </c>
      <c r="AC116" t="s">
        <v>703</v>
      </c>
      <c r="AD116" t="s">
        <v>703</v>
      </c>
      <c r="AE116" t="s">
        <v>2085</v>
      </c>
      <c r="AF116" t="s">
        <v>1504</v>
      </c>
      <c r="AG116" t="s">
        <v>703</v>
      </c>
      <c r="AH116" t="s">
        <v>703</v>
      </c>
    </row>
    <row r="117" spans="1:34" x14ac:dyDescent="0.3">
      <c r="A117" s="21" t="s">
        <v>2631</v>
      </c>
      <c r="B117" s="21" t="s">
        <v>2585</v>
      </c>
      <c r="C117" s="21" t="s">
        <v>2578</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2632</v>
      </c>
      <c r="X117" t="s">
        <v>2633</v>
      </c>
      <c r="Y117" s="22" t="s">
        <v>703</v>
      </c>
      <c r="Z117" s="22" t="s">
        <v>703</v>
      </c>
      <c r="AA117" s="22" t="s">
        <v>2634</v>
      </c>
      <c r="AB117" s="22" t="s">
        <v>2635</v>
      </c>
      <c r="AC117" t="s">
        <v>703</v>
      </c>
      <c r="AD117" t="s">
        <v>703</v>
      </c>
      <c r="AE117" s="22" t="s">
        <v>2636</v>
      </c>
      <c r="AF117" s="22" t="s">
        <v>2637</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2412</v>
      </c>
      <c r="AB118" t="s">
        <v>2413</v>
      </c>
      <c r="AC118" t="s">
        <v>703</v>
      </c>
      <c r="AD118" t="s">
        <v>703</v>
      </c>
      <c r="AE118" t="s">
        <v>2414</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2415</v>
      </c>
      <c r="AB119" t="s">
        <v>1917</v>
      </c>
      <c r="AC119" t="s">
        <v>2417</v>
      </c>
      <c r="AD119" t="s">
        <v>703</v>
      </c>
      <c r="AE119" t="s">
        <v>2419</v>
      </c>
      <c r="AF119" t="s">
        <v>1915</v>
      </c>
      <c r="AG119" t="s">
        <v>1504</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2415</v>
      </c>
      <c r="AB120" t="s">
        <v>1917</v>
      </c>
      <c r="AC120" t="s">
        <v>2416</v>
      </c>
      <c r="AD120" t="s">
        <v>2417</v>
      </c>
      <c r="AE120" t="s">
        <v>2419</v>
      </c>
      <c r="AF120" t="s">
        <v>1915</v>
      </c>
      <c r="AG120" t="s">
        <v>2418</v>
      </c>
      <c r="AH120" t="s">
        <v>1504</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2420</v>
      </c>
      <c r="AB121" t="s">
        <v>2421</v>
      </c>
      <c r="AC121" t="s">
        <v>2269</v>
      </c>
      <c r="AD121" t="s">
        <v>703</v>
      </c>
      <c r="AE121" t="s">
        <v>2011</v>
      </c>
      <c r="AF121" t="s">
        <v>2129</v>
      </c>
      <c r="AG121" t="s">
        <v>1504</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2422</v>
      </c>
      <c r="AB122" t="s">
        <v>2423</v>
      </c>
      <c r="AC122" t="s">
        <v>703</v>
      </c>
      <c r="AD122" t="s">
        <v>703</v>
      </c>
      <c r="AE122" t="s">
        <v>2424</v>
      </c>
      <c r="AF122" t="s">
        <v>1504</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2347</v>
      </c>
      <c r="AB123" t="s">
        <v>2348</v>
      </c>
      <c r="AC123" t="s">
        <v>703</v>
      </c>
      <c r="AD123" t="s">
        <v>703</v>
      </c>
      <c r="AE123" t="s">
        <v>2082</v>
      </c>
      <c r="AF123" t="s">
        <v>1504</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1917</v>
      </c>
      <c r="AB124" t="s">
        <v>1928</v>
      </c>
      <c r="AC124" t="s">
        <v>2259</v>
      </c>
      <c r="AD124" t="s">
        <v>703</v>
      </c>
      <c r="AE124" t="s">
        <v>1915</v>
      </c>
      <c r="AF124" t="s">
        <v>1926</v>
      </c>
      <c r="AG124" t="s">
        <v>1504</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1917</v>
      </c>
      <c r="AB125" t="s">
        <v>2349</v>
      </c>
      <c r="AC125" t="s">
        <v>703</v>
      </c>
      <c r="AD125" t="s">
        <v>703</v>
      </c>
      <c r="AE125" t="s">
        <v>1915</v>
      </c>
      <c r="AF125" t="s">
        <v>1504</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2387</v>
      </c>
      <c r="AB126" t="s">
        <v>2388</v>
      </c>
      <c r="AC126" t="s">
        <v>703</v>
      </c>
      <c r="AD126" t="s">
        <v>703</v>
      </c>
      <c r="AE126" t="s">
        <v>2389</v>
      </c>
      <c r="AF126" t="s">
        <v>1504</v>
      </c>
      <c r="AG126" t="s">
        <v>703</v>
      </c>
      <c r="AH126" t="s">
        <v>703</v>
      </c>
    </row>
    <row r="127" spans="1:34" x14ac:dyDescent="0.3">
      <c r="A127" s="21">
        <v>3165</v>
      </c>
      <c r="B127" s="21" t="s">
        <v>2489</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2494</v>
      </c>
      <c r="Y127" s="22" t="s">
        <v>703</v>
      </c>
      <c r="Z127" s="22" t="s">
        <v>703</v>
      </c>
      <c r="AA127" s="22" t="s">
        <v>2387</v>
      </c>
      <c r="AB127" s="22" t="s">
        <v>2630</v>
      </c>
      <c r="AC127" s="22" t="s">
        <v>2388</v>
      </c>
      <c r="AD127" s="22" t="s">
        <v>703</v>
      </c>
      <c r="AE127" s="22" t="s">
        <v>2389</v>
      </c>
      <c r="AF127" s="22" t="s">
        <v>2494</v>
      </c>
      <c r="AG127" s="22" t="s">
        <v>1504</v>
      </c>
      <c r="AH127" s="22" t="s">
        <v>703</v>
      </c>
    </row>
    <row r="128" spans="1:34" x14ac:dyDescent="0.3">
      <c r="A128" s="21" t="s">
        <v>2626</v>
      </c>
      <c r="B128" s="21" t="s">
        <v>2577</v>
      </c>
      <c r="C128" s="21" t="s">
        <v>2578</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2627</v>
      </c>
      <c r="X128" s="22" t="s">
        <v>703</v>
      </c>
      <c r="Y128" s="22" t="s">
        <v>703</v>
      </c>
      <c r="Z128" s="22" t="s">
        <v>703</v>
      </c>
      <c r="AA128" s="22" t="s">
        <v>2628</v>
      </c>
      <c r="AB128" s="22" t="s">
        <v>2596</v>
      </c>
      <c r="AC128" s="22" t="s">
        <v>703</v>
      </c>
      <c r="AD128" s="22" t="s">
        <v>703</v>
      </c>
      <c r="AE128" s="22" t="s">
        <v>2627</v>
      </c>
      <c r="AF128" s="22" t="s">
        <v>2629</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1928</v>
      </c>
      <c r="AB129" t="s">
        <v>2391</v>
      </c>
      <c r="AC129" t="s">
        <v>703</v>
      </c>
      <c r="AD129" t="s">
        <v>703</v>
      </c>
      <c r="AE129" t="s">
        <v>1926</v>
      </c>
      <c r="AF129" t="s">
        <v>1504</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1928</v>
      </c>
      <c r="AB130" t="s">
        <v>2390</v>
      </c>
      <c r="AC130" t="s">
        <v>2391</v>
      </c>
      <c r="AD130" t="s">
        <v>703</v>
      </c>
      <c r="AE130" t="s">
        <v>1926</v>
      </c>
      <c r="AF130" t="s">
        <v>1551</v>
      </c>
      <c r="AG130" t="s">
        <v>1504</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2392</v>
      </c>
      <c r="AB131" t="s">
        <v>2393</v>
      </c>
      <c r="AC131" t="s">
        <v>703</v>
      </c>
      <c r="AD131" t="s">
        <v>703</v>
      </c>
      <c r="AE131" t="s">
        <v>2290</v>
      </c>
      <c r="AF131" t="s">
        <v>1504</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2120</v>
      </c>
      <c r="AB132" t="s">
        <v>2395</v>
      </c>
      <c r="AC132" t="s">
        <v>703</v>
      </c>
      <c r="AD132" t="s">
        <v>703</v>
      </c>
      <c r="AE132" t="s">
        <v>2123</v>
      </c>
      <c r="AF132" t="s">
        <v>1504</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2120</v>
      </c>
      <c r="AB133" s="21" t="s">
        <v>2394</v>
      </c>
      <c r="AC133" s="21" t="s">
        <v>2395</v>
      </c>
      <c r="AD133" s="21" t="s">
        <v>703</v>
      </c>
      <c r="AE133" s="21" t="s">
        <v>2123</v>
      </c>
      <c r="AF133" s="21" t="s">
        <v>1540</v>
      </c>
      <c r="AG133" s="21" t="s">
        <v>1504</v>
      </c>
      <c r="AH133" s="21" t="s">
        <v>703</v>
      </c>
    </row>
    <row r="134" spans="1:34" x14ac:dyDescent="0.3">
      <c r="A134" s="21">
        <v>417</v>
      </c>
      <c r="B134" s="21" t="s">
        <v>2513</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2433</v>
      </c>
      <c r="AB134" t="s">
        <v>2349</v>
      </c>
      <c r="AC134" t="s">
        <v>703</v>
      </c>
      <c r="AD134" t="s">
        <v>703</v>
      </c>
      <c r="AE134" s="22" t="s">
        <v>2514</v>
      </c>
      <c r="AF134" t="s">
        <v>1504</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2083</v>
      </c>
      <c r="AB135" t="s">
        <v>2084</v>
      </c>
      <c r="AC135" t="s">
        <v>703</v>
      </c>
      <c r="AD135" t="s">
        <v>703</v>
      </c>
      <c r="AE135" t="s">
        <v>2085</v>
      </c>
      <c r="AF135" t="s">
        <v>1504</v>
      </c>
      <c r="AG135" t="s">
        <v>703</v>
      </c>
      <c r="AH135" t="s">
        <v>703</v>
      </c>
    </row>
    <row r="136" spans="1:34" x14ac:dyDescent="0.3">
      <c r="A136" s="21">
        <v>409</v>
      </c>
      <c r="B136" s="21" t="s">
        <v>2482</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2127</v>
      </c>
      <c r="AB136" t="s">
        <v>2483</v>
      </c>
      <c r="AC136" t="s">
        <v>703</v>
      </c>
      <c r="AD136" t="s">
        <v>703</v>
      </c>
      <c r="AE136" s="22" t="s">
        <v>2129</v>
      </c>
      <c r="AF136" t="s">
        <v>1504</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2495</v>
      </c>
      <c r="Y137" s="22" t="s">
        <v>703</v>
      </c>
      <c r="Z137" s="22" t="s">
        <v>703</v>
      </c>
      <c r="AA137" t="s">
        <v>2396</v>
      </c>
      <c r="AB137" t="s">
        <v>2397</v>
      </c>
      <c r="AC137" t="s">
        <v>703</v>
      </c>
      <c r="AD137" t="s">
        <v>703</v>
      </c>
      <c r="AE137" t="s">
        <v>2398</v>
      </c>
      <c r="AF137" t="s">
        <v>1504</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2399</v>
      </c>
      <c r="AB138" t="s">
        <v>2259</v>
      </c>
      <c r="AC138" t="s">
        <v>703</v>
      </c>
      <c r="AD138" t="s">
        <v>703</v>
      </c>
      <c r="AE138" t="s">
        <v>2400</v>
      </c>
      <c r="AF138" t="s">
        <v>1504</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2399</v>
      </c>
      <c r="AB139" t="s">
        <v>2204</v>
      </c>
      <c r="AC139" t="s">
        <v>2259</v>
      </c>
      <c r="AD139" t="s">
        <v>703</v>
      </c>
      <c r="AE139" t="s">
        <v>2400</v>
      </c>
      <c r="AF139" t="s">
        <v>2207</v>
      </c>
      <c r="AG139" t="s">
        <v>1504</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1917</v>
      </c>
      <c r="AB140" t="s">
        <v>2349</v>
      </c>
      <c r="AC140" t="s">
        <v>703</v>
      </c>
      <c r="AD140" t="s">
        <v>703</v>
      </c>
      <c r="AE140" t="s">
        <v>1915</v>
      </c>
      <c r="AF140" t="s">
        <v>1504</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1500</v>
      </c>
      <c r="AB141" t="s">
        <v>703</v>
      </c>
      <c r="AC141" t="s">
        <v>703</v>
      </c>
      <c r="AD141" t="s">
        <v>703</v>
      </c>
      <c r="AE141" t="s">
        <v>1501</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1498</v>
      </c>
      <c r="AB142" t="s">
        <v>703</v>
      </c>
      <c r="AC142" t="s">
        <v>703</v>
      </c>
      <c r="AD142" t="s">
        <v>703</v>
      </c>
      <c r="AE142" t="s">
        <v>1499</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2258</v>
      </c>
      <c r="AB143" t="s">
        <v>2259</v>
      </c>
      <c r="AC143" t="s">
        <v>703</v>
      </c>
      <c r="AD143" t="s">
        <v>703</v>
      </c>
      <c r="AE143" t="s">
        <v>2260</v>
      </c>
      <c r="AF143" t="s">
        <v>1504</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2083</v>
      </c>
      <c r="AB144" t="s">
        <v>2213</v>
      </c>
      <c r="AC144" t="s">
        <v>703</v>
      </c>
      <c r="AD144" t="s">
        <v>703</v>
      </c>
      <c r="AE144" t="s">
        <v>2085</v>
      </c>
      <c r="AF144" t="s">
        <v>1504</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2325</v>
      </c>
      <c r="AB145" t="s">
        <v>2326</v>
      </c>
      <c r="AC145" t="s">
        <v>703</v>
      </c>
      <c r="AD145" t="s">
        <v>703</v>
      </c>
      <c r="AE145" t="s">
        <v>1002</v>
      </c>
      <c r="AF145" t="s">
        <v>1504</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1928</v>
      </c>
      <c r="AB146" t="s">
        <v>2078</v>
      </c>
      <c r="AC146" t="s">
        <v>703</v>
      </c>
      <c r="AD146" t="s">
        <v>703</v>
      </c>
      <c r="AE146" t="s">
        <v>1926</v>
      </c>
      <c r="AF146" t="s">
        <v>1504</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2327</v>
      </c>
      <c r="AB147" t="s">
        <v>2328</v>
      </c>
      <c r="AC147" t="s">
        <v>703</v>
      </c>
      <c r="AD147" t="s">
        <v>703</v>
      </c>
      <c r="AE147" t="s">
        <v>2329</v>
      </c>
      <c r="AF147" t="s">
        <v>2330</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2268</v>
      </c>
      <c r="AB148" t="s">
        <v>2269</v>
      </c>
      <c r="AC148" t="s">
        <v>703</v>
      </c>
      <c r="AD148" t="s">
        <v>703</v>
      </c>
      <c r="AE148" t="s">
        <v>2270</v>
      </c>
      <c r="AF148" t="s">
        <v>1504</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1456</v>
      </c>
      <c r="X149" t="s">
        <v>1457</v>
      </c>
      <c r="Y149" s="22" t="s">
        <v>703</v>
      </c>
      <c r="Z149" s="22" t="s">
        <v>703</v>
      </c>
      <c r="AA149" t="s">
        <v>2281</v>
      </c>
      <c r="AB149" t="s">
        <v>2282</v>
      </c>
      <c r="AC149" t="s">
        <v>2283</v>
      </c>
      <c r="AD149" t="s">
        <v>703</v>
      </c>
      <c r="AE149" t="s">
        <v>2284</v>
      </c>
      <c r="AF149" t="s">
        <v>2285</v>
      </c>
      <c r="AG149" t="s">
        <v>1504</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2286</v>
      </c>
      <c r="AB150" t="s">
        <v>2287</v>
      </c>
      <c r="AC150" t="s">
        <v>703</v>
      </c>
      <c r="AD150" t="s">
        <v>703</v>
      </c>
      <c r="AE150" t="s">
        <v>2288</v>
      </c>
      <c r="AF150" t="s">
        <v>1504</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1549</v>
      </c>
      <c r="AB151" t="s">
        <v>2078</v>
      </c>
      <c r="AC151" t="s">
        <v>703</v>
      </c>
      <c r="AD151" t="s">
        <v>703</v>
      </c>
      <c r="AE151" t="s">
        <v>1551</v>
      </c>
      <c r="AF151" t="s">
        <v>1504</v>
      </c>
      <c r="AG151" t="s">
        <v>703</v>
      </c>
      <c r="AH151" t="s">
        <v>703</v>
      </c>
    </row>
    <row r="152" spans="1:34" x14ac:dyDescent="0.3">
      <c r="A152" s="21">
        <v>3176</v>
      </c>
      <c r="B152" s="21" t="s">
        <v>2490</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1549</v>
      </c>
      <c r="AB152" s="22" t="s">
        <v>1565</v>
      </c>
      <c r="AC152" s="22" t="s">
        <v>2078</v>
      </c>
      <c r="AD152" s="22" t="s">
        <v>703</v>
      </c>
      <c r="AE152" s="22" t="s">
        <v>1551</v>
      </c>
      <c r="AF152" s="22" t="s">
        <v>1564</v>
      </c>
      <c r="AG152" s="22" t="s">
        <v>1504</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2072</v>
      </c>
      <c r="AB153" t="s">
        <v>2074</v>
      </c>
      <c r="AC153" t="s">
        <v>703</v>
      </c>
      <c r="AD153" t="s">
        <v>703</v>
      </c>
      <c r="AE153" t="s">
        <v>2075</v>
      </c>
      <c r="AF153" t="s">
        <v>1504</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2072</v>
      </c>
      <c r="AB154" s="21" t="s">
        <v>2073</v>
      </c>
      <c r="AC154" s="21" t="s">
        <v>2074</v>
      </c>
      <c r="AD154" s="21" t="s">
        <v>703</v>
      </c>
      <c r="AE154" s="21" t="s">
        <v>2075</v>
      </c>
      <c r="AF154" s="21" t="s">
        <v>1201</v>
      </c>
      <c r="AG154" s="21" t="s">
        <v>1504</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2067</v>
      </c>
      <c r="AB155" t="s">
        <v>2068</v>
      </c>
      <c r="AC155" t="s">
        <v>703</v>
      </c>
      <c r="AD155" t="s">
        <v>703</v>
      </c>
      <c r="AE155" t="s">
        <v>2053</v>
      </c>
      <c r="AF155" t="s">
        <v>1504</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2067</v>
      </c>
      <c r="AB156" t="s">
        <v>2068</v>
      </c>
      <c r="AC156" t="s">
        <v>703</v>
      </c>
      <c r="AD156" t="s">
        <v>703</v>
      </c>
      <c r="AE156" t="s">
        <v>2053</v>
      </c>
      <c r="AF156" t="s">
        <v>1504</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2051</v>
      </c>
      <c r="AB157" t="s">
        <v>2069</v>
      </c>
      <c r="AC157" t="s">
        <v>2070</v>
      </c>
      <c r="AD157" t="s">
        <v>703</v>
      </c>
      <c r="AE157" t="s">
        <v>2053</v>
      </c>
      <c r="AF157" t="s">
        <v>2071</v>
      </c>
      <c r="AG157" t="s">
        <v>1504</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2067</v>
      </c>
      <c r="AB158" t="s">
        <v>2068</v>
      </c>
      <c r="AC158" t="s">
        <v>703</v>
      </c>
      <c r="AD158" t="s">
        <v>703</v>
      </c>
      <c r="AE158" t="s">
        <v>2053</v>
      </c>
      <c r="AF158" t="s">
        <v>1504</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2067</v>
      </c>
      <c r="AB159" t="s">
        <v>2068</v>
      </c>
      <c r="AC159" t="s">
        <v>703</v>
      </c>
      <c r="AD159" t="s">
        <v>703</v>
      </c>
      <c r="AE159" t="s">
        <v>2053</v>
      </c>
      <c r="AF159" t="s">
        <v>1504</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2062</v>
      </c>
      <c r="AB160" t="s">
        <v>2064</v>
      </c>
      <c r="AC160" t="s">
        <v>703</v>
      </c>
      <c r="AD160" t="s">
        <v>703</v>
      </c>
      <c r="AE160" t="s">
        <v>2066</v>
      </c>
      <c r="AF160" t="s">
        <v>1504</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2062</v>
      </c>
      <c r="AB161" t="s">
        <v>2063</v>
      </c>
      <c r="AC161" t="s">
        <v>2064</v>
      </c>
      <c r="AD161" t="s">
        <v>703</v>
      </c>
      <c r="AE161" t="s">
        <v>2066</v>
      </c>
      <c r="AF161" t="s">
        <v>2065</v>
      </c>
      <c r="AG161" t="s">
        <v>1504</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1917</v>
      </c>
      <c r="AB162" t="s">
        <v>2060</v>
      </c>
      <c r="AC162" t="s">
        <v>2061</v>
      </c>
      <c r="AD162" t="s">
        <v>703</v>
      </c>
      <c r="AE162" t="s">
        <v>1915</v>
      </c>
      <c r="AF162" t="s">
        <v>1544</v>
      </c>
      <c r="AG162" t="s">
        <v>1504</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2058</v>
      </c>
      <c r="AB163" t="s">
        <v>2056</v>
      </c>
      <c r="AC163" t="s">
        <v>703</v>
      </c>
      <c r="AD163" t="s">
        <v>703</v>
      </c>
      <c r="AE163" t="s">
        <v>2059</v>
      </c>
      <c r="AF163" t="s">
        <v>1504</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2055</v>
      </c>
      <c r="AB164" s="21" t="s">
        <v>2056</v>
      </c>
      <c r="AC164" s="21" t="s">
        <v>703</v>
      </c>
      <c r="AD164" s="21" t="s">
        <v>703</v>
      </c>
      <c r="AE164" s="21" t="s">
        <v>2057</v>
      </c>
      <c r="AF164" s="21" t="s">
        <v>1504</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2050</v>
      </c>
      <c r="AB165" t="s">
        <v>2051</v>
      </c>
      <c r="AC165" t="s">
        <v>2052</v>
      </c>
      <c r="AD165" t="s">
        <v>703</v>
      </c>
      <c r="AE165" t="s">
        <v>2054</v>
      </c>
      <c r="AF165" t="s">
        <v>2053</v>
      </c>
      <c r="AG165" t="s">
        <v>1504</v>
      </c>
      <c r="AH165" t="s">
        <v>703</v>
      </c>
    </row>
    <row r="166" spans="1:34" x14ac:dyDescent="0.3">
      <c r="Q166"/>
      <c r="R166"/>
      <c r="S166" s="6"/>
      <c r="T166" s="6"/>
    </row>
    <row r="167" spans="1:34" x14ac:dyDescent="0.3">
      <c r="A167" t="s">
        <v>306</v>
      </c>
      <c r="B167" t="s">
        <v>106</v>
      </c>
      <c r="C167" t="s">
        <v>149</v>
      </c>
      <c r="D167" t="s">
        <v>307</v>
      </c>
      <c r="E167" t="s">
        <v>107</v>
      </c>
      <c r="F167" t="s">
        <v>6</v>
      </c>
      <c r="G167" t="s">
        <v>1521</v>
      </c>
      <c r="H167" t="s">
        <v>13</v>
      </c>
      <c r="I167" t="s">
        <v>8</v>
      </c>
      <c r="J167" t="s">
        <v>10</v>
      </c>
      <c r="K167" t="s">
        <v>249</v>
      </c>
      <c r="L167" t="s">
        <v>220</v>
      </c>
      <c r="M167" t="s">
        <v>248</v>
      </c>
      <c r="N167" t="s">
        <v>1522</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1492</v>
      </c>
      <c r="AB167" s="23" t="s">
        <v>1493</v>
      </c>
      <c r="AC167" s="23" t="s">
        <v>1494</v>
      </c>
      <c r="AD167" s="23" t="s">
        <v>1542</v>
      </c>
      <c r="AE167" s="23" t="s">
        <v>1495</v>
      </c>
      <c r="AF167" s="23" t="s">
        <v>1496</v>
      </c>
      <c r="AG167" s="23" t="s">
        <v>1497</v>
      </c>
      <c r="AH167" s="23" t="s">
        <v>1543</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2115</v>
      </c>
      <c r="AB168" t="s">
        <v>2116</v>
      </c>
      <c r="AC168" t="s">
        <v>703</v>
      </c>
      <c r="AD168" t="s">
        <v>703</v>
      </c>
      <c r="AE168" t="s">
        <v>2117</v>
      </c>
      <c r="AF168" t="s">
        <v>1504</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2115</v>
      </c>
      <c r="AB169" t="s">
        <v>1928</v>
      </c>
      <c r="AC169" t="s">
        <v>2116</v>
      </c>
      <c r="AD169" t="s">
        <v>703</v>
      </c>
      <c r="AE169" t="s">
        <v>2117</v>
      </c>
      <c r="AF169" t="s">
        <v>1926</v>
      </c>
      <c r="AG169" t="s">
        <v>1504</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1917</v>
      </c>
      <c r="AB170" t="s">
        <v>2119</v>
      </c>
      <c r="AC170" t="s">
        <v>703</v>
      </c>
      <c r="AD170" t="s">
        <v>703</v>
      </c>
      <c r="AE170" t="s">
        <v>1915</v>
      </c>
      <c r="AF170" t="s">
        <v>1504</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1917</v>
      </c>
      <c r="AB171" t="s">
        <v>2118</v>
      </c>
      <c r="AC171" t="s">
        <v>2119</v>
      </c>
      <c r="AD171" t="s">
        <v>703</v>
      </c>
      <c r="AE171" t="s">
        <v>1915</v>
      </c>
      <c r="AF171" t="s">
        <v>1996</v>
      </c>
      <c r="AG171" t="s">
        <v>1504</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2120</v>
      </c>
      <c r="AB172" t="s">
        <v>2121</v>
      </c>
      <c r="AC172" t="s">
        <v>2122</v>
      </c>
      <c r="AD172" t="s">
        <v>703</v>
      </c>
      <c r="AE172" t="s">
        <v>2123</v>
      </c>
      <c r="AF172" t="s">
        <v>1551</v>
      </c>
      <c r="AG172" t="s">
        <v>1504</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1917</v>
      </c>
      <c r="AB173" t="s">
        <v>2119</v>
      </c>
      <c r="AC173" t="s">
        <v>703</v>
      </c>
      <c r="AD173" t="s">
        <v>703</v>
      </c>
      <c r="AE173" t="s">
        <v>1915</v>
      </c>
      <c r="AF173" t="s">
        <v>1504</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1917</v>
      </c>
      <c r="AB174" t="s">
        <v>2118</v>
      </c>
      <c r="AC174" t="s">
        <v>2119</v>
      </c>
      <c r="AD174" t="s">
        <v>703</v>
      </c>
      <c r="AE174" t="s">
        <v>1915</v>
      </c>
      <c r="AF174" t="s">
        <v>1996</v>
      </c>
      <c r="AG174" t="s">
        <v>1504</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2124</v>
      </c>
      <c r="AB175" t="s">
        <v>2125</v>
      </c>
      <c r="AC175" t="s">
        <v>703</v>
      </c>
      <c r="AD175" t="s">
        <v>703</v>
      </c>
      <c r="AE175" t="s">
        <v>2011</v>
      </c>
      <c r="AF175" t="s">
        <v>1504</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2126</v>
      </c>
      <c r="AB176" t="s">
        <v>2127</v>
      </c>
      <c r="AC176" t="s">
        <v>2128</v>
      </c>
      <c r="AD176" t="s">
        <v>703</v>
      </c>
      <c r="AE176" t="s">
        <v>2130</v>
      </c>
      <c r="AF176" t="s">
        <v>2129</v>
      </c>
      <c r="AG176" t="s">
        <v>1504</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2131</v>
      </c>
      <c r="AB177" t="s">
        <v>2132</v>
      </c>
      <c r="AC177" t="s">
        <v>2133</v>
      </c>
      <c r="AD177" t="s">
        <v>703</v>
      </c>
      <c r="AE177" t="s">
        <v>2134</v>
      </c>
      <c r="AF177" t="s">
        <v>2135</v>
      </c>
      <c r="AG177" t="s">
        <v>1504</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2136</v>
      </c>
      <c r="AB178" t="s">
        <v>2137</v>
      </c>
      <c r="AC178" t="s">
        <v>703</v>
      </c>
      <c r="AD178" t="s">
        <v>703</v>
      </c>
      <c r="AE178" t="s">
        <v>2138</v>
      </c>
      <c r="AF178" t="s">
        <v>1504</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2177</v>
      </c>
      <c r="AB179" t="s">
        <v>2178</v>
      </c>
      <c r="AC179" t="s">
        <v>2179</v>
      </c>
      <c r="AD179" t="s">
        <v>703</v>
      </c>
      <c r="AE179" t="s">
        <v>2181</v>
      </c>
      <c r="AF179" t="s">
        <v>2180</v>
      </c>
      <c r="AG179" t="s">
        <v>1504</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2182</v>
      </c>
      <c r="AB180" t="s">
        <v>2183</v>
      </c>
      <c r="AC180" t="s">
        <v>2184</v>
      </c>
      <c r="AD180" t="s">
        <v>703</v>
      </c>
      <c r="AE180" t="s">
        <v>2185</v>
      </c>
      <c r="AF180" t="s">
        <v>2186</v>
      </c>
      <c r="AG180" t="s">
        <v>1504</v>
      </c>
      <c r="AH180" t="s">
        <v>703</v>
      </c>
    </row>
    <row r="181" spans="1:34" x14ac:dyDescent="0.3">
      <c r="A181" s="21">
        <v>405</v>
      </c>
      <c r="B181" s="21" t="s">
        <v>1363</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2187</v>
      </c>
      <c r="AB181" s="21" t="s">
        <v>2188</v>
      </c>
      <c r="AC181" s="21" t="s">
        <v>2189</v>
      </c>
      <c r="AD181" s="21" t="s">
        <v>703</v>
      </c>
      <c r="AE181" s="21" t="s">
        <v>2190</v>
      </c>
      <c r="AF181" s="21" t="s">
        <v>2191</v>
      </c>
      <c r="AG181" s="21" t="s">
        <v>1504</v>
      </c>
      <c r="AH181" s="21" t="s">
        <v>703</v>
      </c>
    </row>
    <row r="182" spans="1:34" x14ac:dyDescent="0.3">
      <c r="A182" s="21">
        <v>408</v>
      </c>
      <c r="B182" s="21" t="s">
        <v>1434</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1435</v>
      </c>
      <c r="X182" s="22" t="s">
        <v>703</v>
      </c>
      <c r="Y182" s="22" t="s">
        <v>703</v>
      </c>
      <c r="Z182" s="22" t="s">
        <v>703</v>
      </c>
      <c r="AA182" s="21" t="s">
        <v>2192</v>
      </c>
      <c r="AB182" s="21" t="s">
        <v>2193</v>
      </c>
      <c r="AC182" s="21" t="s">
        <v>2194</v>
      </c>
      <c r="AD182" s="21" t="s">
        <v>703</v>
      </c>
      <c r="AE182" s="21" t="s">
        <v>2195</v>
      </c>
      <c r="AF182" s="21" t="s">
        <v>1540</v>
      </c>
      <c r="AG182" s="21" t="s">
        <v>1504</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2196</v>
      </c>
      <c r="AB183" t="s">
        <v>2197</v>
      </c>
      <c r="AC183" t="s">
        <v>703</v>
      </c>
      <c r="AD183" t="s">
        <v>703</v>
      </c>
      <c r="AE183" t="s">
        <v>1958</v>
      </c>
      <c r="AF183" t="s">
        <v>1504</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2029</v>
      </c>
      <c r="AB184" t="s">
        <v>2261</v>
      </c>
      <c r="AC184" t="s">
        <v>2150</v>
      </c>
      <c r="AD184" t="s">
        <v>703</v>
      </c>
      <c r="AE184" t="s">
        <v>2030</v>
      </c>
      <c r="AF184" t="s">
        <v>2129</v>
      </c>
      <c r="AG184" t="s">
        <v>1504</v>
      </c>
      <c r="AH184" t="s">
        <v>703</v>
      </c>
    </row>
    <row r="185" spans="1:34" x14ac:dyDescent="0.3">
      <c r="A185" s="21">
        <v>420</v>
      </c>
      <c r="B185" s="21" t="s">
        <v>2518</v>
      </c>
      <c r="C185" s="21" t="s">
        <v>710</v>
      </c>
      <c r="D185" s="21" t="s">
        <v>2517</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2519</v>
      </c>
      <c r="X185" s="22" t="s">
        <v>2520</v>
      </c>
      <c r="Y185" s="22" t="s">
        <v>703</v>
      </c>
      <c r="Z185" s="22" t="s">
        <v>703</v>
      </c>
      <c r="AA185" s="22" t="s">
        <v>2550</v>
      </c>
      <c r="AB185" s="22" t="s">
        <v>2551</v>
      </c>
      <c r="AC185" t="s">
        <v>2539</v>
      </c>
      <c r="AD185" s="22" t="s">
        <v>703</v>
      </c>
      <c r="AE185" s="22" t="s">
        <v>2552</v>
      </c>
      <c r="AF185" s="22" t="s">
        <v>2553</v>
      </c>
      <c r="AG185" s="22" t="s">
        <v>1504</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2060</v>
      </c>
      <c r="AB186" t="s">
        <v>2261</v>
      </c>
      <c r="AC186" t="s">
        <v>2525</v>
      </c>
      <c r="AD186" t="s">
        <v>703</v>
      </c>
      <c r="AE186" t="s">
        <v>1544</v>
      </c>
      <c r="AF186" t="s">
        <v>2129</v>
      </c>
      <c r="AG186" t="s">
        <v>1504</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2314</v>
      </c>
      <c r="AB187" t="s">
        <v>2383</v>
      </c>
      <c r="AC187" t="s">
        <v>703</v>
      </c>
      <c r="AD187" t="s">
        <v>703</v>
      </c>
      <c r="AE187" t="s">
        <v>2085</v>
      </c>
      <c r="AF187" t="s">
        <v>1504</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2268</v>
      </c>
      <c r="AB188" t="s">
        <v>2384</v>
      </c>
      <c r="AC188" t="s">
        <v>703</v>
      </c>
      <c r="AD188" t="s">
        <v>703</v>
      </c>
      <c r="AE188" t="s">
        <v>2270</v>
      </c>
      <c r="AF188" t="s">
        <v>1504</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2268</v>
      </c>
      <c r="AB189" s="21" t="s">
        <v>2384</v>
      </c>
      <c r="AC189" s="21"/>
      <c r="AD189" s="21" t="s">
        <v>703</v>
      </c>
      <c r="AE189" s="21" t="s">
        <v>2270</v>
      </c>
      <c r="AF189" s="21" t="s">
        <v>2385</v>
      </c>
      <c r="AG189" s="21" t="s">
        <v>1504</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2268</v>
      </c>
      <c r="AB190" t="s">
        <v>2386</v>
      </c>
      <c r="AC190" t="s">
        <v>703</v>
      </c>
      <c r="AD190" t="s">
        <v>703</v>
      </c>
      <c r="AE190" t="s">
        <v>2270</v>
      </c>
      <c r="AF190" t="s">
        <v>1504</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2268</v>
      </c>
      <c r="AB191" s="21" t="s">
        <v>1565</v>
      </c>
      <c r="AC191" s="21" t="s">
        <v>2386</v>
      </c>
      <c r="AD191" s="21" t="s">
        <v>703</v>
      </c>
      <c r="AE191" s="21" t="s">
        <v>2270</v>
      </c>
      <c r="AF191" s="21" t="s">
        <v>1564</v>
      </c>
      <c r="AG191" s="21" t="s">
        <v>1504</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1917</v>
      </c>
      <c r="AB192" t="s">
        <v>2261</v>
      </c>
      <c r="AC192" t="s">
        <v>2323</v>
      </c>
      <c r="AD192" t="s">
        <v>703</v>
      </c>
      <c r="AE192" t="s">
        <v>1915</v>
      </c>
      <c r="AF192" t="s">
        <v>2129</v>
      </c>
      <c r="AG192" t="s">
        <v>1504</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2362</v>
      </c>
      <c r="AB193" t="s">
        <v>2363</v>
      </c>
      <c r="AC193" t="s">
        <v>703</v>
      </c>
      <c r="AD193" t="s">
        <v>703</v>
      </c>
      <c r="AE193" t="s">
        <v>2053</v>
      </c>
      <c r="AF193" t="s">
        <v>1504</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2364</v>
      </c>
      <c r="AB194" t="s">
        <v>2365</v>
      </c>
      <c r="AC194" t="s">
        <v>2367</v>
      </c>
      <c r="AD194" t="s">
        <v>703</v>
      </c>
      <c r="AE194" t="s">
        <v>2370</v>
      </c>
      <c r="AF194" t="s">
        <v>2369</v>
      </c>
      <c r="AG194" t="s">
        <v>1504</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2364</v>
      </c>
      <c r="AB195" t="s">
        <v>2365</v>
      </c>
      <c r="AC195" t="s">
        <v>2366</v>
      </c>
      <c r="AD195" t="s">
        <v>2367</v>
      </c>
      <c r="AE195" t="s">
        <v>2370</v>
      </c>
      <c r="AF195" t="s">
        <v>2369</v>
      </c>
      <c r="AG195" t="s">
        <v>2368</v>
      </c>
      <c r="AH195" t="s">
        <v>1504</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2344</v>
      </c>
      <c r="AB196" t="s">
        <v>2345</v>
      </c>
      <c r="AC196" t="s">
        <v>703</v>
      </c>
      <c r="AD196" t="s">
        <v>703</v>
      </c>
      <c r="AE196" t="s">
        <v>2346</v>
      </c>
      <c r="AF196" t="s">
        <v>1504</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1917</v>
      </c>
      <c r="AB197" t="s">
        <v>2133</v>
      </c>
      <c r="AC197" t="s">
        <v>703</v>
      </c>
      <c r="AD197" t="s">
        <v>703</v>
      </c>
      <c r="AE197" t="s">
        <v>1915</v>
      </c>
      <c r="AF197" t="s">
        <v>1504</v>
      </c>
      <c r="AG197" t="s">
        <v>703</v>
      </c>
      <c r="AH197" t="s">
        <v>703</v>
      </c>
    </row>
    <row r="198" spans="1:34" x14ac:dyDescent="0.3">
      <c r="A198" s="21">
        <v>423</v>
      </c>
      <c r="B198" s="21" t="s">
        <v>2562</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1917</v>
      </c>
      <c r="AB198" s="22" t="s">
        <v>2563</v>
      </c>
      <c r="AC198" s="22" t="s">
        <v>2564</v>
      </c>
      <c r="AD198" t="s">
        <v>703</v>
      </c>
      <c r="AE198" s="22" t="s">
        <v>1915</v>
      </c>
      <c r="AF198" s="22" t="s">
        <v>2565</v>
      </c>
      <c r="AG198" s="22" t="s">
        <v>1504</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2371</v>
      </c>
      <c r="AB199" t="s">
        <v>2197</v>
      </c>
      <c r="AC199" t="s">
        <v>703</v>
      </c>
      <c r="AD199" t="s">
        <v>703</v>
      </c>
      <c r="AE199" t="s">
        <v>2372</v>
      </c>
      <c r="AF199" t="s">
        <v>1504</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1917</v>
      </c>
      <c r="AB200" t="s">
        <v>2373</v>
      </c>
      <c r="AC200" t="s">
        <v>703</v>
      </c>
      <c r="AD200" t="s">
        <v>703</v>
      </c>
      <c r="AE200" t="s">
        <v>1915</v>
      </c>
      <c r="AF200" t="s">
        <v>1504</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2261</v>
      </c>
      <c r="AB201" t="s">
        <v>2116</v>
      </c>
      <c r="AC201" t="s">
        <v>703</v>
      </c>
      <c r="AD201" t="s">
        <v>703</v>
      </c>
      <c r="AE201" t="s">
        <v>2129</v>
      </c>
      <c r="AF201" t="s">
        <v>1504</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2374</v>
      </c>
      <c r="AB202" t="s">
        <v>2375</v>
      </c>
      <c r="AC202" t="s">
        <v>703</v>
      </c>
      <c r="AD202" t="s">
        <v>703</v>
      </c>
      <c r="AE202" t="s">
        <v>2376</v>
      </c>
      <c r="AF202" t="s">
        <v>1504</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2377</v>
      </c>
      <c r="AB203" t="s">
        <v>2160</v>
      </c>
      <c r="AC203" t="s">
        <v>703</v>
      </c>
      <c r="AD203" t="s">
        <v>703</v>
      </c>
      <c r="AE203" t="s">
        <v>2379</v>
      </c>
      <c r="AF203" t="s">
        <v>1504</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2377</v>
      </c>
      <c r="AB204" t="s">
        <v>2378</v>
      </c>
      <c r="AC204" t="s">
        <v>2160</v>
      </c>
      <c r="AD204" t="s">
        <v>703</v>
      </c>
      <c r="AE204" t="s">
        <v>2379</v>
      </c>
      <c r="AF204" t="s">
        <v>2380</v>
      </c>
      <c r="AG204" t="s">
        <v>1504</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2381</v>
      </c>
      <c r="AB205" t="s">
        <v>2127</v>
      </c>
      <c r="AC205" t="s">
        <v>2128</v>
      </c>
      <c r="AD205" t="s">
        <v>703</v>
      </c>
      <c r="AE205" t="s">
        <v>2382</v>
      </c>
      <c r="AF205" t="s">
        <v>2129</v>
      </c>
      <c r="AG205" t="s">
        <v>1504</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2238</v>
      </c>
      <c r="AB206" t="s">
        <v>2240</v>
      </c>
      <c r="AC206" t="s">
        <v>703</v>
      </c>
      <c r="AD206" t="s">
        <v>703</v>
      </c>
      <c r="AE206" t="s">
        <v>1915</v>
      </c>
      <c r="AF206" t="s">
        <v>1504</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2238</v>
      </c>
      <c r="AB207" t="s">
        <v>2239</v>
      </c>
      <c r="AC207" t="s">
        <v>2240</v>
      </c>
      <c r="AD207" t="s">
        <v>703</v>
      </c>
      <c r="AE207" t="s">
        <v>1915</v>
      </c>
      <c r="AF207" t="s">
        <v>2241</v>
      </c>
      <c r="AG207" t="s">
        <v>1504</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1917</v>
      </c>
      <c r="AB208" t="s">
        <v>2243</v>
      </c>
      <c r="AC208" t="s">
        <v>703</v>
      </c>
      <c r="AD208" t="s">
        <v>703</v>
      </c>
      <c r="AE208" t="s">
        <v>1915</v>
      </c>
      <c r="AF208" t="s">
        <v>1504</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1917</v>
      </c>
      <c r="AB209" s="21" t="s">
        <v>2242</v>
      </c>
      <c r="AC209" s="21" t="s">
        <v>2243</v>
      </c>
      <c r="AD209" s="21" t="s">
        <v>703</v>
      </c>
      <c r="AE209" s="21" t="s">
        <v>1915</v>
      </c>
      <c r="AF209" s="21" t="s">
        <v>2244</v>
      </c>
      <c r="AG209" s="21" t="s">
        <v>1504</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2246</v>
      </c>
      <c r="AB210" t="s">
        <v>2243</v>
      </c>
      <c r="AC210" t="s">
        <v>703</v>
      </c>
      <c r="AD210" t="s">
        <v>703</v>
      </c>
      <c r="AE210" t="s">
        <v>2245</v>
      </c>
      <c r="AF210" t="s">
        <v>1504</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2247</v>
      </c>
      <c r="AB211" t="s">
        <v>2248</v>
      </c>
      <c r="AC211" t="s">
        <v>703</v>
      </c>
      <c r="AD211" t="s">
        <v>703</v>
      </c>
      <c r="AE211" t="s">
        <v>1958</v>
      </c>
      <c r="AF211" t="s">
        <v>1504</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2247</v>
      </c>
      <c r="AB212" t="s">
        <v>2146</v>
      </c>
      <c r="AC212" t="s">
        <v>2248</v>
      </c>
      <c r="AD212" t="s">
        <v>703</v>
      </c>
      <c r="AE212" t="s">
        <v>703</v>
      </c>
      <c r="AF212" t="s">
        <v>1540</v>
      </c>
      <c r="AG212" t="s">
        <v>1504</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2249</v>
      </c>
      <c r="AB213" t="s">
        <v>2251</v>
      </c>
      <c r="AC213" t="s">
        <v>703</v>
      </c>
      <c r="AD213" t="s">
        <v>703</v>
      </c>
      <c r="AE213" t="s">
        <v>2253</v>
      </c>
      <c r="AF213" t="s">
        <v>1504</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2249</v>
      </c>
      <c r="AB214" s="21" t="s">
        <v>2250</v>
      </c>
      <c r="AC214" s="21" t="s">
        <v>2251</v>
      </c>
      <c r="AD214" s="21" t="s">
        <v>703</v>
      </c>
      <c r="AE214" s="21" t="s">
        <v>2253</v>
      </c>
      <c r="AF214" s="21" t="s">
        <v>2252</v>
      </c>
      <c r="AG214" s="21" t="s">
        <v>1504</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2254</v>
      </c>
      <c r="AB215" s="21" t="s">
        <v>2255</v>
      </c>
      <c r="AC215" s="21" t="s">
        <v>2197</v>
      </c>
      <c r="AD215" s="21" t="s">
        <v>703</v>
      </c>
      <c r="AE215" s="21" t="s">
        <v>2257</v>
      </c>
      <c r="AF215" s="21" t="s">
        <v>2256</v>
      </c>
      <c r="AG215" s="21" t="s">
        <v>1504</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2314</v>
      </c>
      <c r="AB216" t="s">
        <v>2315</v>
      </c>
      <c r="AC216" t="s">
        <v>703</v>
      </c>
      <c r="AD216" t="s">
        <v>703</v>
      </c>
      <c r="AE216" t="s">
        <v>2085</v>
      </c>
      <c r="AF216" t="s">
        <v>1504</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2121</v>
      </c>
      <c r="AB217" t="s">
        <v>1968</v>
      </c>
      <c r="AC217" t="s">
        <v>2321</v>
      </c>
      <c r="AD217" t="s">
        <v>703</v>
      </c>
      <c r="AE217" t="s">
        <v>1551</v>
      </c>
      <c r="AF217" t="s">
        <v>1971</v>
      </c>
      <c r="AG217" t="s">
        <v>1504</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1917</v>
      </c>
      <c r="AB218" t="s">
        <v>1968</v>
      </c>
      <c r="AC218" t="s">
        <v>2048</v>
      </c>
      <c r="AD218" t="s">
        <v>703</v>
      </c>
      <c r="AE218" t="s">
        <v>1915</v>
      </c>
      <c r="AF218" t="s">
        <v>1971</v>
      </c>
      <c r="AG218" t="s">
        <v>1504</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2322</v>
      </c>
      <c r="AB219" t="s">
        <v>2261</v>
      </c>
      <c r="AC219" t="s">
        <v>2323</v>
      </c>
      <c r="AD219" t="s">
        <v>703</v>
      </c>
      <c r="AE219" t="s">
        <v>2324</v>
      </c>
      <c r="AF219" t="s">
        <v>2129</v>
      </c>
      <c r="AG219" t="s">
        <v>1504</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1917</v>
      </c>
      <c r="AB220" t="s">
        <v>2116</v>
      </c>
      <c r="AC220" t="s">
        <v>703</v>
      </c>
      <c r="AD220" t="s">
        <v>703</v>
      </c>
      <c r="AE220" t="s">
        <v>1915</v>
      </c>
      <c r="AF220" t="s">
        <v>1504</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2350</v>
      </c>
      <c r="AB221" t="s">
        <v>2351</v>
      </c>
      <c r="AC221" t="s">
        <v>703</v>
      </c>
      <c r="AD221" t="s">
        <v>703</v>
      </c>
      <c r="AE221" t="s">
        <v>2162</v>
      </c>
      <c r="AF221" t="s">
        <v>1504</v>
      </c>
      <c r="AG221" t="s">
        <v>703</v>
      </c>
      <c r="AH221" t="s">
        <v>703</v>
      </c>
    </row>
    <row r="222" spans="1:34" x14ac:dyDescent="0.3">
      <c r="A222" t="s">
        <v>286</v>
      </c>
      <c r="B222" t="s">
        <v>2198</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2357</v>
      </c>
      <c r="AB222" t="s">
        <v>703</v>
      </c>
      <c r="AC222" t="s">
        <v>703</v>
      </c>
      <c r="AD222" t="s">
        <v>703</v>
      </c>
      <c r="AE222" t="s">
        <v>2358</v>
      </c>
      <c r="AF222" t="s">
        <v>703</v>
      </c>
      <c r="AG222" t="s">
        <v>703</v>
      </c>
      <c r="AH222" t="s">
        <v>703</v>
      </c>
    </row>
    <row r="223" spans="1:34" x14ac:dyDescent="0.3">
      <c r="A223" t="s">
        <v>300</v>
      </c>
      <c r="B223" t="s">
        <v>2199</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2352</v>
      </c>
      <c r="AB223" t="s">
        <v>2353</v>
      </c>
      <c r="AC223" t="s">
        <v>1816</v>
      </c>
      <c r="AD223" t="s">
        <v>2354</v>
      </c>
      <c r="AE223" t="s">
        <v>2356</v>
      </c>
      <c r="AF223" t="s">
        <v>2355</v>
      </c>
      <c r="AG223" t="s">
        <v>1815</v>
      </c>
      <c r="AH223" t="s">
        <v>1504</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2127</v>
      </c>
      <c r="AB224" t="s">
        <v>2359</v>
      </c>
      <c r="AC224" t="s">
        <v>2360</v>
      </c>
      <c r="AD224" t="s">
        <v>703</v>
      </c>
      <c r="AE224" t="s">
        <v>2129</v>
      </c>
      <c r="AF224" t="s">
        <v>2011</v>
      </c>
      <c r="AG224" t="s">
        <v>1504</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2127</v>
      </c>
      <c r="AB225" t="s">
        <v>2359</v>
      </c>
      <c r="AC225" t="s">
        <v>2035</v>
      </c>
      <c r="AD225" t="s">
        <v>2360</v>
      </c>
      <c r="AE225" t="s">
        <v>2129</v>
      </c>
      <c r="AF225" t="s">
        <v>2011</v>
      </c>
      <c r="AG225" t="s">
        <v>2038</v>
      </c>
      <c r="AH225" t="s">
        <v>1504</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2361</v>
      </c>
      <c r="AB226" t="s">
        <v>2334</v>
      </c>
      <c r="AC226" t="s">
        <v>2336</v>
      </c>
      <c r="AD226" t="s">
        <v>703</v>
      </c>
      <c r="AE226" t="s">
        <v>2338</v>
      </c>
      <c r="AF226" t="s">
        <v>2114</v>
      </c>
      <c r="AG226" t="s">
        <v>1504</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2361</v>
      </c>
      <c r="AB227" t="s">
        <v>2334</v>
      </c>
      <c r="AC227" t="s">
        <v>2335</v>
      </c>
      <c r="AD227" t="s">
        <v>2336</v>
      </c>
      <c r="AE227" t="s">
        <v>2338</v>
      </c>
      <c r="AF227" t="s">
        <v>2114</v>
      </c>
      <c r="AG227" t="s">
        <v>2337</v>
      </c>
      <c r="AH227" t="s">
        <v>1504</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2314</v>
      </c>
      <c r="AB228" t="s">
        <v>2315</v>
      </c>
      <c r="AC228" t="s">
        <v>703</v>
      </c>
      <c r="AD228" t="s">
        <v>703</v>
      </c>
      <c r="AE228" t="s">
        <v>2085</v>
      </c>
      <c r="AF228" t="s">
        <v>1504</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2331</v>
      </c>
      <c r="AB229" t="s">
        <v>2197</v>
      </c>
      <c r="AC229" t="s">
        <v>703</v>
      </c>
      <c r="AD229" t="s">
        <v>703</v>
      </c>
      <c r="AE229" t="s">
        <v>2332</v>
      </c>
      <c r="AF229" t="s">
        <v>1504</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2333</v>
      </c>
      <c r="AB230" t="s">
        <v>2334</v>
      </c>
      <c r="AC230" t="s">
        <v>2336</v>
      </c>
      <c r="AD230" t="s">
        <v>703</v>
      </c>
      <c r="AE230" t="s">
        <v>2338</v>
      </c>
      <c r="AF230" t="s">
        <v>2114</v>
      </c>
      <c r="AG230" t="s">
        <v>1504</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2333</v>
      </c>
      <c r="AB231" t="s">
        <v>2334</v>
      </c>
      <c r="AC231" t="s">
        <v>2335</v>
      </c>
      <c r="AD231" t="s">
        <v>2336</v>
      </c>
      <c r="AE231" t="s">
        <v>2338</v>
      </c>
      <c r="AF231" t="s">
        <v>2114</v>
      </c>
      <c r="AG231" t="s">
        <v>2337</v>
      </c>
      <c r="AH231" t="s">
        <v>1504</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2339</v>
      </c>
      <c r="AB232" t="s">
        <v>2340</v>
      </c>
      <c r="AC232" t="s">
        <v>2341</v>
      </c>
      <c r="AD232" t="s">
        <v>703</v>
      </c>
      <c r="AE232" t="s">
        <v>2342</v>
      </c>
      <c r="AF232" t="s">
        <v>2343</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2314</v>
      </c>
      <c r="AB233" t="s">
        <v>2315</v>
      </c>
      <c r="AC233" t="s">
        <v>703</v>
      </c>
      <c r="AD233" t="s">
        <v>703</v>
      </c>
      <c r="AE233" t="s">
        <v>1504</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2316</v>
      </c>
      <c r="AB234" t="s">
        <v>2317</v>
      </c>
      <c r="AC234" t="s">
        <v>703</v>
      </c>
      <c r="AD234" t="s">
        <v>703</v>
      </c>
      <c r="AE234" t="s">
        <v>1504</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2318</v>
      </c>
      <c r="AB235" t="s">
        <v>2319</v>
      </c>
      <c r="AC235" t="s">
        <v>703</v>
      </c>
      <c r="AD235" t="s">
        <v>703</v>
      </c>
      <c r="AE235" t="s">
        <v>2320</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2173</v>
      </c>
      <c r="AB236" t="s">
        <v>2175</v>
      </c>
      <c r="AC236" t="s">
        <v>703</v>
      </c>
      <c r="AD236" t="s">
        <v>703</v>
      </c>
      <c r="AE236" t="s">
        <v>1504</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2173</v>
      </c>
      <c r="AB237" t="s">
        <v>2174</v>
      </c>
      <c r="AC237" t="s">
        <v>2176</v>
      </c>
      <c r="AD237" t="s">
        <v>703</v>
      </c>
      <c r="AE237" t="s">
        <v>1202</v>
      </c>
      <c r="AF237" t="s">
        <v>1504</v>
      </c>
      <c r="AG237" t="s">
        <v>703</v>
      </c>
      <c r="AH237" t="s">
        <v>703</v>
      </c>
    </row>
    <row r="238" spans="1:34" x14ac:dyDescent="0.3">
      <c r="A238" s="21">
        <v>404</v>
      </c>
      <c r="B238" s="21" t="s">
        <v>1362</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2171</v>
      </c>
      <c r="AB238" s="21" t="s">
        <v>2172</v>
      </c>
      <c r="AC238" s="21" t="s">
        <v>703</v>
      </c>
      <c r="AD238" s="21" t="s">
        <v>703</v>
      </c>
      <c r="AE238" s="21" t="s">
        <v>1504</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2167</v>
      </c>
      <c r="AB239" s="21" t="s">
        <v>2168</v>
      </c>
      <c r="AC239" s="21" t="s">
        <v>2169</v>
      </c>
      <c r="AD239" s="21" t="s">
        <v>703</v>
      </c>
      <c r="AE239" s="21" t="s">
        <v>2170</v>
      </c>
      <c r="AF239" s="21" t="s">
        <v>1504</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2163</v>
      </c>
      <c r="AB240" s="21" t="s">
        <v>2164</v>
      </c>
      <c r="AC240" s="21" t="s">
        <v>1816</v>
      </c>
      <c r="AD240" s="21" t="s">
        <v>2165</v>
      </c>
      <c r="AE240" s="21" t="s">
        <v>2166</v>
      </c>
      <c r="AF240" s="21" t="s">
        <v>1815</v>
      </c>
      <c r="AG240" s="21" t="s">
        <v>1504</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2158</v>
      </c>
      <c r="AB241" t="s">
        <v>2160</v>
      </c>
      <c r="AC241" t="s">
        <v>703</v>
      </c>
      <c r="AD241" t="s">
        <v>703</v>
      </c>
      <c r="AE241" t="s">
        <v>1504</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2158</v>
      </c>
      <c r="AB242" t="s">
        <v>2159</v>
      </c>
      <c r="AC242" t="s">
        <v>2160</v>
      </c>
      <c r="AD242" t="s">
        <v>703</v>
      </c>
      <c r="AE242" t="s">
        <v>2161</v>
      </c>
      <c r="AF242" t="s">
        <v>1504</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2154</v>
      </c>
      <c r="AB243" t="s">
        <v>2155</v>
      </c>
      <c r="AC243" t="s">
        <v>2156</v>
      </c>
      <c r="AD243" t="s">
        <v>703</v>
      </c>
      <c r="AE243" t="s">
        <v>2157</v>
      </c>
      <c r="AF243" t="s">
        <v>1504</v>
      </c>
      <c r="AG243" t="s">
        <v>703</v>
      </c>
      <c r="AH243" t="s">
        <v>703</v>
      </c>
    </row>
    <row r="244" spans="1:34" x14ac:dyDescent="0.3">
      <c r="A244" s="21">
        <v>421</v>
      </c>
      <c r="B244" s="21" t="s">
        <v>2521</v>
      </c>
      <c r="C244" s="21" t="s">
        <v>712</v>
      </c>
      <c r="D244" s="21" t="s">
        <v>2517</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2522</v>
      </c>
      <c r="X244" s="22" t="s">
        <v>2523</v>
      </c>
      <c r="Y244" s="22" t="s">
        <v>2524</v>
      </c>
      <c r="Z244" s="22" t="s">
        <v>703</v>
      </c>
      <c r="AA244" s="22" t="s">
        <v>2554</v>
      </c>
      <c r="AB244" s="22" t="s">
        <v>2555</v>
      </c>
      <c r="AC244" s="22" t="s">
        <v>2538</v>
      </c>
      <c r="AD244" s="22" t="s">
        <v>703</v>
      </c>
      <c r="AE244" s="22" t="s">
        <v>2556</v>
      </c>
      <c r="AF244" s="22" t="s">
        <v>2557</v>
      </c>
      <c r="AG244" s="22" t="s">
        <v>1504</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2152</v>
      </c>
      <c r="AB245" t="s">
        <v>1766</v>
      </c>
      <c r="AC245" t="s">
        <v>2153</v>
      </c>
      <c r="AD245" t="s">
        <v>703</v>
      </c>
      <c r="AE245" t="s">
        <v>1764</v>
      </c>
      <c r="AF245" t="s">
        <v>1504</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2148</v>
      </c>
      <c r="AB246" s="21" t="s">
        <v>2149</v>
      </c>
      <c r="AC246" s="21" t="s">
        <v>2150</v>
      </c>
      <c r="AD246" s="21" t="s">
        <v>703</v>
      </c>
      <c r="AE246" s="21" t="s">
        <v>2151</v>
      </c>
      <c r="AF246" s="21" t="s">
        <v>1504</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2146</v>
      </c>
      <c r="AB247" s="21" t="s">
        <v>2124</v>
      </c>
      <c r="AC247" s="21" t="s">
        <v>2147</v>
      </c>
      <c r="AD247" s="21" t="s">
        <v>703</v>
      </c>
      <c r="AE247" s="21" t="s">
        <v>2011</v>
      </c>
      <c r="AF247" s="21" t="s">
        <v>1504</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2143</v>
      </c>
      <c r="AB248" t="s">
        <v>2127</v>
      </c>
      <c r="AC248" t="s">
        <v>2144</v>
      </c>
      <c r="AD248" t="s">
        <v>703</v>
      </c>
      <c r="AE248" t="s">
        <v>2145</v>
      </c>
      <c r="AF248" t="s">
        <v>1504</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2139</v>
      </c>
      <c r="AB249" s="21" t="s">
        <v>2140</v>
      </c>
      <c r="AC249" s="21" t="s">
        <v>2141</v>
      </c>
      <c r="AD249" s="21" t="s">
        <v>703</v>
      </c>
      <c r="AE249" s="21" t="s">
        <v>2142</v>
      </c>
      <c r="AF249" s="21" t="s">
        <v>1504</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2111</v>
      </c>
      <c r="AB250" t="s">
        <v>2112</v>
      </c>
      <c r="AC250" t="s">
        <v>2113</v>
      </c>
      <c r="AD250" t="s">
        <v>703</v>
      </c>
      <c r="AE250" t="s">
        <v>2114</v>
      </c>
      <c r="AF250" t="s">
        <v>1504</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2107</v>
      </c>
      <c r="AB251" t="s">
        <v>1917</v>
      </c>
      <c r="AC251" t="s">
        <v>2109</v>
      </c>
      <c r="AD251" t="s">
        <v>703</v>
      </c>
      <c r="AE251" t="s">
        <v>1915</v>
      </c>
      <c r="AF251" t="s">
        <v>1504</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2107</v>
      </c>
      <c r="AB252" t="s">
        <v>1917</v>
      </c>
      <c r="AC252" t="s">
        <v>2108</v>
      </c>
      <c r="AD252" t="s">
        <v>2109</v>
      </c>
      <c r="AE252" t="s">
        <v>1915</v>
      </c>
      <c r="AF252" t="s">
        <v>2110</v>
      </c>
      <c r="AG252" t="s">
        <v>1504</v>
      </c>
      <c r="AH252" t="s">
        <v>703</v>
      </c>
    </row>
    <row r="253" spans="1:34" x14ac:dyDescent="0.3">
      <c r="Q253"/>
      <c r="R253"/>
      <c r="S253" s="6"/>
      <c r="T253" s="6"/>
    </row>
    <row r="254" spans="1:34" x14ac:dyDescent="0.3">
      <c r="A254" t="s">
        <v>306</v>
      </c>
      <c r="B254" t="s">
        <v>106</v>
      </c>
      <c r="C254" t="s">
        <v>149</v>
      </c>
      <c r="D254" t="s">
        <v>307</v>
      </c>
      <c r="E254" t="s">
        <v>107</v>
      </c>
      <c r="F254" t="s">
        <v>6</v>
      </c>
      <c r="G254" t="s">
        <v>1521</v>
      </c>
      <c r="H254" t="s">
        <v>13</v>
      </c>
      <c r="I254" t="s">
        <v>8</v>
      </c>
      <c r="J254" t="s">
        <v>10</v>
      </c>
      <c r="K254" t="s">
        <v>249</v>
      </c>
      <c r="L254" t="s">
        <v>220</v>
      </c>
      <c r="M254" t="s">
        <v>248</v>
      </c>
      <c r="N254" t="s">
        <v>1522</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1492</v>
      </c>
      <c r="AB254" s="23" t="s">
        <v>1493</v>
      </c>
      <c r="AC254" s="23" t="s">
        <v>1494</v>
      </c>
      <c r="AD254" s="23" t="s">
        <v>1542</v>
      </c>
      <c r="AE254" s="23" t="s">
        <v>1495</v>
      </c>
      <c r="AF254" s="23" t="s">
        <v>1496</v>
      </c>
      <c r="AG254" s="23" t="s">
        <v>1497</v>
      </c>
      <c r="AH254" s="23" t="s">
        <v>1543</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1909</v>
      </c>
      <c r="AB255" t="s">
        <v>1910</v>
      </c>
      <c r="AC255" t="s">
        <v>703</v>
      </c>
      <c r="AD255" t="s">
        <v>703</v>
      </c>
      <c r="AE255" t="s">
        <v>1908</v>
      </c>
      <c r="AF255" t="s">
        <v>1504</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1914</v>
      </c>
      <c r="AB256" t="s">
        <v>1913</v>
      </c>
      <c r="AC256" t="s">
        <v>1912</v>
      </c>
      <c r="AD256" t="s">
        <v>703</v>
      </c>
      <c r="AE256" t="s">
        <v>1911</v>
      </c>
      <c r="AF256" t="s">
        <v>1805</v>
      </c>
      <c r="AG256" t="s">
        <v>1504</v>
      </c>
      <c r="AH256" t="s">
        <v>703</v>
      </c>
    </row>
    <row r="257" spans="1:34" ht="15" customHeight="1" x14ac:dyDescent="0.3">
      <c r="A257" s="21">
        <v>422</v>
      </c>
      <c r="B257" s="21" t="s">
        <v>2526</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2527</v>
      </c>
      <c r="X257" s="22" t="s">
        <v>2528</v>
      </c>
      <c r="Y257" s="22" t="s">
        <v>703</v>
      </c>
      <c r="Z257" s="22" t="s">
        <v>703</v>
      </c>
      <c r="AA257" s="22" t="s">
        <v>2558</v>
      </c>
      <c r="AB257" s="22" t="s">
        <v>2559</v>
      </c>
      <c r="AC257" t="s">
        <v>2529</v>
      </c>
      <c r="AD257" s="22" t="s">
        <v>703</v>
      </c>
      <c r="AE257" s="22" t="s">
        <v>2560</v>
      </c>
      <c r="AF257" s="22" t="s">
        <v>2561</v>
      </c>
      <c r="AG257" s="22" t="s">
        <v>1504</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1917</v>
      </c>
      <c r="AB258" t="s">
        <v>1916</v>
      </c>
      <c r="AC258" t="s">
        <v>703</v>
      </c>
      <c r="AD258" t="s">
        <v>703</v>
      </c>
      <c r="AE258" t="s">
        <v>1915</v>
      </c>
      <c r="AF258" t="s">
        <v>1504</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1919</v>
      </c>
      <c r="AB259" t="s">
        <v>1918</v>
      </c>
      <c r="AC259" t="s">
        <v>703</v>
      </c>
      <c r="AD259" t="s">
        <v>703</v>
      </c>
      <c r="AE259" t="s">
        <v>1209</v>
      </c>
      <c r="AF259" t="s">
        <v>1504</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1924</v>
      </c>
      <c r="AB260" t="s">
        <v>1923</v>
      </c>
      <c r="AC260" t="s">
        <v>1922</v>
      </c>
      <c r="AD260" t="s">
        <v>703</v>
      </c>
      <c r="AE260" t="s">
        <v>1920</v>
      </c>
      <c r="AF260" t="s">
        <v>1921</v>
      </c>
      <c r="AG260" t="s">
        <v>1504</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1929</v>
      </c>
      <c r="AB261" t="s">
        <v>1928</v>
      </c>
      <c r="AC261" t="s">
        <v>1927</v>
      </c>
      <c r="AD261" t="s">
        <v>703</v>
      </c>
      <c r="AE261" t="s">
        <v>1925</v>
      </c>
      <c r="AF261" t="s">
        <v>1926</v>
      </c>
      <c r="AG261" t="s">
        <v>1504</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1935</v>
      </c>
      <c r="AB262" s="21" t="s">
        <v>1934</v>
      </c>
      <c r="AC262" s="21" t="s">
        <v>1933</v>
      </c>
      <c r="AD262" s="21" t="s">
        <v>1816</v>
      </c>
      <c r="AE262" s="21" t="s">
        <v>1930</v>
      </c>
      <c r="AF262" s="21" t="s">
        <v>1931</v>
      </c>
      <c r="AG262" s="21" t="s">
        <v>1932</v>
      </c>
      <c r="AH262" s="21" t="s">
        <v>1815</v>
      </c>
    </row>
    <row r="263" spans="1:34" ht="15" customHeight="1" x14ac:dyDescent="0.3">
      <c r="A263" s="21">
        <v>50</v>
      </c>
      <c r="B263" s="21" t="s">
        <v>1352</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1353</v>
      </c>
      <c r="X263" s="22" t="s">
        <v>703</v>
      </c>
      <c r="Y263" s="22" t="s">
        <v>703</v>
      </c>
      <c r="Z263" s="22" t="s">
        <v>703</v>
      </c>
      <c r="AA263" s="21" t="s">
        <v>1940</v>
      </c>
      <c r="AB263" s="21" t="s">
        <v>1939</v>
      </c>
      <c r="AC263" s="21" t="s">
        <v>1938</v>
      </c>
      <c r="AD263" s="21" t="s">
        <v>703</v>
      </c>
      <c r="AE263" s="21" t="s">
        <v>1936</v>
      </c>
      <c r="AF263" s="21" t="s">
        <v>1937</v>
      </c>
      <c r="AG263" s="21" t="s">
        <v>1504</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1943</v>
      </c>
      <c r="AB264" t="s">
        <v>1944</v>
      </c>
      <c r="AC264" t="s">
        <v>703</v>
      </c>
      <c r="AD264" t="s">
        <v>703</v>
      </c>
      <c r="AE264" t="s">
        <v>1941</v>
      </c>
      <c r="AF264" t="s">
        <v>1942</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1836</v>
      </c>
      <c r="AB265" t="s">
        <v>1964</v>
      </c>
      <c r="AC265" t="s">
        <v>703</v>
      </c>
      <c r="AD265" t="s">
        <v>703</v>
      </c>
      <c r="AE265" t="s">
        <v>1790</v>
      </c>
      <c r="AF265" t="s">
        <v>1504</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1965</v>
      </c>
      <c r="AB266" t="s">
        <v>1962</v>
      </c>
      <c r="AC266" t="s">
        <v>1963</v>
      </c>
      <c r="AD266" t="s">
        <v>703</v>
      </c>
      <c r="AE266" t="s">
        <v>1966</v>
      </c>
      <c r="AF266" t="s">
        <v>1790</v>
      </c>
      <c r="AG266" t="s">
        <v>1504</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1985</v>
      </c>
      <c r="AB267" t="s">
        <v>1986</v>
      </c>
      <c r="AC267" t="s">
        <v>703</v>
      </c>
      <c r="AD267" t="s">
        <v>703</v>
      </c>
      <c r="AE267" t="s">
        <v>1908</v>
      </c>
      <c r="AF267" t="s">
        <v>1504</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1987</v>
      </c>
      <c r="AB268" t="s">
        <v>1988</v>
      </c>
      <c r="AC268" t="s">
        <v>703</v>
      </c>
      <c r="AD268" t="s">
        <v>703</v>
      </c>
      <c r="AE268" t="s">
        <v>1989</v>
      </c>
      <c r="AF268" t="s">
        <v>1504</v>
      </c>
      <c r="AG268" t="s">
        <v>703</v>
      </c>
      <c r="AH268" t="s">
        <v>703</v>
      </c>
    </row>
    <row r="269" spans="1:34" ht="15" customHeight="1" x14ac:dyDescent="0.3">
      <c r="A269" s="21" t="s">
        <v>1990</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1991</v>
      </c>
      <c r="AB269" s="21" t="s">
        <v>1992</v>
      </c>
      <c r="AC269" s="21" t="s">
        <v>703</v>
      </c>
      <c r="AD269" s="21" t="s">
        <v>703</v>
      </c>
      <c r="AE269" s="21" t="s">
        <v>1993</v>
      </c>
      <c r="AF269" s="21" t="s">
        <v>1994</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1917</v>
      </c>
      <c r="AB270" t="s">
        <v>1997</v>
      </c>
      <c r="AC270" t="s">
        <v>1952</v>
      </c>
      <c r="AD270" t="s">
        <v>703</v>
      </c>
      <c r="AE270" t="s">
        <v>1915</v>
      </c>
      <c r="AF270" t="s">
        <v>1995</v>
      </c>
      <c r="AG270" t="s">
        <v>1504</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1917</v>
      </c>
      <c r="AB271" t="s">
        <v>1997</v>
      </c>
      <c r="AC271" t="s">
        <v>1998</v>
      </c>
      <c r="AD271" t="s">
        <v>1952</v>
      </c>
      <c r="AE271" t="s">
        <v>1915</v>
      </c>
      <c r="AF271" t="s">
        <v>1995</v>
      </c>
      <c r="AG271" t="s">
        <v>1996</v>
      </c>
      <c r="AH271" t="s">
        <v>1504</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1917</v>
      </c>
      <c r="AB272" t="s">
        <v>1999</v>
      </c>
      <c r="AC272" t="s">
        <v>703</v>
      </c>
      <c r="AD272" t="s">
        <v>703</v>
      </c>
      <c r="AE272" t="s">
        <v>1915</v>
      </c>
      <c r="AF272" t="s">
        <v>1504</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1917</v>
      </c>
      <c r="AB273" t="s">
        <v>1928</v>
      </c>
      <c r="AC273" t="s">
        <v>1999</v>
      </c>
      <c r="AD273" t="s">
        <v>703</v>
      </c>
      <c r="AE273" t="s">
        <v>1915</v>
      </c>
      <c r="AF273" t="s">
        <v>1926</v>
      </c>
      <c r="AG273" t="s">
        <v>1504</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2000</v>
      </c>
      <c r="AB274" t="s">
        <v>2001</v>
      </c>
      <c r="AC274" t="s">
        <v>703</v>
      </c>
      <c r="AD274" t="s">
        <v>703</v>
      </c>
      <c r="AE274" t="s">
        <v>2002</v>
      </c>
      <c r="AF274" t="s">
        <v>1504</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2020</v>
      </c>
      <c r="AB275" t="s">
        <v>2021</v>
      </c>
      <c r="AC275" t="s">
        <v>1816</v>
      </c>
      <c r="AD275" t="s">
        <v>2022</v>
      </c>
      <c r="AE275" t="s">
        <v>2024</v>
      </c>
      <c r="AF275" t="s">
        <v>2023</v>
      </c>
      <c r="AG275" t="s">
        <v>1815</v>
      </c>
      <c r="AH275" t="s">
        <v>1504</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2025</v>
      </c>
      <c r="AB276" t="s">
        <v>2026</v>
      </c>
      <c r="AC276" t="s">
        <v>2027</v>
      </c>
      <c r="AD276" t="s">
        <v>703</v>
      </c>
      <c r="AE276" t="s">
        <v>2028</v>
      </c>
      <c r="AF276" t="s">
        <v>1805</v>
      </c>
      <c r="AG276" t="s">
        <v>1504</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1917</v>
      </c>
      <c r="AB277" t="s">
        <v>1999</v>
      </c>
      <c r="AC277" t="s">
        <v>703</v>
      </c>
      <c r="AD277" t="s">
        <v>703</v>
      </c>
      <c r="AE277" t="s">
        <v>1915</v>
      </c>
      <c r="AF277" t="s">
        <v>1504</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1917</v>
      </c>
      <c r="AB278" t="s">
        <v>1928</v>
      </c>
      <c r="AC278" t="s">
        <v>1999</v>
      </c>
      <c r="AD278" t="s">
        <v>703</v>
      </c>
      <c r="AE278" t="s">
        <v>1915</v>
      </c>
      <c r="AF278" t="s">
        <v>1926</v>
      </c>
      <c r="AG278" t="s">
        <v>1504</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2029</v>
      </c>
      <c r="AB279" t="s">
        <v>1973</v>
      </c>
      <c r="AC279" t="s">
        <v>703</v>
      </c>
      <c r="AD279" t="s">
        <v>703</v>
      </c>
      <c r="AE279" t="s">
        <v>2030</v>
      </c>
      <c r="AF279" t="s">
        <v>1504</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1917</v>
      </c>
      <c r="AB280" t="s">
        <v>2031</v>
      </c>
      <c r="AC280" t="s">
        <v>703</v>
      </c>
      <c r="AD280" t="s">
        <v>703</v>
      </c>
      <c r="AE280" t="s">
        <v>1915</v>
      </c>
      <c r="AF280" t="s">
        <v>1504</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2032</v>
      </c>
      <c r="AB281" t="s">
        <v>2033</v>
      </c>
      <c r="AC281" t="s">
        <v>703</v>
      </c>
      <c r="AD281" t="s">
        <v>703</v>
      </c>
      <c r="AE281" t="s">
        <v>2034</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2035</v>
      </c>
      <c r="AB282" t="s">
        <v>2037</v>
      </c>
      <c r="AC282" t="s">
        <v>703</v>
      </c>
      <c r="AD282" t="s">
        <v>703</v>
      </c>
      <c r="AE282" t="s">
        <v>2038</v>
      </c>
      <c r="AF282" t="s">
        <v>1504</v>
      </c>
      <c r="AG282" t="s">
        <v>703</v>
      </c>
      <c r="AH282" t="s">
        <v>703</v>
      </c>
    </row>
    <row r="283" spans="1:34" ht="15" customHeight="1" x14ac:dyDescent="0.3">
      <c r="A283" s="21">
        <v>3119</v>
      </c>
      <c r="B283" s="21" t="s">
        <v>1341</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2035</v>
      </c>
      <c r="AB283" s="21" t="s">
        <v>2036</v>
      </c>
      <c r="AC283" s="21" t="s">
        <v>2037</v>
      </c>
      <c r="AD283" s="21" t="s">
        <v>703</v>
      </c>
      <c r="AE283" s="21" t="s">
        <v>2038</v>
      </c>
      <c r="AF283" s="21" t="s">
        <v>2039</v>
      </c>
      <c r="AG283" s="21" t="s">
        <v>1504</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2040</v>
      </c>
      <c r="AB284" t="s">
        <v>1963</v>
      </c>
      <c r="AC284" t="s">
        <v>703</v>
      </c>
      <c r="AD284" t="s">
        <v>703</v>
      </c>
      <c r="AE284" t="s">
        <v>2041</v>
      </c>
      <c r="AF284" t="s">
        <v>1504</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2042</v>
      </c>
      <c r="AB285" t="s">
        <v>2043</v>
      </c>
      <c r="AC285" t="s">
        <v>2044</v>
      </c>
      <c r="AD285" t="s">
        <v>703</v>
      </c>
      <c r="AE285" t="s">
        <v>2046</v>
      </c>
      <c r="AF285" t="s">
        <v>2045</v>
      </c>
      <c r="AG285" t="s">
        <v>1504</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1917</v>
      </c>
      <c r="AB286" t="s">
        <v>1968</v>
      </c>
      <c r="AC286" t="s">
        <v>2047</v>
      </c>
      <c r="AD286" t="s">
        <v>2048</v>
      </c>
      <c r="AE286" t="s">
        <v>1915</v>
      </c>
      <c r="AF286" t="s">
        <v>1971</v>
      </c>
      <c r="AG286" t="s">
        <v>2049</v>
      </c>
      <c r="AH286" t="s">
        <v>1504</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2018</v>
      </c>
      <c r="AB287" t="s">
        <v>1918</v>
      </c>
      <c r="AC287" t="s">
        <v>703</v>
      </c>
      <c r="AD287" t="s">
        <v>703</v>
      </c>
      <c r="AE287" t="s">
        <v>2019</v>
      </c>
      <c r="AF287" t="s">
        <v>1504</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2018</v>
      </c>
      <c r="AB288" t="s">
        <v>1918</v>
      </c>
      <c r="AC288" t="s">
        <v>703</v>
      </c>
      <c r="AD288" t="s">
        <v>703</v>
      </c>
      <c r="AE288" t="s">
        <v>2019</v>
      </c>
      <c r="AF288" t="s">
        <v>1504</v>
      </c>
      <c r="AG288" t="s">
        <v>703</v>
      </c>
      <c r="AH288" t="s">
        <v>703</v>
      </c>
    </row>
    <row r="289" spans="1:34" ht="15" customHeight="1" x14ac:dyDescent="0.3">
      <c r="A289" s="21" t="s">
        <v>2621</v>
      </c>
      <c r="B289" s="21" t="s">
        <v>2584</v>
      </c>
      <c r="C289" s="21" t="s">
        <v>2578</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2622</v>
      </c>
      <c r="X289" s="22" t="s">
        <v>703</v>
      </c>
      <c r="Y289" s="22" t="s">
        <v>703</v>
      </c>
      <c r="Z289" s="22" t="s">
        <v>703</v>
      </c>
      <c r="AA289" s="22" t="s">
        <v>2623</v>
      </c>
      <c r="AB289" s="22" t="s">
        <v>2624</v>
      </c>
      <c r="AC289" t="s">
        <v>703</v>
      </c>
      <c r="AD289" t="s">
        <v>703</v>
      </c>
      <c r="AE289" s="22" t="s">
        <v>2625</v>
      </c>
      <c r="AF289" s="22" t="s">
        <v>2622</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2016</v>
      </c>
      <c r="AB290" t="s">
        <v>703</v>
      </c>
      <c r="AC290" t="s">
        <v>703</v>
      </c>
      <c r="AD290" t="s">
        <v>703</v>
      </c>
      <c r="AE290" t="s">
        <v>2017</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2013</v>
      </c>
      <c r="AB291" t="s">
        <v>2014</v>
      </c>
      <c r="AC291" t="s">
        <v>703</v>
      </c>
      <c r="AD291" t="s">
        <v>703</v>
      </c>
      <c r="AE291" t="s">
        <v>2015</v>
      </c>
      <c r="AF291" t="s">
        <v>1504</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1955</v>
      </c>
      <c r="AB292" t="s">
        <v>2012</v>
      </c>
      <c r="AC292" t="s">
        <v>703</v>
      </c>
      <c r="AD292" t="s">
        <v>703</v>
      </c>
      <c r="AE292" t="s">
        <v>1958</v>
      </c>
      <c r="AF292" t="s">
        <v>1504</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2009</v>
      </c>
      <c r="AB293" t="s">
        <v>2010</v>
      </c>
      <c r="AC293" t="s">
        <v>703</v>
      </c>
      <c r="AD293" t="s">
        <v>703</v>
      </c>
      <c r="AE293" t="s">
        <v>2011</v>
      </c>
      <c r="AF293" t="s">
        <v>1504</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2006</v>
      </c>
      <c r="AB294" t="s">
        <v>1997</v>
      </c>
      <c r="AC294" t="s">
        <v>2007</v>
      </c>
      <c r="AD294" t="s">
        <v>703</v>
      </c>
      <c r="AE294" t="s">
        <v>2008</v>
      </c>
      <c r="AF294" t="s">
        <v>1995</v>
      </c>
      <c r="AG294" t="s">
        <v>1504</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2006</v>
      </c>
      <c r="AB295" t="s">
        <v>1997</v>
      </c>
      <c r="AC295" t="s">
        <v>2007</v>
      </c>
      <c r="AD295" t="s">
        <v>703</v>
      </c>
      <c r="AE295" t="s">
        <v>2008</v>
      </c>
      <c r="AF295" t="s">
        <v>1995</v>
      </c>
      <c r="AG295" t="s">
        <v>1504</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2003</v>
      </c>
      <c r="AB296" t="s">
        <v>2004</v>
      </c>
      <c r="AC296" t="s">
        <v>703</v>
      </c>
      <c r="AD296" t="s">
        <v>703</v>
      </c>
      <c r="AE296" t="s">
        <v>2005</v>
      </c>
      <c r="AF296" t="s">
        <v>1504</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1917</v>
      </c>
      <c r="AB297" t="s">
        <v>1923</v>
      </c>
      <c r="AC297" t="s">
        <v>1922</v>
      </c>
      <c r="AD297" t="s">
        <v>703</v>
      </c>
      <c r="AE297" t="s">
        <v>1915</v>
      </c>
      <c r="AF297" t="s">
        <v>1921</v>
      </c>
      <c r="AG297" t="s">
        <v>1504</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1980</v>
      </c>
      <c r="AB298" t="s">
        <v>1981</v>
      </c>
      <c r="AC298" t="s">
        <v>1816</v>
      </c>
      <c r="AD298" t="s">
        <v>1982</v>
      </c>
      <c r="AE298" t="s">
        <v>1983</v>
      </c>
      <c r="AF298" t="s">
        <v>1984</v>
      </c>
      <c r="AG298" t="s">
        <v>1815</v>
      </c>
      <c r="AH298" t="s">
        <v>1504</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1975</v>
      </c>
      <c r="AB299" t="s">
        <v>1976</v>
      </c>
      <c r="AC299" t="s">
        <v>1816</v>
      </c>
      <c r="AD299" t="s">
        <v>1977</v>
      </c>
      <c r="AE299" t="s">
        <v>1978</v>
      </c>
      <c r="AF299" t="s">
        <v>1979</v>
      </c>
      <c r="AG299" t="s">
        <v>1815</v>
      </c>
      <c r="AH299" t="s">
        <v>1504</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1917</v>
      </c>
      <c r="AB300" t="s">
        <v>1974</v>
      </c>
      <c r="AC300" t="s">
        <v>703</v>
      </c>
      <c r="AD300" t="s">
        <v>703</v>
      </c>
      <c r="AE300" t="s">
        <v>1915</v>
      </c>
      <c r="AF300" t="s">
        <v>1504</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1956</v>
      </c>
      <c r="AB301" t="s">
        <v>1972</v>
      </c>
      <c r="AC301" t="s">
        <v>703</v>
      </c>
      <c r="AD301" t="s">
        <v>703</v>
      </c>
      <c r="AE301" t="s">
        <v>1959</v>
      </c>
      <c r="AF301" t="s">
        <v>1504</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1956</v>
      </c>
      <c r="AB302" t="s">
        <v>1973</v>
      </c>
      <c r="AC302" t="s">
        <v>703</v>
      </c>
      <c r="AD302" t="s">
        <v>703</v>
      </c>
      <c r="AE302" t="s">
        <v>1959</v>
      </c>
      <c r="AF302" t="s">
        <v>1504</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1956</v>
      </c>
      <c r="AB303" t="s">
        <v>1917</v>
      </c>
      <c r="AC303" t="s">
        <v>1973</v>
      </c>
      <c r="AD303" t="s">
        <v>703</v>
      </c>
      <c r="AE303" t="s">
        <v>1959</v>
      </c>
      <c r="AF303" t="s">
        <v>1915</v>
      </c>
      <c r="AG303" t="s">
        <v>1504</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1956</v>
      </c>
      <c r="AB304" t="s">
        <v>1972</v>
      </c>
      <c r="AC304" t="s">
        <v>703</v>
      </c>
      <c r="AD304" t="s">
        <v>703</v>
      </c>
      <c r="AE304" t="s">
        <v>1959</v>
      </c>
      <c r="AF304" t="s">
        <v>1504</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1967</v>
      </c>
      <c r="AB305" t="s">
        <v>1968</v>
      </c>
      <c r="AC305" t="s">
        <v>1969</v>
      </c>
      <c r="AD305" t="s">
        <v>703</v>
      </c>
      <c r="AE305" t="s">
        <v>1970</v>
      </c>
      <c r="AF305" t="s">
        <v>1971</v>
      </c>
      <c r="AG305" t="s">
        <v>1504</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1962</v>
      </c>
      <c r="AB306" t="s">
        <v>1928</v>
      </c>
      <c r="AC306" t="s">
        <v>1963</v>
      </c>
      <c r="AD306" t="s">
        <v>703</v>
      </c>
      <c r="AE306" t="s">
        <v>1790</v>
      </c>
      <c r="AF306" t="s">
        <v>1926</v>
      </c>
      <c r="AG306" t="s">
        <v>1504</v>
      </c>
      <c r="AH306" t="s">
        <v>703</v>
      </c>
    </row>
    <row r="307" spans="1:38" ht="15" customHeight="1" x14ac:dyDescent="0.3">
      <c r="A307" s="21">
        <v>414</v>
      </c>
      <c r="B307" s="21" t="s">
        <v>1463</v>
      </c>
      <c r="C307" s="21" t="s">
        <v>1464</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1472</v>
      </c>
      <c r="X307" s="22" t="s">
        <v>703</v>
      </c>
      <c r="Y307" s="22" t="s">
        <v>703</v>
      </c>
      <c r="Z307" s="22" t="s">
        <v>703</v>
      </c>
      <c r="AA307" s="21" t="s">
        <v>1960</v>
      </c>
      <c r="AB307" s="21" t="s">
        <v>1961</v>
      </c>
      <c r="AC307" s="21" t="s">
        <v>703</v>
      </c>
      <c r="AD307" s="21" t="s">
        <v>703</v>
      </c>
      <c r="AE307" s="21" t="s">
        <v>1915</v>
      </c>
      <c r="AF307" s="21" t="s">
        <v>1504</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1917</v>
      </c>
      <c r="AB308" t="s">
        <v>1923</v>
      </c>
      <c r="AC308" t="s">
        <v>1922</v>
      </c>
      <c r="AD308" t="s">
        <v>703</v>
      </c>
      <c r="AE308" t="s">
        <v>1915</v>
      </c>
      <c r="AF308" t="s">
        <v>1921</v>
      </c>
      <c r="AG308" t="s">
        <v>1504</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1955</v>
      </c>
      <c r="AB309" t="s">
        <v>1956</v>
      </c>
      <c r="AC309" t="s">
        <v>1957</v>
      </c>
      <c r="AD309" t="s">
        <v>703</v>
      </c>
      <c r="AE309" t="s">
        <v>1958</v>
      </c>
      <c r="AF309" t="s">
        <v>1959</v>
      </c>
      <c r="AG309" t="s">
        <v>1504</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1954</v>
      </c>
      <c r="AB310" t="s">
        <v>1952</v>
      </c>
      <c r="AC310" t="s">
        <v>703</v>
      </c>
      <c r="AD310" t="s">
        <v>703</v>
      </c>
      <c r="AE310" t="s">
        <v>1950</v>
      </c>
      <c r="AF310" t="s">
        <v>1504</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1954</v>
      </c>
      <c r="AB311" t="s">
        <v>1953</v>
      </c>
      <c r="AC311" t="s">
        <v>1952</v>
      </c>
      <c r="AD311" t="s">
        <v>703</v>
      </c>
      <c r="AE311" t="s">
        <v>1950</v>
      </c>
      <c r="AF311" t="s">
        <v>1951</v>
      </c>
      <c r="AG311" t="s">
        <v>1504</v>
      </c>
      <c r="AH311" t="s">
        <v>703</v>
      </c>
    </row>
    <row r="312" spans="1:38" ht="15" customHeight="1" x14ac:dyDescent="0.3">
      <c r="A312" s="21">
        <v>413</v>
      </c>
      <c r="B312" s="21" t="s">
        <v>1458</v>
      </c>
      <c r="C312" s="21" t="s">
        <v>1464</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1471</v>
      </c>
      <c r="X312" s="22" t="s">
        <v>703</v>
      </c>
      <c r="Y312" s="22" t="s">
        <v>703</v>
      </c>
      <c r="Z312" s="22" t="s">
        <v>703</v>
      </c>
      <c r="AA312" s="21" t="s">
        <v>1945</v>
      </c>
      <c r="AB312" s="21" t="s">
        <v>1946</v>
      </c>
      <c r="AC312" s="21" t="s">
        <v>1947</v>
      </c>
      <c r="AD312" s="21" t="s">
        <v>703</v>
      </c>
      <c r="AE312" s="21" t="s">
        <v>1948</v>
      </c>
      <c r="AF312" s="21" t="s">
        <v>1949</v>
      </c>
      <c r="AG312" s="21" t="s">
        <v>1504</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1521</v>
      </c>
      <c r="H314" t="s">
        <v>13</v>
      </c>
      <c r="I314" t="s">
        <v>8</v>
      </c>
      <c r="J314" t="s">
        <v>10</v>
      </c>
      <c r="K314" t="s">
        <v>249</v>
      </c>
      <c r="L314" t="s">
        <v>220</v>
      </c>
      <c r="M314" t="s">
        <v>248</v>
      </c>
      <c r="N314" t="s">
        <v>1522</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1492</v>
      </c>
      <c r="AF314" s="23" t="s">
        <v>1493</v>
      </c>
      <c r="AG314" s="23" t="s">
        <v>1494</v>
      </c>
      <c r="AH314" s="23" t="s">
        <v>1542</v>
      </c>
      <c r="AI314" s="23" t="s">
        <v>1495</v>
      </c>
      <c r="AJ314" s="23" t="s">
        <v>1496</v>
      </c>
      <c r="AK314" s="23" t="s">
        <v>1497</v>
      </c>
      <c r="AL314" s="23" t="s">
        <v>1543</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1819</v>
      </c>
      <c r="AF315" t="s">
        <v>703</v>
      </c>
      <c r="AG315" s="22" t="s">
        <v>703</v>
      </c>
      <c r="AH315" s="22" t="s">
        <v>703</v>
      </c>
      <c r="AI315" t="s">
        <v>1080</v>
      </c>
      <c r="AJ315" t="s">
        <v>703</v>
      </c>
      <c r="AK315" s="22" t="s">
        <v>703</v>
      </c>
      <c r="AL315" s="22" t="s">
        <v>703</v>
      </c>
    </row>
    <row r="316" spans="1:38" x14ac:dyDescent="0.3">
      <c r="A316" s="21">
        <v>401</v>
      </c>
      <c r="B316" s="21" t="s">
        <v>1354</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1355</v>
      </c>
      <c r="AB316" s="21" t="s">
        <v>1359</v>
      </c>
      <c r="AC316" s="22" t="s">
        <v>703</v>
      </c>
      <c r="AD316" s="22" t="s">
        <v>703</v>
      </c>
      <c r="AE316" s="21" t="s">
        <v>1822</v>
      </c>
      <c r="AF316" s="21" t="s">
        <v>1821</v>
      </c>
      <c r="AG316" s="22" t="s">
        <v>703</v>
      </c>
      <c r="AH316" s="22" t="s">
        <v>703</v>
      </c>
      <c r="AI316" s="21" t="s">
        <v>1355</v>
      </c>
      <c r="AJ316" s="21" t="s">
        <v>1820</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1828</v>
      </c>
      <c r="AF317" t="s">
        <v>1827</v>
      </c>
      <c r="AG317" t="s">
        <v>1826</v>
      </c>
      <c r="AH317" t="s">
        <v>703</v>
      </c>
      <c r="AI317" t="s">
        <v>1823</v>
      </c>
      <c r="AJ317" t="s">
        <v>1824</v>
      </c>
      <c r="AK317" t="s">
        <v>1825</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1830</v>
      </c>
      <c r="AF318" s="22" t="s">
        <v>703</v>
      </c>
      <c r="AG318" s="22" t="s">
        <v>703</v>
      </c>
      <c r="AH318" s="22" t="s">
        <v>703</v>
      </c>
      <c r="AI318" s="22" t="s">
        <v>1829</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1835</v>
      </c>
      <c r="AF319" t="s">
        <v>1834</v>
      </c>
      <c r="AG319" s="22" t="s">
        <v>1833</v>
      </c>
      <c r="AH319" s="22" t="s">
        <v>703</v>
      </c>
      <c r="AI319" t="s">
        <v>1831</v>
      </c>
      <c r="AJ319" t="s">
        <v>1077</v>
      </c>
      <c r="AK319" s="22" t="s">
        <v>1832</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1836</v>
      </c>
      <c r="AF320" s="22" t="s">
        <v>703</v>
      </c>
      <c r="AG320" s="22" t="s">
        <v>703</v>
      </c>
      <c r="AH320" s="22" t="s">
        <v>703</v>
      </c>
      <c r="AI320" s="22" t="s">
        <v>1790</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1837</v>
      </c>
      <c r="AF321" s="22" t="s">
        <v>703</v>
      </c>
      <c r="AG321" s="22" t="s">
        <v>703</v>
      </c>
      <c r="AH321" s="22" t="s">
        <v>703</v>
      </c>
      <c r="AI321" s="21" t="s">
        <v>1767</v>
      </c>
      <c r="AJ321" s="22" t="s">
        <v>703</v>
      </c>
      <c r="AK321" s="22" t="s">
        <v>703</v>
      </c>
      <c r="AL321" s="22" t="s">
        <v>703</v>
      </c>
    </row>
    <row r="322" spans="1:38" x14ac:dyDescent="0.3">
      <c r="A322" s="21">
        <v>411</v>
      </c>
      <c r="B322" s="21" t="s">
        <v>1459</v>
      </c>
      <c r="C322" s="21" t="s">
        <v>1464</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1491</v>
      </c>
      <c r="AB322" s="22" t="s">
        <v>703</v>
      </c>
      <c r="AC322" s="22" t="s">
        <v>703</v>
      </c>
      <c r="AD322" s="22" t="s">
        <v>703</v>
      </c>
      <c r="AE322" s="155" t="s">
        <v>1838</v>
      </c>
      <c r="AF322" s="22" t="s">
        <v>703</v>
      </c>
      <c r="AG322" s="22" t="s">
        <v>703</v>
      </c>
      <c r="AH322" s="22" t="s">
        <v>703</v>
      </c>
      <c r="AI322" s="155" t="s">
        <v>1491</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1841</v>
      </c>
      <c r="AF323" s="22" t="s">
        <v>1840</v>
      </c>
      <c r="AG323" s="22" t="s">
        <v>703</v>
      </c>
      <c r="AH323" s="22" t="s">
        <v>703</v>
      </c>
      <c r="AI323" t="s">
        <v>1069</v>
      </c>
      <c r="AJ323" s="22" t="s">
        <v>1839</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1842</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1781</v>
      </c>
      <c r="AF325" s="21" t="s">
        <v>703</v>
      </c>
      <c r="AG325" s="22" t="s">
        <v>703</v>
      </c>
      <c r="AH325" s="22" t="s">
        <v>703</v>
      </c>
      <c r="AI325" s="21" t="s">
        <v>1780</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1846</v>
      </c>
      <c r="AF326" t="s">
        <v>1847</v>
      </c>
      <c r="AG326" s="22" t="s">
        <v>1848</v>
      </c>
      <c r="AH326" s="22" t="s">
        <v>703</v>
      </c>
      <c r="AI326" t="s">
        <v>1843</v>
      </c>
      <c r="AJ326" t="s">
        <v>1844</v>
      </c>
      <c r="AK326" s="22" t="s">
        <v>1845</v>
      </c>
      <c r="AL326" s="22" t="s">
        <v>1815</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1849</v>
      </c>
      <c r="AF327" s="22" t="s">
        <v>703</v>
      </c>
      <c r="AG327" s="22" t="s">
        <v>703</v>
      </c>
      <c r="AH327" s="22" t="s">
        <v>703</v>
      </c>
      <c r="AI327" s="22" t="s">
        <v>1764</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1849</v>
      </c>
      <c r="AF328" s="22" t="s">
        <v>1765</v>
      </c>
      <c r="AG328" s="22" t="s">
        <v>703</v>
      </c>
      <c r="AH328" s="22" t="s">
        <v>703</v>
      </c>
      <c r="AI328" t="s">
        <v>1764</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1853</v>
      </c>
      <c r="AF329" t="s">
        <v>1852</v>
      </c>
      <c r="AG329" t="s">
        <v>1816</v>
      </c>
      <c r="AH329" s="22" t="s">
        <v>703</v>
      </c>
      <c r="AI329" t="s">
        <v>1850</v>
      </c>
      <c r="AJ329" t="s">
        <v>1851</v>
      </c>
      <c r="AK329" t="s">
        <v>1815</v>
      </c>
      <c r="AL329" s="22" t="s">
        <v>703</v>
      </c>
    </row>
    <row r="330" spans="1:38" x14ac:dyDescent="0.3">
      <c r="A330" s="21">
        <v>418</v>
      </c>
      <c r="B330" s="21" t="s">
        <v>2530</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2541</v>
      </c>
      <c r="AB330" s="21" t="s">
        <v>2540</v>
      </c>
      <c r="AC330" s="22" t="s">
        <v>703</v>
      </c>
      <c r="AD330" s="22" t="s">
        <v>703</v>
      </c>
      <c r="AE330" s="21" t="s">
        <v>2542</v>
      </c>
      <c r="AF330" s="22" t="s">
        <v>2543</v>
      </c>
      <c r="AG330" s="22" t="s">
        <v>703</v>
      </c>
      <c r="AH330" s="22" t="s">
        <v>703</v>
      </c>
      <c r="AI330" s="21" t="s">
        <v>2544</v>
      </c>
      <c r="AJ330" s="164" t="s">
        <v>2545</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1856</v>
      </c>
      <c r="AF331" t="s">
        <v>1857</v>
      </c>
      <c r="AG331" s="22" t="s">
        <v>1816</v>
      </c>
      <c r="AH331" s="22" t="s">
        <v>703</v>
      </c>
      <c r="AI331" t="s">
        <v>1854</v>
      </c>
      <c r="AJ331" t="s">
        <v>1855</v>
      </c>
      <c r="AK331" s="22" t="s">
        <v>1815</v>
      </c>
      <c r="AL331" s="22" t="s">
        <v>703</v>
      </c>
    </row>
    <row r="332" spans="1:38" x14ac:dyDescent="0.3">
      <c r="A332" s="21">
        <v>412</v>
      </c>
      <c r="B332" s="21" t="s">
        <v>1461</v>
      </c>
      <c r="C332" s="21" t="s">
        <v>1464</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1491</v>
      </c>
      <c r="AB332" s="155" t="s">
        <v>1489</v>
      </c>
      <c r="AC332" t="s">
        <v>1490</v>
      </c>
      <c r="AD332" s="22" t="s">
        <v>703</v>
      </c>
      <c r="AE332" s="155" t="s">
        <v>1859</v>
      </c>
      <c r="AF332" s="155" t="s">
        <v>1838</v>
      </c>
      <c r="AG332" t="s">
        <v>703</v>
      </c>
      <c r="AH332" s="22" t="s">
        <v>703</v>
      </c>
      <c r="AI332" s="155" t="s">
        <v>1858</v>
      </c>
      <c r="AJ332" s="155" t="s">
        <v>1491</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1861</v>
      </c>
      <c r="AF333" s="22" t="s">
        <v>1862</v>
      </c>
      <c r="AG333" s="22" t="s">
        <v>703</v>
      </c>
      <c r="AH333" s="22" t="s">
        <v>703</v>
      </c>
      <c r="AI333" t="s">
        <v>1860</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1864</v>
      </c>
      <c r="AF334" s="22" t="s">
        <v>703</v>
      </c>
      <c r="AG334" s="22" t="s">
        <v>703</v>
      </c>
      <c r="AH334" s="22" t="s">
        <v>703</v>
      </c>
      <c r="AI334" s="22" t="s">
        <v>1863</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1865</v>
      </c>
      <c r="AF335" s="22" t="s">
        <v>703</v>
      </c>
      <c r="AG335" s="22" t="s">
        <v>703</v>
      </c>
      <c r="AH335" s="22" t="s">
        <v>703</v>
      </c>
      <c r="AI335" s="22" t="s">
        <v>1866</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1867</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1870</v>
      </c>
      <c r="AF337" s="22" t="s">
        <v>1766</v>
      </c>
      <c r="AG337" s="22" t="s">
        <v>703</v>
      </c>
      <c r="AH337" s="22" t="s">
        <v>703</v>
      </c>
      <c r="AI337" s="22" t="s">
        <v>1868</v>
      </c>
      <c r="AJ337" s="22" t="s">
        <v>1764</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1870</v>
      </c>
      <c r="AF338" s="22" t="s">
        <v>1766</v>
      </c>
      <c r="AG338" s="22" t="s">
        <v>1869</v>
      </c>
      <c r="AH338" s="22" t="s">
        <v>703</v>
      </c>
      <c r="AI338" t="s">
        <v>1868</v>
      </c>
      <c r="AJ338" s="22" t="s">
        <v>1764</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1766</v>
      </c>
      <c r="AF339" s="22" t="s">
        <v>703</v>
      </c>
      <c r="AG339" s="22" t="s">
        <v>703</v>
      </c>
      <c r="AH339" s="22" t="s">
        <v>703</v>
      </c>
      <c r="AI339" s="22" t="s">
        <v>1764</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1766</v>
      </c>
      <c r="AF340" t="s">
        <v>1872</v>
      </c>
      <c r="AG340" s="22" t="s">
        <v>703</v>
      </c>
      <c r="AH340" s="22" t="s">
        <v>703</v>
      </c>
      <c r="AI340" t="s">
        <v>1764</v>
      </c>
      <c r="AJ340" t="s">
        <v>1871</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1906</v>
      </c>
      <c r="AF341" t="s">
        <v>1907</v>
      </c>
      <c r="AG341" s="22" t="s">
        <v>1816</v>
      </c>
      <c r="AH341" s="22" t="s">
        <v>703</v>
      </c>
      <c r="AI341" t="s">
        <v>1904</v>
      </c>
      <c r="AJ341" t="s">
        <v>1905</v>
      </c>
      <c r="AK341" s="22" t="s">
        <v>1815</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1900</v>
      </c>
      <c r="AF342" s="22" t="s">
        <v>1901</v>
      </c>
      <c r="AG342" s="22" t="s">
        <v>703</v>
      </c>
      <c r="AH342" s="22" t="s">
        <v>703</v>
      </c>
      <c r="AI342" s="22" t="s">
        <v>1903</v>
      </c>
      <c r="AJ342" s="22" t="s">
        <v>1902</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1896</v>
      </c>
      <c r="AF343" t="s">
        <v>1897</v>
      </c>
      <c r="AG343" t="s">
        <v>703</v>
      </c>
      <c r="AH343" s="22" t="s">
        <v>703</v>
      </c>
      <c r="AI343" t="s">
        <v>1898</v>
      </c>
      <c r="AJ343" t="s">
        <v>1899</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1893</v>
      </c>
      <c r="AF344" t="s">
        <v>1894</v>
      </c>
      <c r="AG344" t="s">
        <v>703</v>
      </c>
      <c r="AH344" s="22" t="s">
        <v>703</v>
      </c>
      <c r="AI344" t="s">
        <v>1078</v>
      </c>
      <c r="AJ344" t="s">
        <v>1895</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1892</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1890</v>
      </c>
      <c r="AF346" s="22" t="s">
        <v>703</v>
      </c>
      <c r="AG346" s="22" t="s">
        <v>703</v>
      </c>
      <c r="AH346" s="22" t="s">
        <v>703</v>
      </c>
      <c r="AI346" s="22" t="s">
        <v>1891</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1888</v>
      </c>
      <c r="AF347" s="22" t="s">
        <v>1889</v>
      </c>
      <c r="AG347" s="22" t="s">
        <v>703</v>
      </c>
      <c r="AH347" s="22" t="s">
        <v>703</v>
      </c>
      <c r="AI347" t="s">
        <v>1076</v>
      </c>
      <c r="AJ347" s="22" t="s">
        <v>1887</v>
      </c>
      <c r="AK347" s="22" t="s">
        <v>703</v>
      </c>
      <c r="AL347" s="22" t="s">
        <v>703</v>
      </c>
    </row>
    <row r="348" spans="1:38" ht="15" customHeight="1" x14ac:dyDescent="0.3">
      <c r="A348" s="21">
        <v>410</v>
      </c>
      <c r="B348" s="21" t="s">
        <v>1460</v>
      </c>
      <c r="C348" s="21" t="s">
        <v>1464</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1467</v>
      </c>
      <c r="AB348" s="155" t="s">
        <v>1468</v>
      </c>
      <c r="AC348" s="155" t="s">
        <v>1469</v>
      </c>
      <c r="AD348" s="22" t="s">
        <v>703</v>
      </c>
      <c r="AE348" s="155" t="s">
        <v>1883</v>
      </c>
      <c r="AF348" s="155" t="s">
        <v>1884</v>
      </c>
      <c r="AG348" s="155" t="s">
        <v>703</v>
      </c>
      <c r="AH348" s="22" t="s">
        <v>703</v>
      </c>
      <c r="AI348" s="155" t="s">
        <v>1885</v>
      </c>
      <c r="AJ348" s="155" t="s">
        <v>1886</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1768</v>
      </c>
      <c r="AF349" s="22" t="s">
        <v>1881</v>
      </c>
      <c r="AG349" s="22" t="s">
        <v>703</v>
      </c>
      <c r="AH349" s="22" t="s">
        <v>703</v>
      </c>
      <c r="AI349" s="21" t="s">
        <v>1767</v>
      </c>
      <c r="AJ349" s="22" t="s">
        <v>1882</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1879</v>
      </c>
      <c r="AF350" s="22" t="s">
        <v>1880</v>
      </c>
      <c r="AG350" s="22" t="s">
        <v>703</v>
      </c>
      <c r="AH350" s="22" t="s">
        <v>703</v>
      </c>
      <c r="AI350" s="22" t="s">
        <v>1878</v>
      </c>
      <c r="AJ350" s="22" t="s">
        <v>1877</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1876</v>
      </c>
      <c r="AF351" s="22" t="s">
        <v>1875</v>
      </c>
      <c r="AG351" s="22" t="s">
        <v>703</v>
      </c>
      <c r="AH351" s="22" t="s">
        <v>703</v>
      </c>
      <c r="AI351" s="22" t="s">
        <v>1873</v>
      </c>
      <c r="AJ351" s="22" t="s">
        <v>1874</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1818</v>
      </c>
      <c r="AF352" s="22" t="s">
        <v>1817</v>
      </c>
      <c r="AG352" s="22" t="s">
        <v>1816</v>
      </c>
      <c r="AH352" s="22" t="s">
        <v>703</v>
      </c>
      <c r="AI352" t="s">
        <v>1071</v>
      </c>
      <c r="AJ352" s="22" t="s">
        <v>1814</v>
      </c>
      <c r="AK352" s="22" t="s">
        <v>1815</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1812</v>
      </c>
      <c r="AF353" t="s">
        <v>703</v>
      </c>
      <c r="AG353" s="22" t="s">
        <v>703</v>
      </c>
      <c r="AH353" s="22" t="s">
        <v>703</v>
      </c>
      <c r="AI353" t="s">
        <v>1811</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1813</v>
      </c>
      <c r="AF354" t="s">
        <v>1812</v>
      </c>
      <c r="AG354" s="22" t="s">
        <v>703</v>
      </c>
      <c r="AH354" s="22" t="s">
        <v>703</v>
      </c>
      <c r="AI354" t="s">
        <v>1810</v>
      </c>
      <c r="AJ354" t="s">
        <v>1811</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1795</v>
      </c>
      <c r="AF355" s="22" t="s">
        <v>703</v>
      </c>
      <c r="AG355" s="22" t="s">
        <v>703</v>
      </c>
      <c r="AH355" s="22" t="s">
        <v>703</v>
      </c>
      <c r="AI355" s="21" t="s">
        <v>1767</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1804</v>
      </c>
      <c r="AF356" s="22" t="s">
        <v>703</v>
      </c>
      <c r="AG356" s="22" t="s">
        <v>703</v>
      </c>
      <c r="AH356" s="22" t="s">
        <v>703</v>
      </c>
      <c r="AI356" s="22" t="s">
        <v>1805</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1804</v>
      </c>
      <c r="AF357" s="22" t="s">
        <v>1791</v>
      </c>
      <c r="AG357" s="22" t="s">
        <v>703</v>
      </c>
      <c r="AH357" s="22" t="s">
        <v>703</v>
      </c>
      <c r="AI357" s="22" t="s">
        <v>1805</v>
      </c>
      <c r="AJ357" s="22" t="s">
        <v>1790</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1808</v>
      </c>
      <c r="AF358" s="22" t="s">
        <v>1809</v>
      </c>
      <c r="AG358" s="22" t="s">
        <v>703</v>
      </c>
      <c r="AH358" s="22" t="s">
        <v>703</v>
      </c>
      <c r="AI358" s="22" t="s">
        <v>1806</v>
      </c>
      <c r="AJ358" s="22" t="s">
        <v>1807</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1804</v>
      </c>
      <c r="AF359" s="22" t="s">
        <v>703</v>
      </c>
      <c r="AG359" s="22" t="s">
        <v>703</v>
      </c>
      <c r="AH359" s="22" t="s">
        <v>703</v>
      </c>
      <c r="AI359" s="22" t="s">
        <v>1805</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1804</v>
      </c>
      <c r="AF360" s="22" t="s">
        <v>1791</v>
      </c>
      <c r="AG360" s="22" t="s">
        <v>703</v>
      </c>
      <c r="AH360" s="22" t="s">
        <v>703</v>
      </c>
      <c r="AI360" s="22" t="s">
        <v>1805</v>
      </c>
      <c r="AJ360" s="22" t="s">
        <v>1790</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1803</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1802</v>
      </c>
      <c r="AF362" s="22" t="s">
        <v>703</v>
      </c>
      <c r="AG362" s="22" t="s">
        <v>703</v>
      </c>
      <c r="AH362" s="22" t="s">
        <v>703</v>
      </c>
      <c r="AI362" s="22" t="s">
        <v>1801</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2574</v>
      </c>
      <c r="AF363" s="22" t="s">
        <v>703</v>
      </c>
      <c r="AG363" s="22" t="s">
        <v>703</v>
      </c>
      <c r="AH363" s="22" t="s">
        <v>703</v>
      </c>
      <c r="AI363" s="22" t="s">
        <v>1800</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1799</v>
      </c>
      <c r="AF364" s="22" t="s">
        <v>703</v>
      </c>
      <c r="AG364" s="22" t="s">
        <v>703</v>
      </c>
      <c r="AH364" s="22" t="s">
        <v>703</v>
      </c>
      <c r="AI364" s="22" t="s">
        <v>1798</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1797</v>
      </c>
      <c r="AF365" s="22" t="s">
        <v>703</v>
      </c>
      <c r="AG365" s="22" t="s">
        <v>703</v>
      </c>
      <c r="AH365" s="22" t="s">
        <v>703</v>
      </c>
      <c r="AI365" s="22" t="s">
        <v>1796</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1795</v>
      </c>
      <c r="AF366" s="22" t="s">
        <v>703</v>
      </c>
      <c r="AG366" s="22" t="s">
        <v>703</v>
      </c>
      <c r="AH366" s="22" t="s">
        <v>703</v>
      </c>
      <c r="AI366" s="21" t="s">
        <v>1767</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1794</v>
      </c>
      <c r="AF367" t="s">
        <v>1793</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1792</v>
      </c>
      <c r="AF368" s="22" t="s">
        <v>1791</v>
      </c>
      <c r="AG368" s="22" t="s">
        <v>703</v>
      </c>
      <c r="AH368" s="22" t="s">
        <v>703</v>
      </c>
      <c r="AI368" s="22" t="s">
        <v>1789</v>
      </c>
      <c r="AJ368" s="22" t="s">
        <v>1790</v>
      </c>
      <c r="AK368" s="22" t="s">
        <v>703</v>
      </c>
      <c r="AL368" s="22" t="s">
        <v>703</v>
      </c>
    </row>
    <row r="369" spans="1:43" x14ac:dyDescent="0.3">
      <c r="A369" s="21" t="s">
        <v>1784</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1788</v>
      </c>
      <c r="AF369" t="s">
        <v>1787</v>
      </c>
      <c r="AG369" s="22" t="s">
        <v>703</v>
      </c>
      <c r="AH369" s="22" t="s">
        <v>703</v>
      </c>
      <c r="AI369" t="s">
        <v>1785</v>
      </c>
      <c r="AJ369" t="s">
        <v>1786</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1782</v>
      </c>
      <c r="AF370" s="22" t="s">
        <v>703</v>
      </c>
      <c r="AG370" s="22" t="s">
        <v>703</v>
      </c>
      <c r="AH370" s="22" t="s">
        <v>703</v>
      </c>
      <c r="AI370" s="22" t="s">
        <v>1783</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1781</v>
      </c>
      <c r="AF371" s="21" t="s">
        <v>703</v>
      </c>
      <c r="AG371" s="22" t="s">
        <v>703</v>
      </c>
      <c r="AH371" s="22" t="s">
        <v>703</v>
      </c>
      <c r="AI371" s="21" t="s">
        <v>1780</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1779</v>
      </c>
      <c r="AF372" s="22" t="s">
        <v>1778</v>
      </c>
      <c r="AG372" s="22" t="s">
        <v>703</v>
      </c>
      <c r="AH372" s="22" t="s">
        <v>703</v>
      </c>
      <c r="AI372" t="s">
        <v>1777</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1774</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1775</v>
      </c>
      <c r="AF374" s="22" t="s">
        <v>1776</v>
      </c>
      <c r="AG374" s="22" t="s">
        <v>703</v>
      </c>
      <c r="AH374" s="22" t="s">
        <v>703</v>
      </c>
      <c r="AI374" t="s">
        <v>1772</v>
      </c>
      <c r="AJ374" s="22" t="s">
        <v>1773</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1771</v>
      </c>
      <c r="AF375" t="s">
        <v>1770</v>
      </c>
      <c r="AG375" s="22" t="s">
        <v>703</v>
      </c>
      <c r="AH375" s="22" t="s">
        <v>703</v>
      </c>
      <c r="AI375" t="s">
        <v>1070</v>
      </c>
      <c r="AJ375" t="s">
        <v>1769</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1768</v>
      </c>
      <c r="AF376" s="22" t="s">
        <v>703</v>
      </c>
      <c r="AG376" s="22" t="s">
        <v>703</v>
      </c>
      <c r="AH376" s="22" t="s">
        <v>703</v>
      </c>
      <c r="AI376" s="21" t="s">
        <v>1767</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1766</v>
      </c>
      <c r="AF377" s="22" t="s">
        <v>703</v>
      </c>
      <c r="AG377" s="22" t="s">
        <v>703</v>
      </c>
      <c r="AH377" s="22" t="s">
        <v>703</v>
      </c>
      <c r="AI377" s="22" t="s">
        <v>1764</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1766</v>
      </c>
      <c r="AF378" s="22" t="s">
        <v>1765</v>
      </c>
      <c r="AG378" s="22" t="s">
        <v>703</v>
      </c>
      <c r="AH378" s="22" t="s">
        <v>703</v>
      </c>
      <c r="AI378" t="s">
        <v>1764</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1521</v>
      </c>
      <c r="H380" t="s">
        <v>13</v>
      </c>
      <c r="I380" t="s">
        <v>8</v>
      </c>
      <c r="J380" t="s">
        <v>10</v>
      </c>
      <c r="K380" t="s">
        <v>249</v>
      </c>
      <c r="L380" t="s">
        <v>220</v>
      </c>
      <c r="M380" t="s">
        <v>248</v>
      </c>
      <c r="N380" t="s">
        <v>1522</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1410</v>
      </c>
      <c r="AG380" s="23" t="s">
        <v>1411</v>
      </c>
      <c r="AH380" s="23" t="s">
        <v>1412</v>
      </c>
      <c r="AI380" s="23" t="s">
        <v>1413</v>
      </c>
      <c r="AJ380" s="23" t="s">
        <v>1492</v>
      </c>
      <c r="AK380" s="23" t="s">
        <v>1493</v>
      </c>
      <c r="AL380" s="23" t="s">
        <v>1494</v>
      </c>
      <c r="AM380" s="23" t="s">
        <v>1542</v>
      </c>
      <c r="AN380" s="23" t="s">
        <v>1495</v>
      </c>
      <c r="AO380" s="23" t="s">
        <v>1496</v>
      </c>
      <c r="AP380" s="23" t="s">
        <v>1497</v>
      </c>
      <c r="AQ380" s="23" t="s">
        <v>1543</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1679</v>
      </c>
      <c r="AK381" s="21" t="s">
        <v>1680</v>
      </c>
      <c r="AL381" s="21" t="s">
        <v>703</v>
      </c>
      <c r="AM381" s="21" t="s">
        <v>703</v>
      </c>
      <c r="AN381" s="21" t="s">
        <v>1681</v>
      </c>
      <c r="AO381" s="21" t="s">
        <v>1682</v>
      </c>
      <c r="AP381" s="21" t="s">
        <v>703</v>
      </c>
      <c r="AQ381" s="21" t="s">
        <v>703</v>
      </c>
    </row>
    <row r="382" spans="1:43" ht="15" customHeight="1" x14ac:dyDescent="0.3">
      <c r="A382" s="21">
        <v>419</v>
      </c>
      <c r="B382" s="21" t="s">
        <v>2531</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2535</v>
      </c>
      <c r="AC382" t="s">
        <v>2536</v>
      </c>
      <c r="AD382" t="s">
        <v>2537</v>
      </c>
      <c r="AE382" s="21" t="s">
        <v>703</v>
      </c>
      <c r="AF382" s="21" t="s">
        <v>703</v>
      </c>
      <c r="AG382" s="21" t="s">
        <v>703</v>
      </c>
      <c r="AH382" s="21" t="s">
        <v>703</v>
      </c>
      <c r="AI382" s="21" t="s">
        <v>703</v>
      </c>
      <c r="AJ382" s="21" t="s">
        <v>2546</v>
      </c>
      <c r="AK382" s="21" t="s">
        <v>2547</v>
      </c>
      <c r="AL382" s="21" t="s">
        <v>703</v>
      </c>
      <c r="AM382" s="21" t="s">
        <v>703</v>
      </c>
      <c r="AN382" s="21" t="s">
        <v>2548</v>
      </c>
      <c r="AO382" s="21" t="s">
        <v>2549</v>
      </c>
      <c r="AP382" s="21" t="s">
        <v>703</v>
      </c>
      <c r="AQ382" s="21" t="s">
        <v>703</v>
      </c>
    </row>
    <row r="383" spans="1:43" x14ac:dyDescent="0.3">
      <c r="A383" s="21" t="s">
        <v>1683</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1686</v>
      </c>
      <c r="AK383" s="21" t="s">
        <v>1687</v>
      </c>
      <c r="AL383" s="21" t="s">
        <v>703</v>
      </c>
      <c r="AM383" s="21" t="s">
        <v>703</v>
      </c>
      <c r="AN383" s="21" t="s">
        <v>1684</v>
      </c>
      <c r="AO383" s="21" t="s">
        <v>1685</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1688</v>
      </c>
      <c r="AK384" s="21" t="s">
        <v>1648</v>
      </c>
      <c r="AL384" s="21" t="s">
        <v>703</v>
      </c>
      <c r="AM384" s="21" t="s">
        <v>703</v>
      </c>
      <c r="AN384" s="21" t="s">
        <v>1090</v>
      </c>
      <c r="AO384" s="21" t="s">
        <v>1646</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1691</v>
      </c>
      <c r="AK385" s="21" t="s">
        <v>1692</v>
      </c>
      <c r="AL385" s="21" t="s">
        <v>703</v>
      </c>
      <c r="AM385" s="21" t="s">
        <v>703</v>
      </c>
      <c r="AN385" s="21" t="s">
        <v>1689</v>
      </c>
      <c r="AO385" s="21" t="s">
        <v>1690</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1694</v>
      </c>
      <c r="AK386" s="21" t="s">
        <v>703</v>
      </c>
      <c r="AL386" s="21" t="s">
        <v>703</v>
      </c>
      <c r="AM386" s="21" t="s">
        <v>703</v>
      </c>
      <c r="AN386" s="21" t="s">
        <v>1693</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1699</v>
      </c>
      <c r="AK387" s="21" t="s">
        <v>1698</v>
      </c>
      <c r="AL387" s="21" t="s">
        <v>1697</v>
      </c>
      <c r="AM387" s="21" t="s">
        <v>703</v>
      </c>
      <c r="AN387" s="21" t="s">
        <v>1095</v>
      </c>
      <c r="AO387" s="21" t="s">
        <v>1695</v>
      </c>
      <c r="AP387" s="21" t="s">
        <v>1696</v>
      </c>
      <c r="AQ387" s="21" t="s">
        <v>703</v>
      </c>
    </row>
    <row r="388" spans="1:43" x14ac:dyDescent="0.3">
      <c r="A388" s="21">
        <v>147</v>
      </c>
      <c r="B388" s="21" t="s">
        <v>1465</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1488</v>
      </c>
      <c r="AC388" s="21" t="s">
        <v>703</v>
      </c>
      <c r="AD388" s="21" t="s">
        <v>703</v>
      </c>
      <c r="AE388" s="21" t="s">
        <v>703</v>
      </c>
      <c r="AF388" s="21" t="s">
        <v>703</v>
      </c>
      <c r="AG388" s="21" t="s">
        <v>703</v>
      </c>
      <c r="AH388" s="21" t="s">
        <v>703</v>
      </c>
      <c r="AI388" s="21" t="s">
        <v>703</v>
      </c>
      <c r="AJ388" s="21" t="s">
        <v>1515</v>
      </c>
      <c r="AK388" s="21" t="s">
        <v>1516</v>
      </c>
      <c r="AL388" s="21" t="s">
        <v>1517</v>
      </c>
      <c r="AM388" s="21" t="s">
        <v>703</v>
      </c>
      <c r="AN388" s="21" t="s">
        <v>1488</v>
      </c>
      <c r="AO388" s="21" t="s">
        <v>1513</v>
      </c>
      <c r="AP388" s="21" t="s">
        <v>1514</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1701</v>
      </c>
      <c r="AK389" s="21" t="s">
        <v>1702</v>
      </c>
      <c r="AL389" s="21" t="s">
        <v>703</v>
      </c>
      <c r="AM389" s="21" t="s">
        <v>703</v>
      </c>
      <c r="AN389" s="21" t="s">
        <v>1700</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1705</v>
      </c>
      <c r="AK390" s="21" t="s">
        <v>1706</v>
      </c>
      <c r="AL390" s="21" t="s">
        <v>703</v>
      </c>
      <c r="AM390" s="21" t="s">
        <v>703</v>
      </c>
      <c r="AN390" s="21" t="s">
        <v>1703</v>
      </c>
      <c r="AO390" s="21" t="s">
        <v>1704</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1709</v>
      </c>
      <c r="AK391" s="21" t="s">
        <v>1710</v>
      </c>
      <c r="AL391" s="21" t="s">
        <v>703</v>
      </c>
      <c r="AM391" s="21" t="s">
        <v>703</v>
      </c>
      <c r="AN391" s="21" t="s">
        <v>1707</v>
      </c>
      <c r="AO391" s="21" t="s">
        <v>1708</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1713</v>
      </c>
      <c r="AK392" s="21" t="s">
        <v>1712</v>
      </c>
      <c r="AL392" s="21" t="s">
        <v>703</v>
      </c>
      <c r="AM392" s="21" t="s">
        <v>703</v>
      </c>
      <c r="AN392" s="21" t="s">
        <v>1711</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1719</v>
      </c>
      <c r="AK393" s="21" t="s">
        <v>1718</v>
      </c>
      <c r="AL393" s="21" t="s">
        <v>703</v>
      </c>
      <c r="AM393" s="21" t="s">
        <v>703</v>
      </c>
      <c r="AN393" s="21" t="s">
        <v>1714</v>
      </c>
      <c r="AO393" s="21" t="s">
        <v>1715</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1405</v>
      </c>
      <c r="AC394" s="82" t="s">
        <v>1406</v>
      </c>
      <c r="AD394" s="82" t="s">
        <v>1407</v>
      </c>
      <c r="AE394" s="82" t="s">
        <v>1408</v>
      </c>
      <c r="AF394" s="156" t="s">
        <v>703</v>
      </c>
      <c r="AG394" s="156" t="s">
        <v>703</v>
      </c>
      <c r="AH394" s="156" t="s">
        <v>703</v>
      </c>
      <c r="AI394" s="21" t="s">
        <v>703</v>
      </c>
      <c r="AJ394" s="156" t="s">
        <v>1719</v>
      </c>
      <c r="AK394" s="21" t="s">
        <v>1718</v>
      </c>
      <c r="AL394" s="156" t="s">
        <v>1717</v>
      </c>
      <c r="AM394" s="21" t="s">
        <v>703</v>
      </c>
      <c r="AN394" s="156" t="s">
        <v>1714</v>
      </c>
      <c r="AO394" s="21" t="s">
        <v>1715</v>
      </c>
      <c r="AP394" s="156" t="s">
        <v>1716</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1720</v>
      </c>
      <c r="AK395" s="21" t="s">
        <v>1648</v>
      </c>
      <c r="AL395" s="21" t="s">
        <v>703</v>
      </c>
      <c r="AM395" s="21" t="s">
        <v>703</v>
      </c>
      <c r="AN395" s="21" t="s">
        <v>1086</v>
      </c>
      <c r="AO395" s="21" t="s">
        <v>1646</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1722</v>
      </c>
      <c r="AK396" s="21" t="s">
        <v>703</v>
      </c>
      <c r="AL396" s="21" t="s">
        <v>703</v>
      </c>
      <c r="AM396" s="21" t="s">
        <v>703</v>
      </c>
      <c r="AN396" s="21" t="s">
        <v>1721</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1679</v>
      </c>
      <c r="AK397" s="21" t="s">
        <v>1724</v>
      </c>
      <c r="AL397" s="21" t="s">
        <v>703</v>
      </c>
      <c r="AM397" s="21" t="s">
        <v>703</v>
      </c>
      <c r="AN397" s="21" t="s">
        <v>1681</v>
      </c>
      <c r="AO397" s="21" t="s">
        <v>1723</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1726</v>
      </c>
      <c r="AK398" s="21" t="s">
        <v>1725</v>
      </c>
      <c r="AL398" s="21" t="s">
        <v>703</v>
      </c>
      <c r="AM398" s="21" t="s">
        <v>703</v>
      </c>
      <c r="AN398" s="21" t="s">
        <v>1727</v>
      </c>
      <c r="AO398" s="21" t="s">
        <v>1703</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1730</v>
      </c>
      <c r="AK399" s="21" t="s">
        <v>1731</v>
      </c>
      <c r="AL399" s="21" t="s">
        <v>703</v>
      </c>
      <c r="AM399" s="21" t="s">
        <v>703</v>
      </c>
      <c r="AN399" s="21" t="s">
        <v>1728</v>
      </c>
      <c r="AO399" s="21" t="s">
        <v>1729</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1734</v>
      </c>
      <c r="AK400" s="21" t="s">
        <v>1735</v>
      </c>
      <c r="AL400" s="21" t="s">
        <v>703</v>
      </c>
      <c r="AM400" s="21" t="s">
        <v>703</v>
      </c>
      <c r="AN400" s="21" t="s">
        <v>1732</v>
      </c>
      <c r="AO400" s="21" t="s">
        <v>1733</v>
      </c>
      <c r="AP400" s="21" t="s">
        <v>703</v>
      </c>
      <c r="AQ400" s="21" t="s">
        <v>703</v>
      </c>
    </row>
    <row r="401" spans="1:45" x14ac:dyDescent="0.3">
      <c r="A401" s="21" t="s">
        <v>2614</v>
      </c>
      <c r="B401" s="21" t="s">
        <v>2582</v>
      </c>
      <c r="C401" s="21" t="s">
        <v>2578</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2615</v>
      </c>
      <c r="AC401" t="s">
        <v>2616</v>
      </c>
      <c r="AD401" s="21" t="s">
        <v>703</v>
      </c>
      <c r="AE401" s="21" t="s">
        <v>703</v>
      </c>
      <c r="AF401" s="21" t="s">
        <v>703</v>
      </c>
      <c r="AG401" s="21" t="s">
        <v>703</v>
      </c>
      <c r="AH401" s="21" t="s">
        <v>703</v>
      </c>
      <c r="AI401" s="21" t="s">
        <v>703</v>
      </c>
      <c r="AJ401" s="21" t="s">
        <v>2617</v>
      </c>
      <c r="AK401" s="156" t="s">
        <v>2618</v>
      </c>
      <c r="AL401" s="21" t="s">
        <v>703</v>
      </c>
      <c r="AM401" s="21" t="s">
        <v>703</v>
      </c>
      <c r="AN401" s="21" t="s">
        <v>2619</v>
      </c>
      <c r="AO401" s="21" t="s">
        <v>2620</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1737</v>
      </c>
      <c r="AK402" s="21" t="s">
        <v>1738</v>
      </c>
      <c r="AL402" s="21" t="s">
        <v>703</v>
      </c>
      <c r="AM402" s="21" t="s">
        <v>703</v>
      </c>
      <c r="AN402" s="21" t="s">
        <v>1727</v>
      </c>
      <c r="AO402" s="21" t="s">
        <v>1703</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1737</v>
      </c>
      <c r="AK403" s="21" t="s">
        <v>1738</v>
      </c>
      <c r="AL403" s="21" t="s">
        <v>1739</v>
      </c>
      <c r="AM403" s="21" t="s">
        <v>703</v>
      </c>
      <c r="AN403" s="21" t="s">
        <v>1727</v>
      </c>
      <c r="AO403" s="21" t="s">
        <v>1703</v>
      </c>
      <c r="AP403" s="21" t="s">
        <v>1736</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1746</v>
      </c>
      <c r="AK404" s="21" t="s">
        <v>1747</v>
      </c>
      <c r="AL404" s="21" t="s">
        <v>703</v>
      </c>
      <c r="AM404" s="21" t="s">
        <v>703</v>
      </c>
      <c r="AN404" s="21" t="s">
        <v>1745</v>
      </c>
      <c r="AO404" s="21" t="s">
        <v>1744</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1743</v>
      </c>
      <c r="AK405" s="21" t="s">
        <v>1742</v>
      </c>
      <c r="AL405" s="21" t="s">
        <v>703</v>
      </c>
      <c r="AM405" s="21" t="s">
        <v>703</v>
      </c>
      <c r="AN405" s="21" t="s">
        <v>1740</v>
      </c>
      <c r="AO405" s="21" t="s">
        <v>1741</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1750</v>
      </c>
      <c r="AK406" s="21" t="s">
        <v>1751</v>
      </c>
      <c r="AL406" s="21" t="s">
        <v>703</v>
      </c>
      <c r="AM406" s="21" t="s">
        <v>703</v>
      </c>
      <c r="AN406" s="21" t="s">
        <v>1703</v>
      </c>
      <c r="AO406" s="21" t="s">
        <v>1748</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1415</v>
      </c>
      <c r="AC407" s="82" t="s">
        <v>1418</v>
      </c>
      <c r="AD407" s="82" t="s">
        <v>1414</v>
      </c>
      <c r="AE407" s="82" t="s">
        <v>1419</v>
      </c>
      <c r="AF407" s="82" t="s">
        <v>1416</v>
      </c>
      <c r="AG407" s="82" t="s">
        <v>1420</v>
      </c>
      <c r="AH407" s="82" t="s">
        <v>1417</v>
      </c>
      <c r="AI407" s="82" t="s">
        <v>1421</v>
      </c>
      <c r="AJ407" s="82" t="s">
        <v>1750</v>
      </c>
      <c r="AK407" s="82" t="s">
        <v>1751</v>
      </c>
      <c r="AL407" s="82" t="s">
        <v>1752</v>
      </c>
      <c r="AM407" s="82" t="s">
        <v>703</v>
      </c>
      <c r="AN407" s="82" t="s">
        <v>1703</v>
      </c>
      <c r="AO407" s="82" t="s">
        <v>1748</v>
      </c>
      <c r="AP407" s="82" t="s">
        <v>1749</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1511</v>
      </c>
      <c r="AK408" s="21" t="s">
        <v>1512</v>
      </c>
      <c r="AL408" s="21" t="s">
        <v>703</v>
      </c>
      <c r="AM408" s="21" t="s">
        <v>703</v>
      </c>
      <c r="AN408" s="21" t="s">
        <v>1509</v>
      </c>
      <c r="AO408" s="21" t="s">
        <v>1510</v>
      </c>
      <c r="AP408" s="21" t="s">
        <v>703</v>
      </c>
      <c r="AQ408" s="21" t="s">
        <v>703</v>
      </c>
    </row>
    <row r="409" spans="1:45" x14ac:dyDescent="0.3">
      <c r="A409" s="21" t="s">
        <v>2613</v>
      </c>
      <c r="B409" s="21" t="s">
        <v>2579</v>
      </c>
      <c r="C409" s="21" t="s">
        <v>2578</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2580</v>
      </c>
      <c r="AC409" s="21" t="s">
        <v>703</v>
      </c>
      <c r="AD409" s="21" t="s">
        <v>703</v>
      </c>
      <c r="AE409" s="21" t="s">
        <v>703</v>
      </c>
      <c r="AF409" s="21" t="s">
        <v>703</v>
      </c>
      <c r="AG409" s="21" t="s">
        <v>703</v>
      </c>
      <c r="AH409" s="21" t="s">
        <v>703</v>
      </c>
      <c r="AI409" s="21" t="s">
        <v>703</v>
      </c>
      <c r="AJ409" s="21" t="s">
        <v>2592</v>
      </c>
      <c r="AK409" s="21" t="s">
        <v>2593</v>
      </c>
      <c r="AL409" s="21" t="s">
        <v>703</v>
      </c>
      <c r="AM409" s="21" t="s">
        <v>703</v>
      </c>
      <c r="AN409" s="21" t="s">
        <v>2594</v>
      </c>
      <c r="AO409" s="21" t="s">
        <v>2595</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1754</v>
      </c>
      <c r="AK410" s="21" t="s">
        <v>703</v>
      </c>
      <c r="AL410" s="21" t="s">
        <v>703</v>
      </c>
      <c r="AM410" s="21" t="s">
        <v>703</v>
      </c>
      <c r="AN410" s="21" t="s">
        <v>1753</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1756</v>
      </c>
      <c r="AK411" s="21" t="s">
        <v>1648</v>
      </c>
      <c r="AL411" s="21" t="s">
        <v>703</v>
      </c>
      <c r="AM411" s="21" t="s">
        <v>703</v>
      </c>
      <c r="AN411" s="21" t="s">
        <v>1755</v>
      </c>
      <c r="AO411" s="21" t="s">
        <v>1646</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1757</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1759</v>
      </c>
      <c r="AK413" s="21" t="s">
        <v>1705</v>
      </c>
      <c r="AL413" s="21" t="s">
        <v>703</v>
      </c>
      <c r="AM413" s="21" t="s">
        <v>703</v>
      </c>
      <c r="AN413" s="21" t="s">
        <v>1758</v>
      </c>
      <c r="AO413" s="21" t="s">
        <v>1703</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1763</v>
      </c>
      <c r="AK414" s="21" t="s">
        <v>1762</v>
      </c>
      <c r="AL414" s="21" t="s">
        <v>703</v>
      </c>
      <c r="AM414" s="21" t="s">
        <v>703</v>
      </c>
      <c r="AN414" s="21" t="s">
        <v>1760</v>
      </c>
      <c r="AO414" s="21" t="s">
        <v>1761</v>
      </c>
      <c r="AP414" s="21" t="s">
        <v>703</v>
      </c>
      <c r="AQ414" s="21" t="s">
        <v>703</v>
      </c>
    </row>
    <row r="415" spans="1:45" x14ac:dyDescent="0.3">
      <c r="Q415"/>
      <c r="R415"/>
    </row>
    <row r="416" spans="1:45" x14ac:dyDescent="0.3">
      <c r="A416" t="s">
        <v>306</v>
      </c>
      <c r="B416" t="s">
        <v>106</v>
      </c>
      <c r="C416" t="s">
        <v>149</v>
      </c>
      <c r="D416" t="s">
        <v>307</v>
      </c>
      <c r="E416" t="s">
        <v>107</v>
      </c>
      <c r="F416" t="s">
        <v>6</v>
      </c>
      <c r="G416" t="s">
        <v>1521</v>
      </c>
      <c r="H416" t="s">
        <v>13</v>
      </c>
      <c r="I416" t="s">
        <v>8</v>
      </c>
      <c r="J416" t="s">
        <v>10</v>
      </c>
      <c r="K416" t="s">
        <v>249</v>
      </c>
      <c r="L416" t="s">
        <v>220</v>
      </c>
      <c r="M416" t="s">
        <v>248</v>
      </c>
      <c r="N416" t="s">
        <v>1522</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1410</v>
      </c>
      <c r="AI416" s="23" t="s">
        <v>1411</v>
      </c>
      <c r="AJ416" s="23" t="s">
        <v>1412</v>
      </c>
      <c r="AK416" s="23" t="s">
        <v>1413</v>
      </c>
      <c r="AL416" s="23" t="s">
        <v>1492</v>
      </c>
      <c r="AM416" s="23" t="s">
        <v>1493</v>
      </c>
      <c r="AN416" s="23" t="s">
        <v>1494</v>
      </c>
      <c r="AO416" s="23" t="s">
        <v>1542</v>
      </c>
      <c r="AP416" s="23" t="s">
        <v>1495</v>
      </c>
      <c r="AQ416" s="23" t="s">
        <v>1496</v>
      </c>
      <c r="AR416" s="23" t="s">
        <v>1497</v>
      </c>
      <c r="AS416" s="23" t="s">
        <v>1543</v>
      </c>
    </row>
    <row r="417" spans="1:45" ht="15" customHeight="1" x14ac:dyDescent="0.3">
      <c r="A417" s="21">
        <v>403</v>
      </c>
      <c r="B417" s="21" t="s">
        <v>1360</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1367</v>
      </c>
      <c r="AE417" s="21" t="s">
        <v>703</v>
      </c>
      <c r="AF417" s="21" t="s">
        <v>703</v>
      </c>
      <c r="AG417" s="21" t="s">
        <v>703</v>
      </c>
      <c r="AH417" s="21" t="s">
        <v>703</v>
      </c>
      <c r="AI417" s="21" t="s">
        <v>703</v>
      </c>
      <c r="AJ417" s="21" t="s">
        <v>703</v>
      </c>
      <c r="AK417" s="21" t="s">
        <v>703</v>
      </c>
      <c r="AL417" s="21" t="s">
        <v>1635</v>
      </c>
      <c r="AM417" s="21" t="s">
        <v>1636</v>
      </c>
      <c r="AN417" s="21" t="s">
        <v>703</v>
      </c>
      <c r="AO417" s="21" t="s">
        <v>703</v>
      </c>
      <c r="AP417" s="21" t="s">
        <v>1367</v>
      </c>
      <c r="AQ417" s="21" t="s">
        <v>1637</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1640</v>
      </c>
      <c r="AM418" s="21" t="s">
        <v>703</v>
      </c>
      <c r="AN418" s="21" t="s">
        <v>703</v>
      </c>
      <c r="AO418" s="21" t="s">
        <v>703</v>
      </c>
      <c r="AP418" s="21" t="s">
        <v>1638</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1640</v>
      </c>
      <c r="AM419" s="21" t="s">
        <v>1641</v>
      </c>
      <c r="AN419" s="21" t="s">
        <v>703</v>
      </c>
      <c r="AO419" s="21" t="s">
        <v>703</v>
      </c>
      <c r="AP419" s="21" t="s">
        <v>1638</v>
      </c>
      <c r="AQ419" s="21" t="s">
        <v>1639</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1642</v>
      </c>
      <c r="AM420" s="21" t="s">
        <v>1643</v>
      </c>
      <c r="AN420" s="21" t="s">
        <v>703</v>
      </c>
      <c r="AO420" s="21" t="s">
        <v>703</v>
      </c>
      <c r="AP420" s="21" t="s">
        <v>1106</v>
      </c>
      <c r="AQ420" s="21" t="s">
        <v>1343</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1645</v>
      </c>
      <c r="AM421" s="21" t="s">
        <v>1644</v>
      </c>
      <c r="AN421" s="21" t="s">
        <v>703</v>
      </c>
      <c r="AO421" s="21" t="s">
        <v>703</v>
      </c>
      <c r="AP421" s="21" t="s">
        <v>1638</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1648</v>
      </c>
      <c r="AM422" s="21" t="s">
        <v>703</v>
      </c>
      <c r="AN422" s="21" t="s">
        <v>703</v>
      </c>
      <c r="AO422" s="21" t="s">
        <v>703</v>
      </c>
      <c r="AP422" s="21" t="s">
        <v>1646</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1648</v>
      </c>
      <c r="AM423" s="21" t="s">
        <v>1649</v>
      </c>
      <c r="AN423" s="21" t="s">
        <v>703</v>
      </c>
      <c r="AO423" s="21" t="s">
        <v>703</v>
      </c>
      <c r="AP423" s="21" t="s">
        <v>1646</v>
      </c>
      <c r="AQ423" s="21" t="s">
        <v>1647</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1651</v>
      </c>
      <c r="AM424" s="21" t="s">
        <v>703</v>
      </c>
      <c r="AN424" s="21" t="s">
        <v>703</v>
      </c>
      <c r="AO424" s="21" t="s">
        <v>703</v>
      </c>
      <c r="AP424" s="21" t="s">
        <v>1650</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1655</v>
      </c>
      <c r="AM425" s="21" t="s">
        <v>1654</v>
      </c>
      <c r="AN425" s="21" t="s">
        <v>703</v>
      </c>
      <c r="AO425" s="21" t="s">
        <v>703</v>
      </c>
      <c r="AP425" s="21" t="s">
        <v>1652</v>
      </c>
      <c r="AQ425" s="21" t="s">
        <v>1653</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1658</v>
      </c>
      <c r="AM426" s="21" t="s">
        <v>1657</v>
      </c>
      <c r="AN426" s="21" t="s">
        <v>703</v>
      </c>
      <c r="AO426" s="21" t="s">
        <v>703</v>
      </c>
      <c r="AP426" s="21" t="s">
        <v>1656</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1651</v>
      </c>
      <c r="AM427" s="21" t="s">
        <v>703</v>
      </c>
      <c r="AN427" s="21" t="s">
        <v>703</v>
      </c>
      <c r="AO427" s="21" t="s">
        <v>703</v>
      </c>
      <c r="AP427" s="21" t="s">
        <v>1650</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1655</v>
      </c>
      <c r="AM428" s="21" t="s">
        <v>703</v>
      </c>
      <c r="AN428" s="21" t="s">
        <v>703</v>
      </c>
      <c r="AO428" s="21" t="s">
        <v>703</v>
      </c>
      <c r="AP428" s="21" t="s">
        <v>1652</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1655</v>
      </c>
      <c r="AM429" s="21" t="s">
        <v>1660</v>
      </c>
      <c r="AN429" s="21" t="s">
        <v>703</v>
      </c>
      <c r="AO429" s="21" t="s">
        <v>703</v>
      </c>
      <c r="AP429" s="21" t="s">
        <v>1652</v>
      </c>
      <c r="AQ429" s="21" t="s">
        <v>1659</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1640</v>
      </c>
      <c r="AM430" s="21" t="s">
        <v>703</v>
      </c>
      <c r="AN430" s="21" t="s">
        <v>703</v>
      </c>
      <c r="AO430" s="21" t="s">
        <v>703</v>
      </c>
      <c r="AP430" s="21" t="s">
        <v>1638</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1640</v>
      </c>
      <c r="AM431" s="21" t="s">
        <v>1661</v>
      </c>
      <c r="AN431" s="21" t="s">
        <v>703</v>
      </c>
      <c r="AO431" s="21" t="s">
        <v>703</v>
      </c>
      <c r="AP431" s="21" t="s">
        <v>1638</v>
      </c>
      <c r="AQ431" s="21" t="s">
        <v>1653</v>
      </c>
      <c r="AR431" s="21" t="s">
        <v>703</v>
      </c>
      <c r="AS431" s="21" t="s">
        <v>703</v>
      </c>
    </row>
    <row r="432" spans="1:45" x14ac:dyDescent="0.3">
      <c r="A432" s="21" t="s">
        <v>2608</v>
      </c>
      <c r="B432" s="21" t="s">
        <v>2583</v>
      </c>
      <c r="C432" s="21" t="s">
        <v>2578</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2609</v>
      </c>
      <c r="AE432" s="21" t="s">
        <v>703</v>
      </c>
      <c r="AF432" s="21" t="s">
        <v>703</v>
      </c>
      <c r="AG432" s="21" t="s">
        <v>703</v>
      </c>
      <c r="AH432" s="21" t="s">
        <v>703</v>
      </c>
      <c r="AI432" s="21" t="s">
        <v>703</v>
      </c>
      <c r="AJ432" s="21" t="s">
        <v>703</v>
      </c>
      <c r="AK432" s="21" t="s">
        <v>703</v>
      </c>
      <c r="AL432" s="21" t="s">
        <v>2610</v>
      </c>
      <c r="AM432" s="21" t="s">
        <v>2611</v>
      </c>
      <c r="AN432" s="21" t="s">
        <v>703</v>
      </c>
      <c r="AO432" s="21" t="s">
        <v>703</v>
      </c>
      <c r="AP432" s="21" t="s">
        <v>2612</v>
      </c>
      <c r="AQ432" s="21" t="s">
        <v>2609</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1640</v>
      </c>
      <c r="AM433" s="21" t="s">
        <v>703</v>
      </c>
      <c r="AN433" s="21" t="s">
        <v>703</v>
      </c>
      <c r="AO433" s="21" t="s">
        <v>703</v>
      </c>
      <c r="AP433" s="21" t="s">
        <v>1638</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1640</v>
      </c>
      <c r="AM434" s="21" t="s">
        <v>1648</v>
      </c>
      <c r="AN434" s="21" t="s">
        <v>703</v>
      </c>
      <c r="AO434" s="21" t="s">
        <v>703</v>
      </c>
      <c r="AP434" s="21" t="s">
        <v>1638</v>
      </c>
      <c r="AQ434" s="21" t="s">
        <v>1646</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1662</v>
      </c>
      <c r="AM435" s="21" t="s">
        <v>1663</v>
      </c>
      <c r="AN435" s="21" t="s">
        <v>703</v>
      </c>
      <c r="AO435" s="21" t="s">
        <v>703</v>
      </c>
      <c r="AP435" s="21" t="s">
        <v>1664</v>
      </c>
      <c r="AQ435" s="21" t="s">
        <v>1665</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1668</v>
      </c>
      <c r="AM436" s="21" t="s">
        <v>1669</v>
      </c>
      <c r="AN436" s="21" t="s">
        <v>703</v>
      </c>
      <c r="AO436" s="21" t="s">
        <v>703</v>
      </c>
      <c r="AP436" s="21" t="s">
        <v>1666</v>
      </c>
      <c r="AQ436" s="21" t="s">
        <v>1667</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1670</v>
      </c>
      <c r="AM437" s="21" t="s">
        <v>703</v>
      </c>
      <c r="AN437" s="21" t="s">
        <v>703</v>
      </c>
      <c r="AO437" s="21" t="s">
        <v>703</v>
      </c>
      <c r="AP437" s="21" t="s">
        <v>1672</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1670</v>
      </c>
      <c r="AM438" s="21" t="s">
        <v>1671</v>
      </c>
      <c r="AN438" s="21" t="s">
        <v>703</v>
      </c>
      <c r="AO438" s="21" t="s">
        <v>703</v>
      </c>
      <c r="AP438" s="21" t="s">
        <v>1672</v>
      </c>
      <c r="AQ438" s="21" t="s">
        <v>1653</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1673</v>
      </c>
      <c r="AM439" s="21" t="s">
        <v>1674</v>
      </c>
      <c r="AN439" s="21" t="s">
        <v>703</v>
      </c>
      <c r="AO439" s="21" t="s">
        <v>703</v>
      </c>
      <c r="AP439" s="21" t="s">
        <v>1672</v>
      </c>
      <c r="AQ439" s="21" t="s">
        <v>1536</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1675</v>
      </c>
      <c r="AM440" s="21" t="s">
        <v>1676</v>
      </c>
      <c r="AN440" s="21" t="s">
        <v>703</v>
      </c>
      <c r="AO440" s="21" t="s">
        <v>703</v>
      </c>
      <c r="AP440" s="21" t="s">
        <v>1677</v>
      </c>
      <c r="AQ440" s="21" t="s">
        <v>1678</v>
      </c>
      <c r="AR440" s="21" t="s">
        <v>703</v>
      </c>
      <c r="AS440" s="21" t="s">
        <v>703</v>
      </c>
    </row>
    <row r="441" spans="1:45" x14ac:dyDescent="0.3">
      <c r="Q441"/>
      <c r="R441"/>
    </row>
    <row r="442" spans="1:45" x14ac:dyDescent="0.3">
      <c r="A442" t="s">
        <v>306</v>
      </c>
      <c r="B442" t="s">
        <v>106</v>
      </c>
      <c r="C442" t="s">
        <v>149</v>
      </c>
      <c r="D442" t="s">
        <v>307</v>
      </c>
      <c r="E442" t="s">
        <v>107</v>
      </c>
      <c r="F442" t="s">
        <v>6</v>
      </c>
      <c r="G442" t="s">
        <v>1521</v>
      </c>
      <c r="H442" t="s">
        <v>13</v>
      </c>
      <c r="I442" t="s">
        <v>8</v>
      </c>
      <c r="J442" t="s">
        <v>10</v>
      </c>
      <c r="K442" t="s">
        <v>249</v>
      </c>
      <c r="L442" t="s">
        <v>220</v>
      </c>
      <c r="M442" t="s">
        <v>248</v>
      </c>
      <c r="N442" t="s">
        <v>1522</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1492</v>
      </c>
      <c r="AB442" s="23" t="s">
        <v>1493</v>
      </c>
      <c r="AC442" s="23" t="s">
        <v>1494</v>
      </c>
      <c r="AD442" s="23" t="s">
        <v>1542</v>
      </c>
      <c r="AE442" s="23" t="s">
        <v>1495</v>
      </c>
      <c r="AF442" s="23" t="s">
        <v>1496</v>
      </c>
      <c r="AG442" s="23" t="s">
        <v>1497</v>
      </c>
      <c r="AH442" s="23" t="s">
        <v>1543</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1357</v>
      </c>
      <c r="X443" t="s">
        <v>1116</v>
      </c>
      <c r="Y443" s="21" t="s">
        <v>703</v>
      </c>
      <c r="Z443" s="21" t="s">
        <v>703</v>
      </c>
      <c r="AA443" t="s">
        <v>1573</v>
      </c>
      <c r="AB443" t="s">
        <v>1574</v>
      </c>
      <c r="AC443" t="s">
        <v>1575</v>
      </c>
      <c r="AD443" t="s">
        <v>703</v>
      </c>
      <c r="AE443" t="s">
        <v>1572</v>
      </c>
      <c r="AF443" t="s">
        <v>1116</v>
      </c>
      <c r="AG443" t="s">
        <v>1504</v>
      </c>
      <c r="AH443" t="s">
        <v>703</v>
      </c>
    </row>
    <row r="444" spans="1:45" x14ac:dyDescent="0.3">
      <c r="A444" s="21">
        <v>402</v>
      </c>
      <c r="B444" s="21" t="s">
        <v>1358</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1357</v>
      </c>
      <c r="X444" t="s">
        <v>1366</v>
      </c>
      <c r="Y444" s="21" t="s">
        <v>703</v>
      </c>
      <c r="Z444" s="21" t="s">
        <v>703</v>
      </c>
      <c r="AA444" t="s">
        <v>1576</v>
      </c>
      <c r="AB444" t="s">
        <v>1577</v>
      </c>
      <c r="AC444" t="s">
        <v>1578</v>
      </c>
      <c r="AD444" t="s">
        <v>703</v>
      </c>
      <c r="AE444" t="s">
        <v>1580</v>
      </c>
      <c r="AF444" t="s">
        <v>1579</v>
      </c>
      <c r="AG444" t="s">
        <v>1504</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1582</v>
      </c>
      <c r="AB445" s="21" t="s">
        <v>1583</v>
      </c>
      <c r="AC445" s="21" t="s">
        <v>1584</v>
      </c>
      <c r="AD445" t="s">
        <v>703</v>
      </c>
      <c r="AE445" s="21" t="s">
        <v>1581</v>
      </c>
      <c r="AF445" s="21" t="s">
        <v>1571</v>
      </c>
      <c r="AG445" s="21" t="s">
        <v>1504</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1585</v>
      </c>
      <c r="AB446" t="s">
        <v>1586</v>
      </c>
      <c r="AC446" t="s">
        <v>1587</v>
      </c>
      <c r="AD446" t="s">
        <v>703</v>
      </c>
      <c r="AE446" t="s">
        <v>1337</v>
      </c>
      <c r="AF446" t="s">
        <v>1588</v>
      </c>
      <c r="AG446" t="s">
        <v>1504</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1610</v>
      </c>
      <c r="AB447" t="s">
        <v>1586</v>
      </c>
      <c r="AC447" t="s">
        <v>1611</v>
      </c>
      <c r="AD447" t="s">
        <v>703</v>
      </c>
      <c r="AE447" t="s">
        <v>1115</v>
      </c>
      <c r="AF447" t="s">
        <v>1612</v>
      </c>
      <c r="AG447" t="s">
        <v>1504</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1614</v>
      </c>
      <c r="AB448" t="s">
        <v>1615</v>
      </c>
      <c r="AC448" t="s">
        <v>1616</v>
      </c>
      <c r="AD448" t="s">
        <v>703</v>
      </c>
      <c r="AE448" t="s">
        <v>1613</v>
      </c>
      <c r="AF448" t="s">
        <v>1338</v>
      </c>
      <c r="AG448" t="s">
        <v>1504</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1597</v>
      </c>
      <c r="AB449" s="21" t="s">
        <v>1583</v>
      </c>
      <c r="AC449" s="21" t="s">
        <v>1616</v>
      </c>
      <c r="AD449" t="s">
        <v>703</v>
      </c>
      <c r="AE449" s="21" t="s">
        <v>1595</v>
      </c>
      <c r="AF449" s="21" t="s">
        <v>1571</v>
      </c>
      <c r="AG449" s="21" t="s">
        <v>1504</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1586</v>
      </c>
      <c r="AB450" s="21" t="s">
        <v>1618</v>
      </c>
      <c r="AC450" s="21" t="s">
        <v>1616</v>
      </c>
      <c r="AD450" t="s">
        <v>703</v>
      </c>
      <c r="AE450" s="21" t="s">
        <v>1612</v>
      </c>
      <c r="AF450" s="21" t="s">
        <v>1617</v>
      </c>
      <c r="AG450" s="21" t="s">
        <v>1504</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1634</v>
      </c>
      <c r="AB451" t="s">
        <v>1616</v>
      </c>
      <c r="AC451" t="s">
        <v>703</v>
      </c>
      <c r="AD451" t="s">
        <v>703</v>
      </c>
      <c r="AE451" t="s">
        <v>1114</v>
      </c>
      <c r="AF451" t="s">
        <v>1504</v>
      </c>
      <c r="AG451" t="s">
        <v>703</v>
      </c>
      <c r="AH451" t="s">
        <v>703</v>
      </c>
    </row>
    <row r="452" spans="1:40" x14ac:dyDescent="0.3">
      <c r="A452" s="21" t="s">
        <v>2597</v>
      </c>
      <c r="B452" s="21" t="s">
        <v>2581</v>
      </c>
      <c r="C452" s="21" t="s">
        <v>2578</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2598</v>
      </c>
      <c r="X452" t="s">
        <v>2599</v>
      </c>
      <c r="Y452" s="21" t="s">
        <v>703</v>
      </c>
      <c r="Z452" s="21" t="s">
        <v>703</v>
      </c>
      <c r="AA452" s="21" t="s">
        <v>2600</v>
      </c>
      <c r="AB452" s="21" t="s">
        <v>2601</v>
      </c>
      <c r="AC452" s="21" t="s">
        <v>2598</v>
      </c>
      <c r="AD452" t="s">
        <v>703</v>
      </c>
      <c r="AE452" s="21" t="s">
        <v>2602</v>
      </c>
      <c r="AF452" s="156" t="s">
        <v>2603</v>
      </c>
      <c r="AG452" s="21" t="s">
        <v>2604</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1631</v>
      </c>
      <c r="AB453" s="21" t="s">
        <v>1632</v>
      </c>
      <c r="AC453" s="21" t="s">
        <v>1633</v>
      </c>
      <c r="AD453" t="s">
        <v>703</v>
      </c>
      <c r="AE453" s="21" t="s">
        <v>1629</v>
      </c>
      <c r="AF453" s="21" t="s">
        <v>1630</v>
      </c>
      <c r="AG453" s="21" t="s">
        <v>1504</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1626</v>
      </c>
      <c r="AB454" s="21" t="s">
        <v>1627</v>
      </c>
      <c r="AC454" s="21" t="s">
        <v>1628</v>
      </c>
      <c r="AD454" t="s">
        <v>703</v>
      </c>
      <c r="AE454" s="21" t="s">
        <v>1624</v>
      </c>
      <c r="AF454" s="21" t="s">
        <v>1625</v>
      </c>
      <c r="AG454" s="21" t="s">
        <v>1504</v>
      </c>
      <c r="AH454" t="s">
        <v>703</v>
      </c>
    </row>
    <row r="455" spans="1:40" x14ac:dyDescent="0.3">
      <c r="A455" s="21">
        <v>416</v>
      </c>
      <c r="B455" s="21" t="s">
        <v>2509</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2510</v>
      </c>
      <c r="X455" s="21" t="s">
        <v>703</v>
      </c>
      <c r="Y455" s="21" t="s">
        <v>703</v>
      </c>
      <c r="Z455" s="21" t="s">
        <v>703</v>
      </c>
      <c r="AA455" s="156" t="s">
        <v>2605</v>
      </c>
      <c r="AB455" s="21" t="s">
        <v>1598</v>
      </c>
      <c r="AC455" s="21" t="s">
        <v>2511</v>
      </c>
      <c r="AD455" t="s">
        <v>703</v>
      </c>
      <c r="AE455" s="21" t="s">
        <v>2606</v>
      </c>
      <c r="AF455" s="21" t="s">
        <v>2607</v>
      </c>
      <c r="AG455" s="21" t="s">
        <v>1504</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1619</v>
      </c>
      <c r="AB456" s="21" t="s">
        <v>1620</v>
      </c>
      <c r="AC456" s="21" t="s">
        <v>1621</v>
      </c>
      <c r="AD456" t="s">
        <v>703</v>
      </c>
      <c r="AE456" s="21" t="s">
        <v>1622</v>
      </c>
      <c r="AF456" s="21" t="s">
        <v>1623</v>
      </c>
      <c r="AG456" s="21" t="s">
        <v>1504</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1609</v>
      </c>
      <c r="AB457" s="21" t="s">
        <v>1598</v>
      </c>
      <c r="AC457" s="21" t="s">
        <v>1608</v>
      </c>
      <c r="AD457" t="s">
        <v>703</v>
      </c>
      <c r="AE457" s="21" t="s">
        <v>1607</v>
      </c>
      <c r="AF457" s="21" t="s">
        <v>1596</v>
      </c>
      <c r="AG457" s="21" t="s">
        <v>1504</v>
      </c>
      <c r="AH457" t="s">
        <v>703</v>
      </c>
    </row>
    <row r="458" spans="1:40" x14ac:dyDescent="0.3">
      <c r="A458" s="21">
        <v>386</v>
      </c>
      <c r="B458" s="21" t="s">
        <v>1365</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1604</v>
      </c>
      <c r="AB458" s="21" t="s">
        <v>1598</v>
      </c>
      <c r="AC458" s="21" t="s">
        <v>1605</v>
      </c>
      <c r="AD458" t="s">
        <v>703</v>
      </c>
      <c r="AE458" s="21" t="s">
        <v>1606</v>
      </c>
      <c r="AF458" s="21" t="s">
        <v>1596</v>
      </c>
      <c r="AG458" s="21" t="s">
        <v>1504</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1601</v>
      </c>
      <c r="AB459" s="21" t="s">
        <v>1602</v>
      </c>
      <c r="AC459" s="21" t="s">
        <v>1603</v>
      </c>
      <c r="AD459" t="s">
        <v>703</v>
      </c>
      <c r="AE459" s="21" t="s">
        <v>1600</v>
      </c>
      <c r="AF459" s="21" t="s">
        <v>1596</v>
      </c>
      <c r="AG459" s="21" t="s">
        <v>1504</v>
      </c>
      <c r="AH459" t="s">
        <v>703</v>
      </c>
    </row>
    <row r="460" spans="1:40" x14ac:dyDescent="0.3">
      <c r="A460" s="21">
        <v>387</v>
      </c>
      <c r="B460" s="21" t="s">
        <v>1594</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1597</v>
      </c>
      <c r="AB460" s="21" t="s">
        <v>1598</v>
      </c>
      <c r="AC460" s="21" t="s">
        <v>1599</v>
      </c>
      <c r="AD460" t="s">
        <v>703</v>
      </c>
      <c r="AE460" s="21" t="s">
        <v>1595</v>
      </c>
      <c r="AF460" s="21" t="s">
        <v>1596</v>
      </c>
      <c r="AG460" s="21" t="s">
        <v>1504</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1591</v>
      </c>
      <c r="AB461" s="21" t="s">
        <v>1592</v>
      </c>
      <c r="AC461" s="21" t="s">
        <v>1593</v>
      </c>
      <c r="AD461" t="s">
        <v>703</v>
      </c>
      <c r="AE461" s="21" t="s">
        <v>1589</v>
      </c>
      <c r="AF461" s="21" t="s">
        <v>1590</v>
      </c>
      <c r="AG461" s="21" t="s">
        <v>1504</v>
      </c>
      <c r="AH461" t="s">
        <v>703</v>
      </c>
    </row>
    <row r="462" spans="1:40" x14ac:dyDescent="0.3">
      <c r="Q462"/>
      <c r="R462"/>
    </row>
    <row r="463" spans="1:40" x14ac:dyDescent="0.3">
      <c r="A463" t="s">
        <v>306</v>
      </c>
      <c r="B463" t="s">
        <v>106</v>
      </c>
      <c r="C463" s="16" t="s">
        <v>149</v>
      </c>
      <c r="D463" s="17" t="s">
        <v>307</v>
      </c>
      <c r="E463" s="17" t="s">
        <v>107</v>
      </c>
      <c r="F463" s="17" t="s">
        <v>6</v>
      </c>
      <c r="G463" t="s">
        <v>1521</v>
      </c>
      <c r="H463" s="17" t="s">
        <v>13</v>
      </c>
      <c r="I463" s="17" t="s">
        <v>8</v>
      </c>
      <c r="J463" s="17" t="s">
        <v>10</v>
      </c>
      <c r="K463" s="17" t="s">
        <v>249</v>
      </c>
      <c r="L463" s="17" t="s">
        <v>220</v>
      </c>
      <c r="M463" s="17" t="s">
        <v>248</v>
      </c>
      <c r="N463" s="17" t="s">
        <v>1522</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1492</v>
      </c>
      <c r="AH463" s="18" t="s">
        <v>1493</v>
      </c>
      <c r="AI463" s="18" t="s">
        <v>1494</v>
      </c>
      <c r="AJ463" s="18" t="s">
        <v>1542</v>
      </c>
      <c r="AK463" s="18" t="s">
        <v>1495</v>
      </c>
      <c r="AL463" s="18" t="s">
        <v>1496</v>
      </c>
      <c r="AM463" s="18" t="s">
        <v>1497</v>
      </c>
      <c r="AN463" s="18" t="s">
        <v>1543</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1567</v>
      </c>
      <c r="AH464" s="20" t="s">
        <v>1568</v>
      </c>
      <c r="AI464" s="20" t="s">
        <v>1569</v>
      </c>
      <c r="AJ464" t="s">
        <v>703</v>
      </c>
      <c r="AK464" s="20" t="s">
        <v>1570</v>
      </c>
      <c r="AL464" s="20" t="s">
        <v>1571</v>
      </c>
      <c r="AM464" s="20" t="s">
        <v>1504</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1354</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1459</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1461</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1460</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1352</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1341</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1463</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1458</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1363</v>
      </c>
      <c r="B614" s="21" t="s">
        <v>131</v>
      </c>
      <c r="D614" s="21"/>
      <c r="E614" s="21"/>
      <c r="F614" s="21"/>
      <c r="G614" s="21"/>
      <c r="O614" s="6"/>
      <c r="P614" s="6"/>
      <c r="Q614"/>
      <c r="R614"/>
    </row>
    <row r="615" spans="1:18" x14ac:dyDescent="0.3">
      <c r="A615" s="21" t="s">
        <v>1434</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2198</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2199</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1362</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1465</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1360</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1364</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1436</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1462</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1351</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1358</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1365</v>
      </c>
      <c r="B902" s="21" t="s">
        <v>145</v>
      </c>
    </row>
    <row r="903" spans="1:2" x14ac:dyDescent="0.3">
      <c r="A903" t="s">
        <v>283</v>
      </c>
      <c r="B903" t="s">
        <v>145</v>
      </c>
    </row>
    <row r="904" spans="1:2" x14ac:dyDescent="0.3">
      <c r="A904" s="21" t="s">
        <v>1594</v>
      </c>
      <c r="B904" s="21" t="s">
        <v>145</v>
      </c>
    </row>
    <row r="905" spans="1:2" x14ac:dyDescent="0.3">
      <c r="A905" t="s">
        <v>281</v>
      </c>
      <c r="B905" t="s">
        <v>145</v>
      </c>
    </row>
    <row r="906" spans="1:2" x14ac:dyDescent="0.3">
      <c r="A906" t="s">
        <v>814</v>
      </c>
      <c r="B906" t="s">
        <v>821</v>
      </c>
    </row>
    <row r="907" spans="1:2" x14ac:dyDescent="0.3">
      <c r="A907" s="21" t="s">
        <v>2482</v>
      </c>
      <c r="B907" s="21" t="s">
        <v>114</v>
      </c>
    </row>
    <row r="908" spans="1:2" x14ac:dyDescent="0.3">
      <c r="A908" s="21" t="s">
        <v>2484</v>
      </c>
      <c r="B908" s="21" t="s">
        <v>114</v>
      </c>
    </row>
    <row r="909" spans="1:2" x14ac:dyDescent="0.3">
      <c r="A909" s="21" t="s">
        <v>2489</v>
      </c>
      <c r="B909" s="21" t="s">
        <v>114</v>
      </c>
    </row>
    <row r="910" spans="1:2" x14ac:dyDescent="0.3">
      <c r="A910" s="21" t="s">
        <v>2490</v>
      </c>
      <c r="B910" s="21" t="s">
        <v>114</v>
      </c>
    </row>
    <row r="911" spans="1:2" x14ac:dyDescent="0.3">
      <c r="A911" s="21" t="s">
        <v>2509</v>
      </c>
      <c r="B911" s="21" t="s">
        <v>145</v>
      </c>
    </row>
    <row r="912" spans="1:2" x14ac:dyDescent="0.3">
      <c r="A912" s="21" t="s">
        <v>2513</v>
      </c>
      <c r="B912" s="21" t="s">
        <v>114</v>
      </c>
    </row>
    <row r="913" spans="1:2" x14ac:dyDescent="0.3">
      <c r="A913" s="21" t="s">
        <v>2526</v>
      </c>
      <c r="B913" s="21" t="s">
        <v>141</v>
      </c>
    </row>
    <row r="914" spans="1:2" x14ac:dyDescent="0.3">
      <c r="A914" s="21" t="s">
        <v>2518</v>
      </c>
      <c r="B914" s="21" t="s">
        <v>131</v>
      </c>
    </row>
    <row r="915" spans="1:2" x14ac:dyDescent="0.3">
      <c r="A915" s="21" t="s">
        <v>2521</v>
      </c>
      <c r="B915" s="21" t="s">
        <v>131</v>
      </c>
    </row>
    <row r="916" spans="1:2" x14ac:dyDescent="0.3">
      <c r="A916" s="21" t="s">
        <v>2530</v>
      </c>
      <c r="B916" s="21" t="s">
        <v>146</v>
      </c>
    </row>
    <row r="917" spans="1:2" x14ac:dyDescent="0.3">
      <c r="A917" s="21" t="s">
        <v>2531</v>
      </c>
      <c r="B917" s="21" t="s">
        <v>322</v>
      </c>
    </row>
    <row r="918" spans="1:2" x14ac:dyDescent="0.3">
      <c r="A918" s="21" t="s">
        <v>2562</v>
      </c>
      <c r="B918" s="21" t="s">
        <v>131</v>
      </c>
    </row>
    <row r="919" spans="1:2" x14ac:dyDescent="0.3">
      <c r="A919" s="21" t="s">
        <v>2577</v>
      </c>
      <c r="B919" s="21" t="s">
        <v>114</v>
      </c>
    </row>
    <row r="920" spans="1:2" x14ac:dyDescent="0.3">
      <c r="A920" s="21" t="s">
        <v>2579</v>
      </c>
      <c r="B920" s="21" t="s">
        <v>322</v>
      </c>
    </row>
    <row r="921" spans="1:2" x14ac:dyDescent="0.3">
      <c r="A921" s="21" t="s">
        <v>2581</v>
      </c>
      <c r="B921" s="21" t="s">
        <v>145</v>
      </c>
    </row>
    <row r="922" spans="1:2" x14ac:dyDescent="0.3">
      <c r="A922" s="21" t="s">
        <v>2582</v>
      </c>
      <c r="B922" s="21" t="s">
        <v>322</v>
      </c>
    </row>
    <row r="923" spans="1:2" x14ac:dyDescent="0.3">
      <c r="A923" s="21" t="s">
        <v>2583</v>
      </c>
      <c r="B923" s="21" t="s">
        <v>318</v>
      </c>
    </row>
    <row r="924" spans="1:2" x14ac:dyDescent="0.3">
      <c r="A924" s="21" t="s">
        <v>2584</v>
      </c>
      <c r="B924" s="21" t="s">
        <v>141</v>
      </c>
    </row>
    <row r="925" spans="1:2" x14ac:dyDescent="0.3">
      <c r="A925" s="21" t="s">
        <v>2585</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77" zoomScaleNormal="100" workbookViewId="0">
      <selection activeCell="F303" sqref="F303"/>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1376</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2512</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1339</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1456</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1457</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2485</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2566</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1357</v>
      </c>
      <c r="C118" t="s">
        <v>1356</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1405</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1406</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1407</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1408</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1415</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1414</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1416</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1417</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1418</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1419</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1420</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1421</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1353</v>
      </c>
      <c r="C264" t="s">
        <v>1352</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1355</v>
      </c>
      <c r="C265" t="s">
        <v>1354</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1359</v>
      </c>
      <c r="C266" t="s">
        <v>1354</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1366</v>
      </c>
      <c r="C267" t="s">
        <v>1358</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1367</v>
      </c>
      <c r="C268" t="s">
        <v>1360</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1361</v>
      </c>
    </row>
    <row r="269" spans="1:21" x14ac:dyDescent="0.3">
      <c r="A269" t="s">
        <v>131</v>
      </c>
      <c r="B269" t="s">
        <v>1435</v>
      </c>
      <c r="C269" t="s">
        <v>1434</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1488</v>
      </c>
      <c r="C270" t="s">
        <v>1465</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1491</v>
      </c>
      <c r="C271" t="s">
        <v>1466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1489</v>
      </c>
      <c r="C272" t="s">
        <v>1461</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1490</v>
      </c>
      <c r="C273" t="s">
        <v>1461</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1467</v>
      </c>
      <c r="C274" t="s">
        <v>1460</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1468</v>
      </c>
      <c r="C275" t="s">
        <v>1460</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1469</v>
      </c>
      <c r="C276" t="s">
        <v>1460</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1471</v>
      </c>
      <c r="C277" t="s">
        <v>1458</v>
      </c>
      <c r="D277">
        <v>40</v>
      </c>
      <c r="E277">
        <v>6</v>
      </c>
      <c r="F277" s="6">
        <v>1</v>
      </c>
      <c r="G277" s="85">
        <f>Barrage[[#This Row],[Coefficient]]*Barrage[[#This Row],[Total Rounds]]*Barrage[[#This Row],[Base Damage]]</f>
        <v>240</v>
      </c>
      <c r="H277" s="163" t="s">
        <v>1470</v>
      </c>
      <c r="I277" s="6">
        <v>0.65</v>
      </c>
      <c r="J277" s="6">
        <v>1.25</v>
      </c>
      <c r="K277" s="6">
        <v>0.65</v>
      </c>
      <c r="L277" s="86"/>
      <c r="M277" s="97"/>
      <c r="N277" s="97"/>
      <c r="O277" s="97"/>
      <c r="P277" s="97"/>
      <c r="Q277" s="7">
        <v>1</v>
      </c>
      <c r="R277" t="s">
        <v>8</v>
      </c>
      <c r="T277">
        <v>1</v>
      </c>
    </row>
    <row r="278" spans="1:21" x14ac:dyDescent="0.3">
      <c r="A278" t="s">
        <v>114</v>
      </c>
      <c r="B278" s="21" t="s">
        <v>1473</v>
      </c>
      <c r="C278" t="s">
        <v>1462</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1472</v>
      </c>
      <c r="C279" t="s">
        <v>1463</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2494</v>
      </c>
      <c r="C280" t="s">
        <v>2489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2495</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2491</v>
      </c>
    </row>
    <row r="282" spans="1:21" x14ac:dyDescent="0.3">
      <c r="A282" t="s">
        <v>145</v>
      </c>
      <c r="B282" t="s">
        <v>2510</v>
      </c>
      <c r="C282" t="s">
        <v>2509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2519</v>
      </c>
      <c r="C283" t="s">
        <v>2518</v>
      </c>
      <c r="D283">
        <v>15</v>
      </c>
      <c r="E283">
        <v>24</v>
      </c>
      <c r="F283" s="6">
        <v>1.25</v>
      </c>
      <c r="G283" s="85">
        <f>Barrage[[#This Row],[Coefficient]]*Barrage[[#This Row],[Total Rounds]]*Barrage[[#This Row],[Base Damage]]</f>
        <v>450</v>
      </c>
      <c r="H283" s="88" t="s">
        <v>2532</v>
      </c>
      <c r="I283" s="6">
        <v>1.2</v>
      </c>
      <c r="J283" s="6">
        <v>1.2</v>
      </c>
      <c r="K283" s="6">
        <v>0.9</v>
      </c>
      <c r="L283" s="86"/>
      <c r="M283" s="87"/>
      <c r="N283" s="87">
        <v>1</v>
      </c>
      <c r="O283" s="97"/>
      <c r="P283" s="97"/>
      <c r="Q283" s="7"/>
      <c r="R283" t="s">
        <v>8</v>
      </c>
      <c r="T283">
        <v>1</v>
      </c>
    </row>
    <row r="284" spans="1:21" x14ac:dyDescent="0.3">
      <c r="A284" t="s">
        <v>131</v>
      </c>
      <c r="B284" t="s">
        <v>2522</v>
      </c>
      <c r="C284" t="s">
        <v>2521</v>
      </c>
      <c r="D284">
        <v>20</v>
      </c>
      <c r="E284">
        <v>24</v>
      </c>
      <c r="F284" s="6">
        <v>1.25</v>
      </c>
      <c r="G284" s="85">
        <f>Barrage[[#This Row],[Coefficient]]*Barrage[[#This Row],[Total Rounds]]*Barrage[[#This Row],[Base Damage]]</f>
        <v>600</v>
      </c>
      <c r="H284" s="163" t="s">
        <v>2533</v>
      </c>
      <c r="I284" s="6">
        <v>1.2</v>
      </c>
      <c r="J284" s="6">
        <v>1.2</v>
      </c>
      <c r="K284" s="6">
        <v>1</v>
      </c>
      <c r="L284" s="86"/>
      <c r="M284" s="87"/>
      <c r="N284" s="87"/>
      <c r="O284" s="97"/>
      <c r="P284" s="97"/>
      <c r="Q284" s="7"/>
      <c r="R284" t="s">
        <v>8</v>
      </c>
      <c r="T284">
        <v>1</v>
      </c>
    </row>
    <row r="285" spans="1:21" x14ac:dyDescent="0.3">
      <c r="A285" t="s">
        <v>131</v>
      </c>
      <c r="B285" t="s">
        <v>2520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2527</v>
      </c>
      <c r="C288" t="s">
        <v>2526</v>
      </c>
      <c r="D288">
        <v>35</v>
      </c>
      <c r="E288">
        <v>12</v>
      </c>
      <c r="F288" s="6">
        <v>1</v>
      </c>
      <c r="G288" s="85">
        <f>Barrage[[#This Row],[Coefficient]]*Barrage[[#This Row],[Total Rounds]]*Barrage[[#This Row],[Base Damage]]</f>
        <v>420</v>
      </c>
      <c r="H288" s="89" t="s">
        <v>2534</v>
      </c>
      <c r="I288" s="6">
        <v>1.1000000000000001</v>
      </c>
      <c r="J288" s="6">
        <v>1.2</v>
      </c>
      <c r="K288" s="6">
        <v>1</v>
      </c>
      <c r="L288" s="86">
        <v>0.08</v>
      </c>
      <c r="M288" s="97">
        <v>3</v>
      </c>
      <c r="N288" s="97"/>
      <c r="O288" s="97"/>
      <c r="P288" s="97"/>
      <c r="Q288" s="7"/>
      <c r="R288" t="s">
        <v>8</v>
      </c>
      <c r="T288">
        <v>1</v>
      </c>
    </row>
    <row r="289" spans="1:20" x14ac:dyDescent="0.3">
      <c r="A289" t="s">
        <v>322</v>
      </c>
      <c r="B289" t="s">
        <v>2535</v>
      </c>
      <c r="C289" t="s">
        <v>2531</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2536</v>
      </c>
      <c r="C290" t="s">
        <v>2531</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2537</v>
      </c>
      <c r="C291" t="s">
        <v>2531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2540</v>
      </c>
      <c r="F292" s="6"/>
      <c r="G292" s="85"/>
      <c r="I292" s="6">
        <v>1</v>
      </c>
      <c r="J292" s="6">
        <v>1.3</v>
      </c>
      <c r="K292" s="6">
        <v>1.3</v>
      </c>
      <c r="L292" s="86"/>
      <c r="M292" s="97"/>
      <c r="N292" s="97"/>
      <c r="O292" s="97"/>
      <c r="P292" s="97"/>
      <c r="Q292" s="7"/>
    </row>
    <row r="293" spans="1:20" x14ac:dyDescent="0.3">
      <c r="A293" t="s">
        <v>146</v>
      </c>
      <c r="B293" t="s">
        <v>2541</v>
      </c>
      <c r="F293" s="6"/>
      <c r="G293" s="85"/>
      <c r="I293" s="6">
        <v>1.4</v>
      </c>
      <c r="J293" s="6">
        <v>1.1499999999999999</v>
      </c>
      <c r="K293" s="6">
        <v>1.1499999999999999</v>
      </c>
      <c r="L293" s="86"/>
      <c r="M293" s="97"/>
      <c r="N293" s="97"/>
      <c r="O293" s="97"/>
      <c r="P293" s="97"/>
      <c r="Q293" s="7"/>
    </row>
    <row r="294" spans="1:20" x14ac:dyDescent="0.3">
      <c r="A294" t="s">
        <v>114</v>
      </c>
      <c r="B294" s="81" t="s">
        <v>2627</v>
      </c>
      <c r="C294" t="s">
        <v>2577</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2632</v>
      </c>
      <c r="C295" t="s">
        <v>2585</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2633</v>
      </c>
      <c r="C296" t="s">
        <v>2585</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2598</v>
      </c>
      <c r="C297" t="s">
        <v>2581</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2599</v>
      </c>
      <c r="C298" t="s">
        <v>2581</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2622</v>
      </c>
      <c r="C299" t="s">
        <v>2584</v>
      </c>
      <c r="D299">
        <v>81</v>
      </c>
      <c r="E299">
        <v>1</v>
      </c>
      <c r="F299" s="6">
        <v>1</v>
      </c>
      <c r="G299" s="85">
        <f>Barrage[[#This Row],[Coefficient]]*Barrage[[#This Row],[Total Rounds]]*Barrage[[#This Row],[Base Damage]]</f>
        <v>81</v>
      </c>
      <c r="H299" s="98" t="s">
        <v>2586</v>
      </c>
      <c r="I299" s="6">
        <v>1</v>
      </c>
      <c r="J299" s="6">
        <v>1</v>
      </c>
      <c r="K299" s="6">
        <v>1</v>
      </c>
      <c r="L299" s="86"/>
      <c r="M299" s="97"/>
      <c r="N299" s="97"/>
      <c r="O299" s="97"/>
      <c r="P299" s="97"/>
      <c r="Q299" s="7">
        <v>20</v>
      </c>
      <c r="R299" t="s">
        <v>8</v>
      </c>
      <c r="T299">
        <v>1</v>
      </c>
    </row>
    <row r="300" spans="1:20" x14ac:dyDescent="0.3">
      <c r="A300" t="s">
        <v>318</v>
      </c>
      <c r="B300" t="s">
        <v>2609</v>
      </c>
      <c r="C300" t="s">
        <v>2583</v>
      </c>
      <c r="D300">
        <v>245</v>
      </c>
      <c r="E300">
        <v>1</v>
      </c>
      <c r="F300" s="6">
        <v>1</v>
      </c>
      <c r="G300" s="85">
        <f>Barrage[[#This Row],[Coefficient]]*Barrage[[#This Row],[Total Rounds]]*Barrage[[#This Row],[Base Damage]]</f>
        <v>245</v>
      </c>
      <c r="H300" t="s">
        <v>2587</v>
      </c>
      <c r="I300" s="6">
        <v>1</v>
      </c>
      <c r="J300" s="6">
        <v>1</v>
      </c>
      <c r="K300" s="6">
        <v>1</v>
      </c>
      <c r="L300" s="86"/>
      <c r="M300" s="97"/>
      <c r="N300" s="97"/>
      <c r="O300" s="97"/>
      <c r="P300" s="97"/>
      <c r="Q300" s="7"/>
      <c r="R300" t="s">
        <v>1325</v>
      </c>
      <c r="T300">
        <v>1</v>
      </c>
    </row>
    <row r="301" spans="1:20" x14ac:dyDescent="0.3">
      <c r="A301" t="s">
        <v>322</v>
      </c>
      <c r="B301" t="s">
        <v>2580</v>
      </c>
      <c r="C301" t="s">
        <v>2579</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2615</v>
      </c>
      <c r="C302" t="s">
        <v>2582</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2616</v>
      </c>
      <c r="C303" t="s">
        <v>2582</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266" zoomScaleNormal="100" workbookViewId="0">
      <selection activeCell="G280" sqref="G280"/>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1384</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1476</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1426</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1427</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1346</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1477</v>
      </c>
      <c r="B49" t="s">
        <v>141</v>
      </c>
      <c r="C49">
        <v>45</v>
      </c>
      <c r="D49">
        <v>0</v>
      </c>
      <c r="E49">
        <v>42</v>
      </c>
      <c r="F49">
        <v>1.1000000000000001</v>
      </c>
      <c r="G49">
        <v>8</v>
      </c>
      <c r="H49">
        <v>1.2</v>
      </c>
      <c r="I49">
        <v>8.58</v>
      </c>
      <c r="J49">
        <v>70</v>
      </c>
      <c r="K49" t="s">
        <v>868</v>
      </c>
      <c r="L49" t="s">
        <v>703</v>
      </c>
      <c r="M49" t="s">
        <v>117</v>
      </c>
      <c r="N49" t="s">
        <v>1470</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1475</v>
      </c>
      <c r="B70" t="s">
        <v>146</v>
      </c>
      <c r="C70">
        <v>45</v>
      </c>
      <c r="D70">
        <v>0</v>
      </c>
      <c r="E70">
        <v>148</v>
      </c>
      <c r="F70">
        <v>1</v>
      </c>
      <c r="G70">
        <v>3</v>
      </c>
      <c r="H70">
        <v>0</v>
      </c>
      <c r="I70">
        <v>24.02</v>
      </c>
      <c r="J70">
        <v>200</v>
      </c>
      <c r="K70" t="s">
        <v>138</v>
      </c>
      <c r="L70" t="s">
        <v>703</v>
      </c>
      <c r="M70" t="s">
        <v>195</v>
      </c>
      <c r="N70" t="s">
        <v>1470</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1470</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1470</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2481</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2481</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2496</v>
      </c>
      <c r="B157">
        <v>520</v>
      </c>
    </row>
    <row r="158" spans="1:17" x14ac:dyDescent="0.3">
      <c r="A158" t="s">
        <v>2497</v>
      </c>
      <c r="B158">
        <v>650</v>
      </c>
      <c r="N158" t="s">
        <v>2493</v>
      </c>
    </row>
    <row r="159" spans="1:17" x14ac:dyDescent="0.3">
      <c r="A159" t="s">
        <v>2495</v>
      </c>
      <c r="B159">
        <v>550</v>
      </c>
      <c r="N159" t="s">
        <v>2492</v>
      </c>
    </row>
    <row r="160" spans="1:17" x14ac:dyDescent="0.3">
      <c r="A160" t="s">
        <v>2641</v>
      </c>
      <c r="H160">
        <v>15</v>
      </c>
      <c r="I160">
        <v>25</v>
      </c>
      <c r="N160" t="s">
        <v>2591</v>
      </c>
    </row>
    <row r="162" spans="1:15" x14ac:dyDescent="0.3">
      <c r="A162" t="s">
        <v>106</v>
      </c>
      <c r="B162" t="s">
        <v>6</v>
      </c>
      <c r="C162" t="s">
        <v>8</v>
      </c>
      <c r="D162" t="s">
        <v>220</v>
      </c>
      <c r="E162" t="s">
        <v>10</v>
      </c>
      <c r="F162" t="s">
        <v>248</v>
      </c>
      <c r="G162" t="s">
        <v>13</v>
      </c>
      <c r="H162" t="s">
        <v>249</v>
      </c>
      <c r="I162" t="s">
        <v>5</v>
      </c>
      <c r="J162" t="s">
        <v>250</v>
      </c>
      <c r="K162" t="s">
        <v>845</v>
      </c>
      <c r="L162" t="s">
        <v>16</v>
      </c>
      <c r="M162" t="s">
        <v>2500</v>
      </c>
      <c r="N162" t="s">
        <v>2501</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1345</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2502</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2640</v>
      </c>
      <c r="B184" s="21">
        <v>120</v>
      </c>
      <c r="C184" s="21"/>
      <c r="D184" s="21"/>
      <c r="E184" s="21"/>
      <c r="F184" s="21"/>
      <c r="G184" s="21"/>
      <c r="H184" s="21"/>
      <c r="I184" s="21"/>
      <c r="J184" s="21"/>
      <c r="K184" s="21"/>
      <c r="L184" s="21"/>
      <c r="M184" s="181"/>
      <c r="N184" s="21" t="s">
        <v>2588</v>
      </c>
      <c r="O184" s="21">
        <v>24</v>
      </c>
    </row>
    <row r="185" spans="1:15" ht="15" customHeight="1" x14ac:dyDescent="0.3">
      <c r="A185" s="21" t="s">
        <v>2639</v>
      </c>
      <c r="B185" s="21">
        <v>245</v>
      </c>
      <c r="C185" s="21"/>
      <c r="D185" s="21"/>
      <c r="E185" s="21"/>
      <c r="F185" s="21"/>
      <c r="G185" s="21"/>
      <c r="H185" s="21"/>
      <c r="I185" s="21"/>
      <c r="J185" s="21">
        <v>8</v>
      </c>
      <c r="K185" s="21"/>
      <c r="L185" s="21"/>
      <c r="M185" s="181"/>
      <c r="N185" s="21" t="s">
        <v>2589</v>
      </c>
      <c r="O185" s="21"/>
    </row>
    <row r="186" spans="1:15" ht="15" customHeight="1" x14ac:dyDescent="0.3">
      <c r="A186" s="21" t="s">
        <v>2638</v>
      </c>
      <c r="B186" s="21">
        <v>550</v>
      </c>
      <c r="C186" s="21"/>
      <c r="D186" s="21"/>
      <c r="E186" s="21"/>
      <c r="F186" s="21"/>
      <c r="G186" s="21"/>
      <c r="H186" s="21"/>
      <c r="I186" s="21"/>
      <c r="J186" s="21"/>
      <c r="K186" s="21"/>
      <c r="L186" s="21"/>
      <c r="M186" s="181"/>
      <c r="N186" s="21" t="s">
        <v>2590</v>
      </c>
      <c r="O186" s="21"/>
    </row>
    <row r="188" spans="1:15" x14ac:dyDescent="0.3">
      <c r="A188" t="s">
        <v>106</v>
      </c>
      <c r="B188" t="s">
        <v>248</v>
      </c>
      <c r="C188" t="s">
        <v>62</v>
      </c>
      <c r="D188" t="s">
        <v>56</v>
      </c>
      <c r="E188" t="s">
        <v>57</v>
      </c>
      <c r="F188" t="s">
        <v>756</v>
      </c>
      <c r="G188" t="s">
        <v>58</v>
      </c>
      <c r="H188" t="s">
        <v>2076</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1478</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2077</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2076</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1474</v>
      </c>
      <c r="B275">
        <v>45</v>
      </c>
      <c r="C275">
        <v>98</v>
      </c>
      <c r="D275">
        <v>1.4</v>
      </c>
      <c r="E275">
        <v>31</v>
      </c>
      <c r="F275" t="s">
        <v>1464</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(D189*$B$235*$C$235)+(E189*$B$236*$C$236)+(F189*$B$237*$C$237)+(G189*$B$238*$C$238)+(I189*$B$239*$C$239)+(J189*$B$241*$C$241)+(H189*$B$240*$C$240)</f>
        <v>343.20000000000005</v>
      </c>
      <c r="C278">
        <f t="shared" ref="C278:C307" si="1">(D189*$B$235*$D$235)+(E189*$B$236*$D$236)+(F189*$B$237*$D$237)+(G189*$B$238*$D$238)+(I189*$B$239*$D$239)+(J189*$B$241*$D$241)+(H189*$B$240*$D$240)</f>
        <v>471.90000000000003</v>
      </c>
      <c r="D278">
        <f t="shared" ref="D278:D307" si="2">(D189*$B$235*$E$235)+(E189*$B$236*$E$236)+(F189*$B$237*$E$237)+(G189*$B$238*$E$238)+(I189*$B$239*$E$239)+(J189*$B$241*$E$241)+(H189*$B$240*$E$240)</f>
        <v>557.70000000000005</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1478</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2567</v>
      </c>
      <c r="C364" t="s">
        <v>38</v>
      </c>
      <c r="D364" t="s">
        <v>704</v>
      </c>
      <c r="E364" t="s">
        <v>108</v>
      </c>
      <c r="F364" t="s">
        <v>7</v>
      </c>
      <c r="G364" t="s">
        <v>9</v>
      </c>
      <c r="H364" t="s">
        <v>11</v>
      </c>
      <c r="I364" t="s">
        <v>113</v>
      </c>
      <c r="J364" t="s">
        <v>19</v>
      </c>
      <c r="K364" t="s">
        <v>688</v>
      </c>
    </row>
    <row r="365" spans="1:12" x14ac:dyDescent="0.3">
      <c r="A365" t="s">
        <v>2569</v>
      </c>
      <c r="B365" t="s">
        <v>141</v>
      </c>
      <c r="C365">
        <v>8</v>
      </c>
      <c r="D365">
        <v>3</v>
      </c>
      <c r="E365">
        <v>1.25</v>
      </c>
      <c r="F365">
        <v>1.2</v>
      </c>
      <c r="G365">
        <v>0.6</v>
      </c>
      <c r="H365">
        <v>0.6</v>
      </c>
      <c r="I365" t="s">
        <v>126</v>
      </c>
      <c r="J365">
        <v>0.3</v>
      </c>
      <c r="K365">
        <v>1.53</v>
      </c>
    </row>
    <row r="366" spans="1:12" x14ac:dyDescent="0.3">
      <c r="A366" t="s">
        <v>2569</v>
      </c>
      <c r="B366" t="s">
        <v>131</v>
      </c>
      <c r="C366">
        <v>8</v>
      </c>
      <c r="D366">
        <v>3</v>
      </c>
      <c r="E366">
        <v>1.25</v>
      </c>
      <c r="F366">
        <v>1.2</v>
      </c>
      <c r="G366">
        <v>0.6</v>
      </c>
      <c r="H366">
        <v>0.6</v>
      </c>
      <c r="I366" t="s">
        <v>126</v>
      </c>
      <c r="J366">
        <v>0.3</v>
      </c>
      <c r="K366">
        <v>1.53</v>
      </c>
    </row>
    <row r="368" spans="1:12" x14ac:dyDescent="0.3">
      <c r="A368" s="176" t="s">
        <v>149</v>
      </c>
      <c r="B368" s="176" t="s">
        <v>2567</v>
      </c>
      <c r="C368" s="176" t="s">
        <v>38</v>
      </c>
      <c r="D368" s="176" t="s">
        <v>704</v>
      </c>
      <c r="E368" s="176" t="s">
        <v>108</v>
      </c>
      <c r="F368" s="176" t="s">
        <v>7</v>
      </c>
      <c r="G368" s="176" t="s">
        <v>9</v>
      </c>
      <c r="H368" s="176" t="s">
        <v>11</v>
      </c>
      <c r="I368" s="176" t="s">
        <v>113</v>
      </c>
      <c r="J368" s="176" t="s">
        <v>19</v>
      </c>
      <c r="K368" s="176" t="s">
        <v>688</v>
      </c>
    </row>
    <row r="369" spans="1:11" x14ac:dyDescent="0.3">
      <c r="A369" s="177" t="s">
        <v>2570</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2567</v>
      </c>
      <c r="C371" s="176" t="s">
        <v>38</v>
      </c>
      <c r="D371" s="176" t="s">
        <v>704</v>
      </c>
      <c r="E371" s="176" t="s">
        <v>108</v>
      </c>
      <c r="F371" s="176" t="s">
        <v>7</v>
      </c>
      <c r="G371" s="176" t="s">
        <v>9</v>
      </c>
      <c r="H371" s="176" t="s">
        <v>11</v>
      </c>
      <c r="I371" s="176" t="s">
        <v>113</v>
      </c>
      <c r="J371" s="176" t="s">
        <v>19</v>
      </c>
      <c r="K371" s="176" t="s">
        <v>688</v>
      </c>
    </row>
    <row r="372" spans="1:11" x14ac:dyDescent="0.3">
      <c r="A372" s="165" t="s">
        <v>2572</v>
      </c>
      <c r="B372" s="165" t="s">
        <v>131</v>
      </c>
      <c r="C372" s="165">
        <v>9</v>
      </c>
      <c r="D372" s="165">
        <v>2</v>
      </c>
      <c r="E372" s="165">
        <v>1.25</v>
      </c>
      <c r="F372" s="165">
        <v>1.2</v>
      </c>
      <c r="G372" s="165">
        <v>0.6</v>
      </c>
      <c r="H372" s="165">
        <v>0.6</v>
      </c>
      <c r="I372" s="165" t="s">
        <v>126</v>
      </c>
      <c r="J372" s="165">
        <v>0.15</v>
      </c>
      <c r="K372" s="165">
        <v>1.06</v>
      </c>
    </row>
    <row r="373" spans="1:11" x14ac:dyDescent="0.3">
      <c r="A373" s="178" t="s">
        <v>2572</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2567</v>
      </c>
      <c r="C375" s="176" t="s">
        <v>38</v>
      </c>
      <c r="D375" s="176" t="s">
        <v>704</v>
      </c>
      <c r="E375" s="176" t="s">
        <v>108</v>
      </c>
      <c r="F375" s="176" t="s">
        <v>7</v>
      </c>
      <c r="G375" s="176" t="s">
        <v>9</v>
      </c>
      <c r="H375" s="176" t="s">
        <v>11</v>
      </c>
      <c r="I375" s="176" t="s">
        <v>113</v>
      </c>
      <c r="J375" s="176" t="s">
        <v>19</v>
      </c>
      <c r="K375" s="176" t="s">
        <v>688</v>
      </c>
    </row>
    <row r="376" spans="1:11" x14ac:dyDescent="0.3">
      <c r="A376" s="165" t="s">
        <v>2568</v>
      </c>
      <c r="B376" s="165" t="s">
        <v>131</v>
      </c>
      <c r="C376" s="165">
        <v>10</v>
      </c>
      <c r="D376" s="165">
        <v>2</v>
      </c>
      <c r="E376" s="165">
        <v>1.25</v>
      </c>
      <c r="F376" s="165">
        <v>1</v>
      </c>
      <c r="G376" s="165">
        <v>0.5</v>
      </c>
      <c r="H376" s="165">
        <v>0.2</v>
      </c>
      <c r="I376" s="165" t="s">
        <v>118</v>
      </c>
      <c r="J376" s="165">
        <v>0.15</v>
      </c>
      <c r="K376" s="165">
        <v>1</v>
      </c>
    </row>
    <row r="377" spans="1:11" x14ac:dyDescent="0.3">
      <c r="A377" s="166" t="s">
        <v>2568</v>
      </c>
      <c r="B377" s="166" t="s">
        <v>141</v>
      </c>
      <c r="C377" s="166">
        <v>8</v>
      </c>
      <c r="D377" s="166">
        <v>3</v>
      </c>
      <c r="E377" s="166">
        <v>1.25</v>
      </c>
      <c r="F377" s="166">
        <v>1.2</v>
      </c>
      <c r="G377" s="166">
        <v>0.6</v>
      </c>
      <c r="H377" s="166">
        <v>0.6</v>
      </c>
      <c r="I377" s="166" t="s">
        <v>126</v>
      </c>
      <c r="J377" s="166">
        <v>0.3</v>
      </c>
      <c r="K377" s="166">
        <v>1.53</v>
      </c>
    </row>
    <row r="378" spans="1:11" x14ac:dyDescent="0.3">
      <c r="A378" s="177" t="s">
        <v>2568</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2567</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2567</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2567</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2567</v>
      </c>
      <c r="C393" s="176" t="s">
        <v>38</v>
      </c>
      <c r="D393" s="176" t="s">
        <v>704</v>
      </c>
      <c r="E393" s="176" t="s">
        <v>108</v>
      </c>
      <c r="F393" s="176" t="s">
        <v>7</v>
      </c>
      <c r="G393" s="176" t="s">
        <v>9</v>
      </c>
      <c r="H393" s="176" t="s">
        <v>11</v>
      </c>
      <c r="I393" s="176" t="s">
        <v>113</v>
      </c>
      <c r="J393" s="176" t="s">
        <v>19</v>
      </c>
      <c r="K393" s="176" t="s">
        <v>688</v>
      </c>
    </row>
    <row r="394" spans="1:11" x14ac:dyDescent="0.3">
      <c r="A394" s="177" t="s">
        <v>2571</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2567</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6A04-4F55-4F83-908D-3C5B0250ED57}">
  <dimension ref="A1:AN75"/>
  <sheetViews>
    <sheetView tabSelected="1" workbookViewId="0">
      <selection activeCell="K8" sqref="K8"/>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146</v>
      </c>
      <c r="D2" s="43" t="s">
        <v>637</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238" t="s">
        <v>1057</v>
      </c>
      <c r="AE2" s="239"/>
      <c r="AF2" s="239"/>
      <c r="AG2" s="11"/>
      <c r="AH2" s="11"/>
      <c r="AI2" s="11"/>
      <c r="AJ2" s="11"/>
      <c r="AK2" s="11"/>
      <c r="AL2" s="11"/>
      <c r="AM2" s="11"/>
      <c r="AN2" s="11"/>
    </row>
    <row r="3" spans="1:40" x14ac:dyDescent="0.3">
      <c r="A3" s="10"/>
      <c r="B3" s="10"/>
      <c r="C3" s="42" t="s">
        <v>107</v>
      </c>
      <c r="D3" s="31" t="str">
        <f>IFERROR(INDEX(SType[],MATCH(D4,SType[Ship],0),COLUMN(SType[Type])),0)</f>
        <v>Battleship</v>
      </c>
      <c r="E3" s="44" t="s">
        <v>256</v>
      </c>
      <c r="F3" s="44" t="s">
        <v>256</v>
      </c>
      <c r="G3" s="44" t="s">
        <v>220</v>
      </c>
      <c r="H3" s="44" t="s">
        <v>146</v>
      </c>
      <c r="I3" s="44" t="s">
        <v>1384</v>
      </c>
      <c r="J3" s="29"/>
      <c r="K3" s="117" t="str">
        <f>D2</f>
        <v>Hyuuga Kai</v>
      </c>
      <c r="L3" s="118"/>
      <c r="M3" s="50" t="s">
        <v>24</v>
      </c>
      <c r="N3" s="50" t="s">
        <v>25</v>
      </c>
      <c r="O3" s="34"/>
      <c r="P3" s="50" t="s">
        <v>48</v>
      </c>
      <c r="Q3" s="34"/>
      <c r="R3" s="50" t="s">
        <v>764</v>
      </c>
      <c r="S3" s="34"/>
      <c r="T3" s="50" t="s">
        <v>1401</v>
      </c>
      <c r="U3" s="34"/>
      <c r="V3" s="50" t="s">
        <v>1398</v>
      </c>
      <c r="W3" s="35"/>
      <c r="X3" s="50" t="s">
        <v>1399</v>
      </c>
      <c r="Y3" s="34"/>
      <c r="Z3" s="50" t="s">
        <v>1400</v>
      </c>
      <c r="AA3" s="35"/>
      <c r="AB3" s="11"/>
      <c r="AC3" s="5"/>
      <c r="AD3" s="117" t="s">
        <v>108</v>
      </c>
      <c r="AE3" s="117" t="s">
        <v>223</v>
      </c>
      <c r="AF3" s="168" t="s">
        <v>3</v>
      </c>
      <c r="AG3" s="237" t="s">
        <v>2573</v>
      </c>
      <c r="AH3" s="237"/>
      <c r="AI3" s="11"/>
      <c r="AJ3" s="11"/>
      <c r="AK3" s="11"/>
      <c r="AL3" s="11"/>
      <c r="AM3" s="11"/>
      <c r="AN3" s="11"/>
    </row>
    <row r="4" spans="1:40" x14ac:dyDescent="0.3">
      <c r="A4" s="10"/>
      <c r="B4" s="10"/>
      <c r="C4" s="42" t="s">
        <v>106</v>
      </c>
      <c r="D4" s="31" t="str">
        <f>IFERROR(INDEX(Base[],MATCH(D2,Base[Name],0),COLUMN(Base[Type])),0)</f>
        <v>BB</v>
      </c>
      <c r="E4" s="43" t="s">
        <v>258</v>
      </c>
      <c r="F4" s="43" t="s">
        <v>246</v>
      </c>
      <c r="G4" s="43" t="s">
        <v>726</v>
      </c>
      <c r="H4" s="43" t="s">
        <v>201</v>
      </c>
      <c r="I4" s="43" t="s">
        <v>216</v>
      </c>
      <c r="J4" s="29"/>
      <c r="K4" s="52"/>
      <c r="L4" s="53" t="s">
        <v>7</v>
      </c>
      <c r="M4" s="131">
        <f ca="1">D35+I34+F35+K34+SUM($I$38:$O$38)+M34+O34+$D$38+(IF(NOT($T$23=0),N29,0)+IF(NOT($T$24=0),P29,0)+IF(NOT($T$25=0),R29,0)+IF(NOT($T$26=0),T29,0)+D29*$Y$15+F29*$Y$20)/$V$14</f>
        <v>1334.2506535851385</v>
      </c>
      <c r="N4" s="68">
        <f ca="1">((D35+I34+F35+K34+M34+O34+(IF(NOT($T$23=0),N29,0)+IF(NOT($T$24=0),P29,0)+IF(NOT($T$25=0),R29,0)+IF(NOT($T$26=0),T29,0))/$V$14+(D29*$Y$15+F29*$Y$20)/$V$14)*$AF$26+SUM($I$38:$O$38))+$D$38</f>
        <v>1334.2506535851385</v>
      </c>
      <c r="O4" s="34"/>
      <c r="P4" s="68">
        <f ca="1">D35*$Q$9</f>
        <v>593.11281115568909</v>
      </c>
      <c r="Q4" s="34"/>
      <c r="R4" s="68">
        <f ca="1">SUM(N29:T29)*$AF$26</f>
        <v>7568.4244363636353</v>
      </c>
      <c r="S4" s="34"/>
      <c r="T4" s="51" t="e">
        <f ca="1">SUM(V4,X4,Z4)</f>
        <v>#DIV/0!</v>
      </c>
      <c r="U4" s="34"/>
      <c r="V4" s="51">
        <f ca="1">((D29+$D$32)*FLOOR(($V$14-$M$8*(1-$I$20))/$M$8+IF(FLOOR($V$14/($M$8*(1-$I$20)),1)&gt;0,1,0),1)+D29*$Y$15)*$Q$9</f>
        <v>37007.466033255652</v>
      </c>
      <c r="W4" s="35"/>
      <c r="X4" s="51" t="e">
        <f ca="1">(F29*FLOOR($V$14/$M$9,1)+F29*$Y$20)*$Q$9</f>
        <v>#DIV/0!</v>
      </c>
      <c r="Y4" s="34"/>
      <c r="Z4" s="51">
        <f ca="1">((N29+$I$37)*FLOOR($V$14/IF($S$23=0,$AF$30,$S$23),1)+(P29+$K$37)*FLOOR($V$14/IF($S$24=0,$AF$30,$S$24),1)+(R29+$M$37)*FLOOR($V$14/IF($S$25=0,$AF$30,$S$25),1)+(T29+$O$37)*FLOOR($V$14/IF($S$26=0,$AF$30,$S$26),1)+(IF(NOT($T$23=0),N29,0)+IF(NOT($T$24=0),P29,0)+IF(NOT($T$25=0),R29,0)+IF(NOT($T$26=0),T29,0)))*$Q$9</f>
        <v>30273.697745454541</v>
      </c>
      <c r="AA4" s="35"/>
      <c r="AB4" s="11"/>
      <c r="AC4" s="5"/>
      <c r="AD4" s="117" t="s">
        <v>107</v>
      </c>
      <c r="AE4" s="117" t="str">
        <f ca="1">IFERROR(INDEX(INDIRECT(H3&amp;"Table"),MATCH(H4,INDIRECT(H3&amp;"Table"&amp;"[Name]"),0),COLUMN(INDIRECT(H3&amp;"Table"&amp;"[Ammo]"))),0)</f>
        <v>HE</v>
      </c>
      <c r="AF4" s="168">
        <f ca="1">IFERROR(INDEX(INDIRECT(I3&amp;"Table"),MATCH(I4,INDIRECT(I3&amp;"Table"&amp;"[Name]"),0),COLUMN(INDIRECT(I3&amp;"Table"&amp;"[Ammo]"))),0)</f>
        <v>0</v>
      </c>
      <c r="AG4" s="117" t="s">
        <v>149</v>
      </c>
      <c r="AH4" s="117" t="str">
        <f ca="1">IFERROR(INDEX(INDIRECT(D3&amp;"Table"),MATCH(D2,INDIRECT(D3&amp;"Table"&amp;"[Name]"),0),COLUMN(INDIRECT(D3&amp;"Table"&amp;"[Nation]"))),0)</f>
        <v>IJN</v>
      </c>
      <c r="AI4" s="11"/>
      <c r="AJ4" s="11"/>
      <c r="AK4" s="11"/>
      <c r="AL4" s="11"/>
      <c r="AM4" s="11"/>
      <c r="AN4" s="11"/>
    </row>
    <row r="5" spans="1:40" x14ac:dyDescent="0.3">
      <c r="A5" s="10"/>
      <c r="B5" s="10"/>
      <c r="C5" s="42" t="s">
        <v>6</v>
      </c>
      <c r="D5" s="41">
        <f ca="1">IFERROR(INDEX(INDIRECT(D3&amp;"Table"),MATCH(D2,INDIRECT(D3&amp;"Table"&amp;"[Name]"),0),COLUMN(INDIRECT(D3&amp;"Table"&amp;"["&amp;C5&amp;"]"))),0)</f>
        <v>7243</v>
      </c>
      <c r="E5" s="41">
        <f ca="1">IFERROR(INDEX(INDIRECT(E3&amp;"Table"),MATCH(E4,INDIRECT(E3&amp;"Table"&amp;"[Name]"),0),COLUMN(INDIRECT(E3&amp;"Table"&amp;"["&amp;C5&amp;"]"))),0)</f>
        <v>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1099.0347021037248</v>
      </c>
      <c r="N5" s="68">
        <f ca="1">((D36+I35+F36+K35+M35+O35+(IF(NOT($T$23=0),N30,0)+IF(NOT($T$24=0),P30,0)+IF(NOT($T$25=0),R30,0)+IF(NOT($T$26=0),T30,0))/$V$14+(D30*$Y$15+F30*$Y$20)/$V$14)*$AF$26+SUM($I$38:$O$38))+$D$38</f>
        <v>1099.0347021037248</v>
      </c>
      <c r="O5" s="34"/>
      <c r="P5" s="68">
        <f ca="1">D36*$Q$9</f>
        <v>466.01720876518442</v>
      </c>
      <c r="Q5" s="34"/>
      <c r="R5" s="68">
        <f ca="1">SUM(N30:T30)*$AF$26</f>
        <v>5946.619200000001</v>
      </c>
      <c r="S5" s="34"/>
      <c r="T5" s="51" t="e">
        <f ca="1">SUM(V5,X5,Z5)</f>
        <v>#DIV/0!</v>
      </c>
      <c r="U5" s="34"/>
      <c r="V5" s="51">
        <f ca="1">((D30+$D$32)*FLOOR(($V$14-$M$8*(1-$I$20))/$M$8+IF(FLOOR($V$14/($M$8*(1-$I$20)),1)&gt;0,1,0),1)+D30*$Y$15)*$Q$9</f>
        <v>31338.491213069297</v>
      </c>
      <c r="W5" s="35"/>
      <c r="X5" s="51" t="e">
        <f ca="1">(F30*FLOOR($V$14/$M$9,1)+F30*$Y$20)*$Q$9</f>
        <v>#DIV/0!</v>
      </c>
      <c r="Y5" s="34"/>
      <c r="Z5" s="51">
        <f ca="1">((N30+$I$37)*FLOOR($V$14/IF($S$23=0,$AF$30,$S$23),1)+(P30+$K$37)*FLOOR($V$14/IF($S$24=0,$AF$30,$S$24),1)+(R30+$M$37)*FLOOR($V$14/IF($S$25=0,$AF$30,$S$25),1)+(T30+$O$37)*FLOOR($V$14/IF($S$26=0,$AF$30,$S$26),1)+(IF(NOT($T$23=0),N30,0)+IF(NOT($T$24=0),P30,0)+IF(NOT($T$25=0),R30,0)+IF(NOT($T$26=0),T30,0)))*$Q$9</f>
        <v>23786.476800000004</v>
      </c>
      <c r="AA5" s="35"/>
      <c r="AB5" s="11"/>
      <c r="AC5" s="5"/>
      <c r="AD5" s="62" t="s">
        <v>7</v>
      </c>
      <c r="AE5" s="41">
        <f ca="1">IF(D2="Kitakaze",1.15,IF(D2="Baltimore",0.85,IF(D2="Massachusetts",0.6,IFERROR(INDEX(INDIRECT(H3&amp;"Coef"),MATCH(AE4,INDIRECT(H3&amp;"Coef"&amp;"[Ammo]"),0),COLUMN(INDIRECT(H3&amp;"Coef"&amp;"["&amp;AD5&amp;"]"))),0))))</f>
        <v>1.4</v>
      </c>
      <c r="AF5" s="169">
        <f ca="1">IF(D2="Kawakaze",1.15,IFERROR(INDEX(INDIRECT(I3&amp;"Coef"),MATCH(AF4,INDIRECT(I3&amp;"Coef"&amp;"[Ammo]"),0),COLUMN(INDIRECT(I3&amp;"Coef"&amp;"["&amp;AD5&amp;"]"))),0))</f>
        <v>0</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389</v>
      </c>
      <c r="E6" s="41">
        <f ca="1">IFERROR(INDEX(INDIRECT(E3&amp;"Table"),MATCH(E4,INDIRECT(E3&amp;"Table"&amp;"[Name]"),0),COLUMN(INDIRECT(E3&amp;"Table"&amp;"["&amp;C6&amp;"]"))),0)</f>
        <v>55</v>
      </c>
      <c r="F6" s="41">
        <f ca="1">IFERROR(INDEX(INDIRECT(F3&amp;"Table"),MATCH(F4,INDIRECT(F3&amp;"Table"&amp;"[Name]"),0),COLUMN(INDIRECT(F3&amp;"Table"&amp;"["&amp;C6&amp;"]"))),0)</f>
        <v>70</v>
      </c>
      <c r="G6" s="41">
        <f ca="1">IFERROR(INDEX(INDIRECT(G3&amp;"Table"),MATCH(G4,INDIRECT(G3&amp;"Table"&amp;"[Name]"),0),COLUMN(INDIRECT(G3&amp;"Table"&amp;"["&amp;C6&amp;"]"))),0)</f>
        <v>0</v>
      </c>
      <c r="H6" s="41">
        <f ca="1">IFERROR(INDEX(INDIRECT(H3&amp;"Table"),MATCH(H4,INDIRECT(H3&amp;"Table"&amp;"[Name]"),0),COLUMN(INDIRECT(H3&amp;"Table"&amp;"["&amp;C6&amp;"]"))),0)</f>
        <v>25</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942.22406778278207</v>
      </c>
      <c r="N6" s="68">
        <f ca="1">((D37+I36+F37+K36+M36+O36+(IF(NOT($T$23=0),N31,0)+IF(NOT($T$24=0),P31,0)+IF(NOT($T$25=0),R31,0)+IF(NOT($T$26=0),T31,0))/$V$14+(D31*$Y$15+F31*$Y$20)/$V$14)*$AF$26+SUM($I$38:$O$38))+$D$38</f>
        <v>942.22406778278207</v>
      </c>
      <c r="O6" s="34"/>
      <c r="P6" s="68">
        <f ca="1">D37*$Q$9</f>
        <v>381.28680717151451</v>
      </c>
      <c r="Q6" s="34"/>
      <c r="R6" s="68">
        <f ca="1">SUM(N31:T31)*$AF$26</f>
        <v>4865.4157090909093</v>
      </c>
      <c r="S6" s="34"/>
      <c r="T6" s="51" t="e">
        <f ca="1">SUM(V6,X6,Z6)</f>
        <v>#DIV/0!</v>
      </c>
      <c r="U6" s="34"/>
      <c r="V6" s="51">
        <f ca="1">((D31+$D$32)*FLOOR(($V$14-$M$8*(1-$I$20))/$M$8+IF(FLOOR($V$14/($M$8*(1-$I$20)),1)&gt;0,1,0),1)+D31*$Y$15)*$Q$9</f>
        <v>27559.174666278388</v>
      </c>
      <c r="W6" s="35"/>
      <c r="X6" s="51" t="e">
        <f ca="1">(F31*FLOOR($V$14/$M$9,1)+F31*$Y$20)*$Q$9</f>
        <v>#DIV/0!</v>
      </c>
      <c r="Y6" s="34"/>
      <c r="Z6" s="51">
        <f ca="1">((N31+$I$37)*FLOOR($V$14/IF($S$23=0,$AF$30,$S$23),1)+(P31+$K$37)*FLOOR($V$14/IF($S$24=0,$AF$30,$S$24),1)+(R31+$M$37)*FLOOR($V$14/IF($S$25=0,$AF$30,$S$25),1)+(T31+$O$37)*FLOOR($V$14/IF($S$26=0,$AF$30,$S$26),1)+(IF(NOT($T$23=0),N31,0)+IF(NOT($T$24=0),P31,0)+IF(NOT($T$25=0),R31,0)+IF(NOT($T$26=0),T31,0)))*$Q$9</f>
        <v>19461.662836363637</v>
      </c>
      <c r="AA6" s="35"/>
      <c r="AB6" s="11"/>
      <c r="AC6" s="5"/>
      <c r="AD6" s="62" t="s">
        <v>9</v>
      </c>
      <c r="AE6" s="41">
        <f ca="1">IF(D2="Kitakaze",1.15,IF(D2="Baltimore",1.2,IF(D2="Massachusetts",1.35,IFERROR(INDEX(INDIRECT(H3&amp;"Coef"),MATCH(AE4,INDIRECT(H3&amp;"Coef"&amp;"[Ammo]"),0),COLUMN(INDIRECT(H3&amp;"Coef"&amp;"["&amp;AD6&amp;"]"))),0))))</f>
        <v>1.1000000000000001</v>
      </c>
      <c r="AF6" s="169">
        <f ca="1">IF(D2="Kawakaze",1.15,IFERROR(INDEX(INDIRECT(I3&amp;"Coef"),MATCH(AF4,INDIRECT(I3&amp;"Coef"&amp;"[Ammo]"),0),COLUMN(INDIRECT(I3&amp;"Coef"&amp;"["&amp;AD6&amp;"]"))),0))</f>
        <v>0</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0</v>
      </c>
      <c r="E7" s="41">
        <f ca="1">IFERROR(INDEX(INDIRECT(E3&amp;"Table"),MATCH(E4,INDIRECT(E3&amp;"Table"&amp;"[Name]"),0),COLUMN(INDIRECT(E3&amp;"Table"&amp;"["&amp;C7&amp;"]"))),0)</f>
        <v>0</v>
      </c>
      <c r="F7" s="41">
        <f ca="1">IFERROR(INDEX(INDIRECT(F3&amp;"Table"),MATCH(F4,INDIRECT(F3&amp;"Table"&amp;"[Name]"),0),COLUMN(INDIRECT(F3&amp;"Table"&amp;"["&amp;C7&amp;"]"))),0)</f>
        <v>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0</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0.9</v>
      </c>
      <c r="AF7" s="169">
        <f ca="1">IF(D2="Kawakaze",1.15,IFERROR(INDEX(INDIRECT(I3&amp;"Coef"),MATCH(AF4,INDIRECT(I3&amp;"Coef"&amp;"[Ammo]"),0),COLUMN(INDIRECT(I3&amp;"Coef"&amp;"["&amp;AD7&amp;"]"))),0))</f>
        <v>0</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373</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1342</v>
      </c>
      <c r="L8" s="53"/>
      <c r="M8" s="68">
        <f ca="1">IF(AND(P12=2,NOT(OR(C2="BB",C2="BC"))),MAX(36/30,AF31)+(H18+0.1+MAX((12-(H18+0.1)*30)/30,0)+AF32),AF31)</f>
        <v>22.302010115063929</v>
      </c>
      <c r="N8" s="34"/>
      <c r="O8" s="52" t="s">
        <v>27</v>
      </c>
      <c r="P8" s="53"/>
      <c r="Q8" s="68">
        <f ca="1">AF24</f>
        <v>72430</v>
      </c>
      <c r="R8" s="52"/>
      <c r="S8" s="52" t="s">
        <v>2508</v>
      </c>
      <c r="T8" s="53"/>
      <c r="U8" s="68">
        <f ca="1">FLOOR($V$14/M8,1)</f>
        <v>2</v>
      </c>
      <c r="V8" s="34"/>
      <c r="W8" s="48" t="str">
        <f>H4</f>
        <v>3x406mm (Mark 6)</v>
      </c>
      <c r="X8" s="48"/>
      <c r="Y8" s="48" t="str">
        <f>F4</f>
        <v>Super Heavy Shell</v>
      </c>
      <c r="Z8" s="35"/>
      <c r="AA8" s="35"/>
      <c r="AB8" s="11"/>
      <c r="AC8" s="5"/>
      <c r="AD8" s="117"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132</v>
      </c>
      <c r="E9" s="41">
        <f ca="1">IFERROR(INDEX(INDIRECT(E3&amp;"Table"),MATCH(E4,INDIRECT(E3&amp;"Table"&amp;"[Name]"),0),COLUMN(INDIRECT(E3&amp;"Table"&amp;"["&amp;C9&amp;"]"))),0)</f>
        <v>0</v>
      </c>
      <c r="F9" s="41">
        <f ca="1">IFERROR(INDEX(INDIRECT(F3&amp;"Table"),MATCH(F4,INDIRECT(F3&amp;"Table"&amp;"[Name]"),0),COLUMN(INDIRECT(F3&amp;"Table"&amp;"["&amp;C9&amp;"]"))),0)</f>
        <v>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0</v>
      </c>
      <c r="N9" s="34"/>
      <c r="O9" s="52" t="s">
        <v>804</v>
      </c>
      <c r="P9" s="38"/>
      <c r="Q9" s="49">
        <f ca="1">AF26</f>
        <v>1</v>
      </c>
      <c r="R9" s="52"/>
      <c r="S9" s="52" t="s">
        <v>2507</v>
      </c>
      <c r="T9" s="38"/>
      <c r="U9" s="68" t="e">
        <f ca="1">FLOOR($V$14/M9,1)</f>
        <v>#DIV/0!</v>
      </c>
      <c r="V9" s="34"/>
      <c r="W9" s="48" t="str">
        <f>I4</f>
        <v>5x533mm</v>
      </c>
      <c r="X9" s="48"/>
      <c r="Y9" s="48" t="str">
        <f>G4</f>
        <v>2x40mm STAAG</v>
      </c>
      <c r="Z9" s="35"/>
      <c r="AA9" s="35"/>
      <c r="AB9" s="11"/>
      <c r="AC9" s="5"/>
      <c r="AD9" s="117" t="s">
        <v>41</v>
      </c>
      <c r="AE9" s="60"/>
      <c r="AF9" s="170">
        <f ca="1">(MAX(IF(OR(AE4="Normal", AE4="Magnetic",AE4="AP",AE4="AP+"), 0,IFERROR(INDEX(BurnT[],MATCH(H3,BurnT[Type],0),COLUMN(BurnT[Burn])),0))+IF(D2="Belfast",0.03,IF(D2="Saint Louis",-0.03,IF(D2="Atago",0.12,0))),0))*IF(OR(D2="Baltimore",D2="Massachusetts",D2="Zara"),0,1)</f>
        <v>0.5</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1.75</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1.05</v>
      </c>
      <c r="I10" s="41">
        <f ca="1">IFERROR(INDEX(INDIRECT(I3&amp;"Table"),MATCH(I4,INDIRECT(I3&amp;"Table"&amp;"[Name]"),0),COLUMN(INDIRECT(I3&amp;"Table"&amp;"["&amp;C10&amp;"]"))),0)</f>
        <v>0</v>
      </c>
      <c r="J10" s="29"/>
      <c r="K10" s="52" t="s">
        <v>715</v>
      </c>
      <c r="L10" s="53"/>
      <c r="M10" s="68">
        <f ca="1">AF30</f>
        <v>22.302010115063929</v>
      </c>
      <c r="N10" s="34"/>
      <c r="O10" s="52" t="s">
        <v>805</v>
      </c>
      <c r="P10" s="38"/>
      <c r="Q10" s="49">
        <f ca="1">AF28</f>
        <v>0.1</v>
      </c>
      <c r="R10" s="52"/>
      <c r="S10" s="52"/>
      <c r="T10" s="38"/>
      <c r="U10" s="49"/>
      <c r="V10" s="34"/>
      <c r="W10" s="48" t="str">
        <f>E4</f>
        <v>Type 1 APS</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2</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40" t="s">
        <v>225</v>
      </c>
      <c r="L11" s="241"/>
      <c r="M11" s="241"/>
      <c r="N11" s="241"/>
      <c r="O11" s="241"/>
      <c r="P11" s="241"/>
      <c r="Q11" s="241"/>
      <c r="R11" s="241"/>
      <c r="S11" s="241"/>
      <c r="T11" s="241"/>
      <c r="U11" s="241"/>
      <c r="V11" s="241"/>
      <c r="W11" s="241"/>
      <c r="X11" s="241"/>
      <c r="Y11" s="241"/>
      <c r="Z11" s="11"/>
      <c r="AA11" s="11"/>
      <c r="AB11" s="11"/>
      <c r="AC11" s="5"/>
      <c r="AD11" s="117"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31</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1.5</v>
      </c>
      <c r="Q12" s="242" t="s">
        <v>791</v>
      </c>
      <c r="R12" s="243"/>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60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1</v>
      </c>
      <c r="Q13" s="242" t="s">
        <v>790</v>
      </c>
      <c r="R13" s="243"/>
      <c r="S13" s="144">
        <v>1</v>
      </c>
      <c r="T13" s="34"/>
      <c r="U13" s="34"/>
      <c r="V13" s="143"/>
      <c r="W13" s="55" t="s">
        <v>1377</v>
      </c>
      <c r="X13" s="55"/>
      <c r="Y13" s="144">
        <v>0</v>
      </c>
      <c r="Z13" s="5"/>
      <c r="AA13" s="5"/>
      <c r="AB13" s="5"/>
      <c r="AC13" s="5"/>
      <c r="AD13" s="117" t="s">
        <v>270</v>
      </c>
      <c r="AE13" s="60"/>
      <c r="AF13" s="169">
        <f ca="1">IFERROR(INDEX(INDIRECT(E3&amp;"Table"),MATCH(E4,INDIRECT(E3&amp;"Table"&amp;"[Name]"),0),COLUMN(INDIRECT(E3&amp;"Table"&amp;"[CritDamage]"))),0)+IFERROR(INDEX(INDIRECT(F3&amp;"Table"),MATCH(F4,INDIRECT(F3&amp;"Table"&amp;"[Name]"),0),COLUMN(INDIRECT(F3&amp;"Table"&amp;"[CritDamage]"))),0)</f>
        <v>0.25</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87</v>
      </c>
      <c r="E14" s="41">
        <f ca="1">IFERROR(INDEX(INDIRECT(E3&amp;"Table"),MATCH(E4,INDIRECT(E3&amp;"Table"&amp;"[Name]"),0),COLUMN(INDIRECT(E3&amp;"Table"&amp;"["&amp;C14&amp;"]"))),0)</f>
        <v>15</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2" t="s">
        <v>789</v>
      </c>
      <c r="R14" s="243"/>
      <c r="S14" s="144">
        <v>1</v>
      </c>
      <c r="T14" s="55" t="s">
        <v>1392</v>
      </c>
      <c r="U14" s="55"/>
      <c r="V14" s="147">
        <v>60</v>
      </c>
      <c r="W14" s="55" t="s">
        <v>2498</v>
      </c>
      <c r="X14" s="55"/>
      <c r="Y14" s="144">
        <v>1</v>
      </c>
      <c r="Z14" s="5"/>
      <c r="AA14" s="5"/>
      <c r="AB14" s="5"/>
      <c r="AC14" s="5"/>
      <c r="AD14" s="117" t="s">
        <v>268</v>
      </c>
      <c r="AE14" s="60"/>
      <c r="AF14" s="170">
        <f ca="1">IFERROR(INDEX(INDIRECT(E3&amp;"Table"),MATCH(E4,INDIRECT(E3&amp;"Table"&amp;"[Name]"),0),COLUMN(INDIRECT(E3&amp;"Table"&amp;"[Crit%]"))),0)+IFERROR(INDEX(INDIRECT(F3&amp;"Table"),MATCH(F4,INDIRECT(F3&amp;"Table"&amp;"[Name]"),0),COLUMN(INDIRECT(F3&amp;"Table"&amp;"[Crit%]"))),0)</f>
        <v>0.08</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156</v>
      </c>
      <c r="I15" s="41">
        <f ca="1">IFERROR(INDEX(INDIRECT(I3&amp;"Table"),MATCH(I4,INDIRECT(I3&amp;"Table"&amp;"[Name]"),0),COLUMN(INDIRECT(I3&amp;"Table"&amp;"["&amp;C15&amp;"]"))),0)</f>
        <v>0</v>
      </c>
      <c r="J15" s="29"/>
      <c r="K15" s="54" t="s">
        <v>1387</v>
      </c>
      <c r="L15" s="44"/>
      <c r="M15" s="142">
        <v>0</v>
      </c>
      <c r="N15" s="55" t="s">
        <v>4</v>
      </c>
      <c r="O15" s="40"/>
      <c r="P15" s="145">
        <v>0</v>
      </c>
      <c r="Q15" s="242" t="s">
        <v>788</v>
      </c>
      <c r="R15" s="243"/>
      <c r="S15" s="144">
        <v>1</v>
      </c>
      <c r="T15" s="55" t="s">
        <v>1431</v>
      </c>
      <c r="U15" s="55"/>
      <c r="V15" s="144">
        <v>0.08</v>
      </c>
      <c r="W15" s="55" t="s">
        <v>1444</v>
      </c>
      <c r="X15" s="55"/>
      <c r="Y15" s="147">
        <v>0</v>
      </c>
      <c r="Z15" s="5"/>
      <c r="AA15" s="5"/>
      <c r="AB15" s="5"/>
      <c r="AC15" s="5"/>
      <c r="AD15" s="116" t="s">
        <v>797</v>
      </c>
      <c r="AE15" s="37"/>
      <c r="AF15" s="170">
        <f ca="1">1+(0.05+((SUM(D14:I14)*S14)/(SUM(D14:I14)*S14+2000+P17))+((SUM(D13:I13)-P15)/5000)+AF14)*(M14+AF13)</f>
        <v>1.1462727272727273</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3</v>
      </c>
      <c r="I16" s="41">
        <f ca="1">IFERROR(INDEX(INDIRECT(I3&amp;"Table"),MATCH(I4,INDIRECT(I3&amp;"Table"&amp;"[Name]"),0),COLUMN(INDIRECT(I3&amp;"Table"&amp;"["&amp;C16&amp;"]"))),0)</f>
        <v>0</v>
      </c>
      <c r="J16" s="29"/>
      <c r="K16" s="54" t="s">
        <v>1388</v>
      </c>
      <c r="L16" s="44"/>
      <c r="M16" s="142">
        <v>0</v>
      </c>
      <c r="N16" s="55" t="s">
        <v>42</v>
      </c>
      <c r="O16" s="40"/>
      <c r="P16" s="145">
        <v>0</v>
      </c>
      <c r="Q16" s="242" t="s">
        <v>861</v>
      </c>
      <c r="R16" s="243"/>
      <c r="S16" s="144">
        <v>1</v>
      </c>
      <c r="T16" s="55" t="s">
        <v>808</v>
      </c>
      <c r="U16" s="55"/>
      <c r="V16" s="144">
        <v>0.2</v>
      </c>
      <c r="W16" s="34"/>
      <c r="X16" s="34"/>
      <c r="Y16" s="143"/>
      <c r="Z16" s="5"/>
      <c r="AA16" s="5"/>
      <c r="AB16" s="5"/>
      <c r="AC16" s="5"/>
      <c r="AD16" s="116" t="s">
        <v>796</v>
      </c>
      <c r="AE16" s="37"/>
      <c r="AF16" s="170">
        <f ca="1">1+IF(AF20&gt;1,1,(M13+0.05+((SUM(D14:I14)*S14)/(SUM(D14:I14)*S14+2000+P17))+((SUM(D13:I13)-P15)/5000)+AF14))*(M14+AF13+M16)</f>
        <v>1.1462727272727273</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24.02</v>
      </c>
      <c r="I17" s="41">
        <f ca="1">IFERROR(INDEX(INDIRECT(I3&amp;"Table"),MATCH(I4,INDIRECT(I3&amp;"Table"&amp;"[Name]"),0),COLUMN(INDIRECT(I3&amp;"Table"&amp;"["&amp;C17&amp;"]"))),0)</f>
        <v>0</v>
      </c>
      <c r="J17" s="29"/>
      <c r="K17" s="34"/>
      <c r="L17" s="34"/>
      <c r="M17" s="143"/>
      <c r="N17" s="55" t="s">
        <v>43</v>
      </c>
      <c r="O17" s="40"/>
      <c r="P17" s="145">
        <v>0</v>
      </c>
      <c r="Q17" s="242" t="s">
        <v>1323</v>
      </c>
      <c r="R17" s="243"/>
      <c r="S17" s="144">
        <v>1</v>
      </c>
      <c r="T17" s="34"/>
      <c r="U17" s="34"/>
      <c r="V17" s="143"/>
      <c r="W17" s="55" t="s">
        <v>1349</v>
      </c>
      <c r="X17" s="55"/>
      <c r="Y17" s="144">
        <v>1</v>
      </c>
      <c r="Z17" s="5"/>
      <c r="AA17" s="5"/>
      <c r="AB17" s="5"/>
      <c r="AC17" s="5"/>
      <c r="AD17" s="116" t="s">
        <v>859</v>
      </c>
      <c r="AE17" s="37"/>
      <c r="AF17" s="170">
        <f ca="1">1+IF(AF19&gt;1,1,(M12+0.05+((SUM(D14:I14)*S14)/(SUM(D14:I14)*S14+2000+P17))+((SUM(D13:I13)-P15)/5000)+AF14))*(M14+AF13+M15)</f>
        <v>1.1462727272727273</v>
      </c>
      <c r="AG17" s="49"/>
      <c r="AH17" s="49"/>
      <c r="AI17" s="11"/>
      <c r="AJ17" s="11"/>
      <c r="AK17" s="11"/>
      <c r="AL17" s="11"/>
      <c r="AM17" s="11"/>
      <c r="AN17" s="11"/>
    </row>
    <row r="18" spans="1:40" x14ac:dyDescent="0.3">
      <c r="A18" s="10"/>
      <c r="B18" s="10"/>
      <c r="C18" s="42" t="s">
        <v>22</v>
      </c>
      <c r="D18" s="41">
        <f ca="1">SUM(D6:I6)</f>
        <v>539</v>
      </c>
      <c r="E18" s="33"/>
      <c r="F18" s="33"/>
      <c r="G18" s="37" t="s">
        <v>19</v>
      </c>
      <c r="H18" s="41">
        <f ca="1">IFERROR(INDEX(INDIRECT(H3&amp;"Table"),MATCH(H4,INDIRECT(H3&amp;"Table"&amp;"[Name]"),0),COLUMN(INDIRECT(H3&amp;"Table"&amp;"["&amp;G18&amp;"]"))),0)</f>
        <v>0</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16" t="s">
        <v>957</v>
      </c>
      <c r="AE18" s="37"/>
      <c r="AF18" s="170">
        <f ca="1">1+(0.05+((SUM(D14:I14)*S14)/(SUM(D14:I14)*S14+2000+P17))+((SUM(D13:I13)-P15)/5000))*(M14)</f>
        <v>1.0575151515151515</v>
      </c>
      <c r="AG18" s="49"/>
      <c r="AH18" s="49"/>
      <c r="AI18" s="11"/>
      <c r="AJ18" s="11"/>
      <c r="AK18" s="11"/>
      <c r="AL18" s="11"/>
      <c r="AM18" s="11"/>
      <c r="AN18" s="11"/>
    </row>
    <row r="19" spans="1:40" x14ac:dyDescent="0.3">
      <c r="A19" s="10"/>
      <c r="B19" s="10"/>
      <c r="C19" s="42" t="s">
        <v>23</v>
      </c>
      <c r="D19" s="41">
        <f ca="1">SUM(D7:I7)</f>
        <v>0</v>
      </c>
      <c r="E19" s="33"/>
      <c r="F19" s="33"/>
      <c r="G19" s="37" t="s">
        <v>17</v>
      </c>
      <c r="H19" s="41">
        <f>IFERROR(INDEX(BurnT[],MATCH(C2,BurnT[Type],0),COLUMN(BurnT[CD])),0)</f>
        <v>0</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0.19503030303030303</v>
      </c>
      <c r="AG19" s="49"/>
      <c r="AH19" s="49"/>
      <c r="AI19" s="11"/>
      <c r="AJ19" s="11"/>
      <c r="AK19" s="11"/>
      <c r="AL19" s="11"/>
      <c r="AM19" s="11"/>
      <c r="AN19" s="11"/>
    </row>
    <row r="20" spans="1:40" x14ac:dyDescent="0.3">
      <c r="A20" s="10"/>
      <c r="B20" s="10"/>
      <c r="C20" s="42" t="s">
        <v>748</v>
      </c>
      <c r="D20" s="41">
        <f ca="1">SUM(D8:I8)</f>
        <v>418</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0.19503030303030303</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4" t="s">
        <v>1441</v>
      </c>
      <c r="P22" s="244"/>
      <c r="Q22" s="183" t="s">
        <v>788</v>
      </c>
      <c r="R22" s="79" t="s">
        <v>26</v>
      </c>
      <c r="S22" s="183" t="s">
        <v>44</v>
      </c>
      <c r="T22" s="244" t="s">
        <v>1442</v>
      </c>
      <c r="U22" s="244"/>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Melee Artillery</v>
      </c>
      <c r="D23" s="41"/>
      <c r="E23" s="41">
        <f ca="1">IFERROR(INDEX(Barrage[],MATCH(C23,Barrage[Name],0),COLUMN(Barrage[Total Damage])),0)</f>
        <v>800</v>
      </c>
      <c r="F23" s="41">
        <f ca="1">IFERROR(INDEX(Barrage[],MATCH(C23,Barrage[Name],0),COLUMN(Barrage[Base Damage])),0)</f>
        <v>100</v>
      </c>
      <c r="G23" s="41">
        <f ca="1">IFERROR(INDEX(Barrage[],MATCH(C23,Barrage[Name],0),COLUMN(Barrage[Total Rounds])),0)</f>
        <v>8</v>
      </c>
      <c r="H23" s="41">
        <f ca="1">IFERROR(INDEX(Barrage[],MATCH(C23,Barrage[Name],0),COLUMN(Barrage[Light Armor])),0)</f>
        <v>1.4</v>
      </c>
      <c r="I23" s="41">
        <f ca="1">IFERROR(INDEX(Barrage[],MATCH(C23,Barrage[Name],0),COLUMN(Barrage[Medium Armor])),0)</f>
        <v>1.1000000000000001</v>
      </c>
      <c r="J23" s="41">
        <f ca="1">IFERROR(INDEX(Barrage[],MATCH(C23,Barrage[Name],0),COLUMN(Barrage[Heavy Armor])),0)</f>
        <v>0.9</v>
      </c>
      <c r="K23" s="41">
        <f ca="1">IFERROR(INDEX(Barrage[],MATCH(C23,Barrage[Name],0),COLUMN(Barrage[Burn %])),0)</f>
        <v>0</v>
      </c>
      <c r="L23" s="41" t="str">
        <f ca="1">IFERROR(INDEX(Barrage[],MATCH(C23,Barrage[Name],0),COLUMN(Barrage[Type2])),0)</f>
        <v>FP</v>
      </c>
      <c r="M23" s="41">
        <f ca="1">IFERROR(INDEX(Barrage[],MATCH(C23,Barrage[Name],0),COLUMN(Barrage[Stat Mod])),0)</f>
        <v>1</v>
      </c>
      <c r="N23" s="47">
        <f ca="1">IF(O23="Y",IF(L23="FP",$AF$17,$AF$16),IFERROR(INDEX(Barrage[],MATCH(C23,Barrage[Name],0),COLUMN(Barrage[Crit %])),0))</f>
        <v>0</v>
      </c>
      <c r="O23" s="245" t="s">
        <v>1427</v>
      </c>
      <c r="P23" s="245"/>
      <c r="Q23" s="57">
        <v>1</v>
      </c>
      <c r="R23" s="56">
        <v>1</v>
      </c>
      <c r="S23" s="58">
        <v>15</v>
      </c>
      <c r="T23" s="245">
        <v>0</v>
      </c>
      <c r="U23" s="245"/>
      <c r="V23" s="5"/>
      <c r="W23" s="5"/>
      <c r="X23" s="5"/>
      <c r="Y23" s="5"/>
      <c r="Z23" s="11"/>
      <c r="AA23" s="11"/>
      <c r="AB23" s="11"/>
      <c r="AC23" s="5"/>
      <c r="AD23" s="116" t="s">
        <v>28</v>
      </c>
      <c r="AE23" s="118"/>
      <c r="AF23" s="169">
        <f ca="1">SUM(D5:I5)</f>
        <v>7243</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45" t="s">
        <v>1427</v>
      </c>
      <c r="P24" s="245"/>
      <c r="Q24" s="57">
        <v>1</v>
      </c>
      <c r="R24" s="56">
        <v>1</v>
      </c>
      <c r="S24" s="58">
        <v>0</v>
      </c>
      <c r="T24" s="245">
        <v>0</v>
      </c>
      <c r="U24" s="245"/>
      <c r="V24" s="5"/>
      <c r="W24" s="5"/>
      <c r="X24" s="5"/>
      <c r="Y24" s="5"/>
      <c r="Z24" s="11"/>
      <c r="AA24" s="11"/>
      <c r="AB24" s="11"/>
      <c r="AC24" s="5"/>
      <c r="AD24" s="116" t="s">
        <v>30</v>
      </c>
      <c r="AE24" s="118"/>
      <c r="AF24" s="172">
        <f ca="1">AF23/(AF28*(1-M20))</f>
        <v>72430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5" t="s">
        <v>1427</v>
      </c>
      <c r="P25" s="245"/>
      <c r="Q25" s="57">
        <v>1</v>
      </c>
      <c r="R25" s="56">
        <v>1</v>
      </c>
      <c r="S25" s="58">
        <v>0</v>
      </c>
      <c r="T25" s="245">
        <v>0</v>
      </c>
      <c r="U25" s="245"/>
      <c r="V25" s="5"/>
      <c r="W25" s="5"/>
      <c r="X25" s="5"/>
      <c r="Y25" s="5"/>
      <c r="Z25" s="11"/>
      <c r="AA25" s="11"/>
      <c r="AB25" s="11"/>
      <c r="AC25" s="5"/>
      <c r="AD25" s="116" t="s">
        <v>33</v>
      </c>
      <c r="AE25" s="118"/>
      <c r="AF25" s="170">
        <f ca="1">0.1+((SUM(D14:I14)*S14)/((SUM(D14:I14)*S14)+2+P17))+((SUM(D13:I13)-P15)/1000)</f>
        <v>1.1424561403508773</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5" t="s">
        <v>1427</v>
      </c>
      <c r="P26" s="245"/>
      <c r="Q26" s="57">
        <v>1</v>
      </c>
      <c r="R26" s="56">
        <v>1</v>
      </c>
      <c r="S26" s="58">
        <v>0</v>
      </c>
      <c r="T26" s="245">
        <v>0</v>
      </c>
      <c r="U26" s="245"/>
      <c r="V26" s="5"/>
      <c r="W26" s="5"/>
      <c r="X26" s="5"/>
      <c r="Y26" s="5"/>
      <c r="Z26" s="11"/>
      <c r="AA26" s="11"/>
      <c r="AB26" s="11"/>
      <c r="AC26" s="5"/>
      <c r="AD26" s="116" t="s">
        <v>37</v>
      </c>
      <c r="AE26" s="118"/>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16" t="s">
        <v>34</v>
      </c>
      <c r="AE27" s="118"/>
      <c r="AF27" s="173">
        <f ca="1">0.1+(P16/(P16+2+M19*SUM(D12:I12)))+((P15-SUM(D13:I13))/1000)-M18</f>
        <v>4.0000000000000008E-2</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16" t="s">
        <v>36</v>
      </c>
      <c r="AE28" s="118"/>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13227.607913768181</v>
      </c>
      <c r="E29" s="64"/>
      <c r="F29" s="68">
        <f ca="1">((100+IF(I3="TORP",0,S20)+IF(I3="TORP",D19*S13,D18*S12))/100)*(D11+Y18)*I10*I15*I16*AF5*IF(I3="TORP",AF16*S16,AF17*S15)*IF(D4="BB",0,1)*S17*Y17*V12*Y19</f>
        <v>0</v>
      </c>
      <c r="G29" s="64"/>
      <c r="H29" s="68">
        <f ca="1">D29*AF26</f>
        <v>13227.607913768181</v>
      </c>
      <c r="I29" s="64"/>
      <c r="J29" s="32"/>
      <c r="K29" s="68">
        <f ca="1">F29*AF26</f>
        <v>0</v>
      </c>
      <c r="L29" s="32"/>
      <c r="M29" s="50" t="s">
        <v>7</v>
      </c>
      <c r="N29" s="68">
        <f ca="1">IFERROR((E23*H23*((100+IF(L23="FP",S20,0)+IF(L23="FP",D18*S12,D19*S13)*M23)/100))*IF(N23=0,IF(L23="TP",AF18,AF18),N23*IF(L23="FP",M14+1,M14+1)),0)*Q23*R23*S17*V12</f>
        <v>7568.4244363636353</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10393.120503675002</v>
      </c>
      <c r="E30" s="64"/>
      <c r="F30" s="68">
        <f ca="1">((100+IF(I3="TORP",0,S20)+IF(I3="TORP",D19*S13,D18*S12))/100)*(D11+Y18)*I10*I15*I16*AF6*IF(I3="TORP",AF16*S16,AF17*S15)*IF(D4="BB",0,1)*S17*Y17*V12*Y19</f>
        <v>0</v>
      </c>
      <c r="G30" s="64"/>
      <c r="H30" s="68">
        <f ca="1">D30*AF26</f>
        <v>10393.120503675002</v>
      </c>
      <c r="I30" s="64"/>
      <c r="J30" s="32"/>
      <c r="K30" s="68">
        <f ca="1">F30*AF26</f>
        <v>0</v>
      </c>
      <c r="L30" s="32"/>
      <c r="M30" s="50" t="s">
        <v>9</v>
      </c>
      <c r="N30" s="68">
        <f ca="1">IFERROR((E23*I23*((100+IF(L23="FP",S20,0)+IF(L23="FP",D18*S12,D19*S13)*M23)/100))*IF(N23=0,IF(L23="TP",AF18,AF18),N23*IF(L23="FP",M14+1,M14+1)),0)*Q23*R23*S17*V12</f>
        <v>5946.619200000001</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16" t="s">
        <v>715</v>
      </c>
      <c r="AE30" s="118"/>
      <c r="AF30" s="174">
        <f ca="1">(H17*P20+H18+H19)*P13</f>
        <v>22.302010115063929</v>
      </c>
      <c r="AG30" s="68"/>
      <c r="AH30" s="68"/>
      <c r="AI30" s="11"/>
      <c r="AJ30" s="11"/>
      <c r="AK30" s="11"/>
      <c r="AL30" s="11"/>
      <c r="AM30" s="11"/>
      <c r="AN30" s="11"/>
    </row>
    <row r="31" spans="1:40" x14ac:dyDescent="0.3">
      <c r="A31" s="10"/>
      <c r="B31" s="10"/>
      <c r="C31" s="50" t="s">
        <v>11</v>
      </c>
      <c r="D31" s="68">
        <f ca="1">((100+S20+D18*S12)/100)*(D10+Y13)*H10*H15*H16*AE7*(AF17)*P12*S15*AF11*S17*V12*Y12*Y14</f>
        <v>8503.4622302795469</v>
      </c>
      <c r="E31" s="64"/>
      <c r="F31" s="68">
        <f ca="1">((100+IF(I3="TORP",0,S20)+IF(I3="TORP",D19*S13,D18*S12))/100)*(D11+Y18)*I10*I15*I16*AF7*IF(I3="TORP",AF16*S16,AF17*S15)*IF(D4="BB",0,1)*S17*Y17*V12*Y19</f>
        <v>0</v>
      </c>
      <c r="G31" s="64"/>
      <c r="H31" s="68">
        <f ca="1">D31*AF26</f>
        <v>8503.4622302795469</v>
      </c>
      <c r="I31" s="64"/>
      <c r="J31" s="32"/>
      <c r="K31" s="68">
        <f ca="1">F31*AF26</f>
        <v>0</v>
      </c>
      <c r="L31" s="32"/>
      <c r="M31" s="50" t="s">
        <v>11</v>
      </c>
      <c r="N31" s="68">
        <f ca="1">IFERROR((E23*J23*((100+IF(L23="FP",S20,0)+IF(L23="FP",D18*S12,D19*S13)*M23)/100))*IF(N23=0,IF(L23="TP",AF18,AF18),N23*IF(L23="FP",M14+1,M14+1)),0)*Q23*R23*S17*V12</f>
        <v>4865.4157090909093</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22.302010115063929</v>
      </c>
      <c r="AG31" s="68"/>
      <c r="AH31" s="68"/>
      <c r="AI31" s="11"/>
      <c r="AJ31" s="11"/>
      <c r="AK31" s="11"/>
      <c r="AL31" s="11"/>
      <c r="AM31" s="11"/>
      <c r="AN31" s="11"/>
    </row>
    <row r="32" spans="1:40" x14ac:dyDescent="0.3">
      <c r="A32" s="10"/>
      <c r="B32" s="10"/>
      <c r="C32" s="50" t="s">
        <v>761</v>
      </c>
      <c r="D32" s="68">
        <f ca="1">(((100+S20+D18)/100)*D10*H10*H15*AF8+5)*5*(1-(1-AF9)^(H16*P12))*IF(OR(D2="Baltimore",D2="Massachusetts",D2="Zara"),0,1)</f>
        <v>5276.1251028596471</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504.56162909090904</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D29/IF(AND(P12=2,NOT(OR(C2="BB",C2="BC"))),MAX(36/30,AF31)+(H18+0.1+MAX((12-(H18+0.1)*30)/30,0)+AF32),AF31)</f>
        <v>593.11281115568909</v>
      </c>
      <c r="E35" s="64"/>
      <c r="F35" s="68">
        <f ca="1">IFERROR(F29/(P20*I17+IF(I3="TORP",0,I18+H19)),0)</f>
        <v>0</v>
      </c>
      <c r="G35" s="64"/>
      <c r="H35" s="69" t="s">
        <v>9</v>
      </c>
      <c r="I35" s="68">
        <f ca="1">IFERROR((E23*I23*((100+IF(L23="FP",S20,0)+IF(L23="FP",D18*S12,D19*S13)*M23)/100))/(IF(S23=0,AF30,S23))*IF(N23=0,IF(L23="TP",AF18,AF18),N23*IF(L23="FP",M14+1,M14+1)),0)*Q23*R23*S17</f>
        <v>396.44128000000006</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D30/IF(AND(P12=2,NOT(OR(C2="BB",C2="BC"))),MAX(36/30,AF31)+(H18+0.1+MAX((12-(H18+0.1)*30)/30,0)+AF32),AF31)</f>
        <v>466.01720876518442</v>
      </c>
      <c r="E36" s="64"/>
      <c r="F36" s="68">
        <f ca="1">IFERROR(F30/(P20*I17+IF(I3="TORP",0,I18+H19)),0)</f>
        <v>0</v>
      </c>
      <c r="G36" s="64"/>
      <c r="H36" s="69" t="s">
        <v>11</v>
      </c>
      <c r="I36" s="68">
        <f ca="1">IFERROR((E23*J23*((100+IF(L23="FP",S20,0)+IF(L23="FP",D18*S12,D19*S13)*M23)/100))/(IF(S23=0,AF30,S23))*IF(N23=0,IF(L23="TP",AF18,AF18),N23*IF(L23="FP",M14+1,M14+1)),0)*Q23*R23*S17</f>
        <v>324.36104727272732</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D31/IF(AND(P12=2,NOT(OR(C2="BB",C2="BC"))),MAX(36/30,AF31)+(H18+0.1+MAX((12-(H18+0.1)*30)/30,0)+AF32),AF31)</f>
        <v>381.28680717151451</v>
      </c>
      <c r="E37" s="64"/>
      <c r="F37" s="68">
        <f ca="1">IFERROR(F31/(P20*I17+IF(I3="TORP",0,I18+H19)),0)</f>
        <v>0</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236.57621333854027</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4:P24"/>
    <mergeCell ref="T24:U24"/>
    <mergeCell ref="O25:P25"/>
    <mergeCell ref="T25:U25"/>
    <mergeCell ref="O26:P26"/>
    <mergeCell ref="T26:U26"/>
    <mergeCell ref="Q15:R15"/>
    <mergeCell ref="Q16:R16"/>
    <mergeCell ref="Q17:R17"/>
    <mergeCell ref="O22:P22"/>
    <mergeCell ref="T22:U22"/>
    <mergeCell ref="O23:P23"/>
    <mergeCell ref="T23:U23"/>
    <mergeCell ref="AD2:AF2"/>
    <mergeCell ref="AG3:AH3"/>
    <mergeCell ref="K11:Y11"/>
    <mergeCell ref="Q12:R12"/>
    <mergeCell ref="Q13:R13"/>
    <mergeCell ref="Q14:R14"/>
  </mergeCells>
  <dataValidations count="10">
    <dataValidation type="list" allowBlank="1" showInputMessage="1" showErrorMessage="1" sqref="O23:O26" xr:uid="{353FC9EB-E8D0-43E3-8991-2F26CCE50D83}">
      <formula1>INDIRECT("YNTable[Type]")</formula1>
    </dataValidation>
    <dataValidation type="list" allowBlank="1" showInputMessage="1" showErrorMessage="1" sqref="E3:F3" xr:uid="{3906E8BD-9508-4F86-BAEF-82460A3E9769}">
      <formula1>INDIRECT("AuxType[Type]")</formula1>
    </dataValidation>
    <dataValidation type="list" allowBlank="1" showInputMessage="1" showErrorMessage="1" sqref="G3:I3" xr:uid="{20A163DA-7CBC-454F-8F02-0326D38DC862}">
      <formula1>INDIRECT("EquipType[Type]")</formula1>
    </dataValidation>
    <dataValidation type="list" allowBlank="1" showInputMessage="1" showErrorMessage="1" sqref="I4" xr:uid="{FEF2FCD9-BD27-4BF0-971A-4FE7AD36045B}">
      <formula1>INDIRECT($I$3&amp;"Table[Name]")</formula1>
    </dataValidation>
    <dataValidation type="list" allowBlank="1" showInputMessage="1" showErrorMessage="1" sqref="H4" xr:uid="{89207039-A003-4BED-818A-2BFD71E4D0C9}">
      <formula1>INDIRECT($H$3&amp;"Table[Name]")</formula1>
    </dataValidation>
    <dataValidation type="list" allowBlank="1" showInputMessage="1" showErrorMessage="1" sqref="F4" xr:uid="{F51B56FC-71B9-4DB5-9A35-88A873046790}">
      <formula1>INDIRECT($F$3&amp;"Table[Name]")</formula1>
    </dataValidation>
    <dataValidation type="list" allowBlank="1" showInputMessage="1" showErrorMessage="1" sqref="E4" xr:uid="{845D41E3-2F9F-4C05-9574-AC838603A153}">
      <formula1>INDIRECT($E$3&amp;"Table[Name]")</formula1>
    </dataValidation>
    <dataValidation type="list" allowBlank="1" showInputMessage="1" showErrorMessage="1" sqref="C2" xr:uid="{711C8854-E223-449E-A9B4-308BA29E237B}">
      <formula1>INDIRECT("Stype[Ship]")</formula1>
    </dataValidation>
    <dataValidation type="list" allowBlank="1" showInputMessage="1" showErrorMessage="1" sqref="D2" xr:uid="{676E16D6-992C-4443-8327-4DF76222C416}">
      <formula1>INDIRECT(INDEX(INDIRECT("SType[Type]"), MATCH(C2,INDIRECT("Stype[Ship]"), 0))&amp;"Table[Name]")</formula1>
    </dataValidation>
    <dataValidation type="list" allowBlank="1" showInputMessage="1" showErrorMessage="1" sqref="G4" xr:uid="{C037BE52-789B-4C31-845A-5306695BE09C}">
      <formula1>INDIRECT($G$3&amp;"Table[Name]")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B5BC92C-6593-4A82-B807-8C1D73BF50B2}">
          <x14:formula1>
            <xm:f>'Ship Stats'!$A$928:$A$930</xm:f>
          </x14:formula1>
          <xm:sqref>L23:L26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4" t="s">
        <v>2503</v>
      </c>
      <c r="C2" s="185"/>
      <c r="D2" s="185"/>
      <c r="E2" s="185"/>
      <c r="F2" s="185"/>
      <c r="G2" s="185"/>
      <c r="H2" s="185"/>
      <c r="I2" s="185"/>
      <c r="J2" s="185"/>
      <c r="K2" s="185"/>
      <c r="L2" s="185"/>
      <c r="M2" s="185"/>
      <c r="N2" s="185"/>
      <c r="O2" s="185"/>
      <c r="P2" s="185"/>
      <c r="Q2" s="185"/>
      <c r="R2" s="185"/>
      <c r="S2" s="185"/>
      <c r="T2" s="185"/>
      <c r="U2" s="186"/>
    </row>
    <row r="3" spans="2:21" x14ac:dyDescent="0.3">
      <c r="B3" s="187"/>
      <c r="C3" s="188"/>
      <c r="D3" s="188"/>
      <c r="E3" s="188"/>
      <c r="F3" s="188"/>
      <c r="G3" s="188"/>
      <c r="H3" s="188"/>
      <c r="I3" s="188"/>
      <c r="J3" s="188"/>
      <c r="K3" s="188"/>
      <c r="L3" s="188"/>
      <c r="M3" s="188"/>
      <c r="N3" s="188"/>
      <c r="O3" s="188"/>
      <c r="P3" s="188"/>
      <c r="Q3" s="188"/>
      <c r="R3" s="188"/>
      <c r="S3" s="188"/>
      <c r="T3" s="188"/>
      <c r="U3" s="189"/>
    </row>
    <row r="4" spans="2:21" ht="15" thickBot="1" x14ac:dyDescent="0.35">
      <c r="B4" s="190"/>
      <c r="C4" s="191"/>
      <c r="D4" s="191"/>
      <c r="E4" s="191"/>
      <c r="F4" s="191"/>
      <c r="G4" s="191"/>
      <c r="H4" s="191"/>
      <c r="I4" s="191"/>
      <c r="J4" s="191"/>
      <c r="K4" s="191"/>
      <c r="L4" s="191"/>
      <c r="M4" s="191"/>
      <c r="N4" s="191"/>
      <c r="O4" s="191"/>
      <c r="P4" s="191"/>
      <c r="Q4" s="191"/>
      <c r="R4" s="191"/>
      <c r="S4" s="191"/>
      <c r="T4" s="191"/>
      <c r="U4" s="192"/>
    </row>
    <row r="5" spans="2:21" x14ac:dyDescent="0.3">
      <c r="B5" s="193" t="s">
        <v>1380</v>
      </c>
      <c r="C5" s="194"/>
      <c r="D5" s="194"/>
      <c r="E5" s="194"/>
      <c r="F5" s="194"/>
      <c r="G5" s="194"/>
      <c r="H5" s="194"/>
      <c r="I5" s="194"/>
      <c r="J5" s="194"/>
      <c r="K5" s="194"/>
      <c r="L5" s="194"/>
      <c r="M5" s="194"/>
      <c r="N5" s="194"/>
      <c r="O5" s="194"/>
      <c r="P5" s="194"/>
      <c r="Q5" s="194"/>
      <c r="R5" s="194"/>
      <c r="S5" s="194"/>
      <c r="T5" s="194"/>
      <c r="U5" s="195"/>
    </row>
    <row r="6" spans="2:21" ht="15" thickBot="1" x14ac:dyDescent="0.35">
      <c r="B6" s="196"/>
      <c r="C6" s="197"/>
      <c r="D6" s="197"/>
      <c r="E6" s="197"/>
      <c r="F6" s="197"/>
      <c r="G6" s="197"/>
      <c r="H6" s="197"/>
      <c r="I6" s="197"/>
      <c r="J6" s="197"/>
      <c r="K6" s="197"/>
      <c r="L6" s="197"/>
      <c r="M6" s="197"/>
      <c r="N6" s="197"/>
      <c r="O6" s="197"/>
      <c r="P6" s="197"/>
      <c r="Q6" s="197"/>
      <c r="R6" s="197"/>
      <c r="S6" s="197"/>
      <c r="T6" s="197"/>
      <c r="U6" s="198"/>
    </row>
    <row r="7" spans="2:21" ht="18.600000000000001" customHeight="1" x14ac:dyDescent="0.3">
      <c r="B7" s="199" t="s">
        <v>918</v>
      </c>
      <c r="C7" s="200"/>
      <c r="D7" s="205" t="s">
        <v>919</v>
      </c>
      <c r="E7" s="205"/>
      <c r="F7" s="205"/>
      <c r="G7" s="205"/>
      <c r="H7" s="205"/>
      <c r="I7" s="205"/>
      <c r="J7" s="205"/>
      <c r="K7" s="205"/>
      <c r="L7" s="205"/>
      <c r="M7" s="205"/>
      <c r="N7" s="205"/>
      <c r="O7" s="205"/>
      <c r="P7" s="205"/>
      <c r="Q7" s="205"/>
      <c r="R7" s="205"/>
      <c r="S7" s="205"/>
      <c r="T7" s="205"/>
      <c r="U7" s="206"/>
    </row>
    <row r="8" spans="2:21" x14ac:dyDescent="0.3">
      <c r="B8" s="201"/>
      <c r="C8" s="202"/>
      <c r="D8" s="207"/>
      <c r="E8" s="207"/>
      <c r="F8" s="207"/>
      <c r="G8" s="207"/>
      <c r="H8" s="207"/>
      <c r="I8" s="207"/>
      <c r="J8" s="207"/>
      <c r="K8" s="207"/>
      <c r="L8" s="207"/>
      <c r="M8" s="207"/>
      <c r="N8" s="207"/>
      <c r="O8" s="207"/>
      <c r="P8" s="207"/>
      <c r="Q8" s="207"/>
      <c r="R8" s="207"/>
      <c r="S8" s="207"/>
      <c r="T8" s="207"/>
      <c r="U8" s="208"/>
    </row>
    <row r="9" spans="2:21" ht="15" thickBot="1" x14ac:dyDescent="0.35">
      <c r="B9" s="203"/>
      <c r="C9" s="204"/>
      <c r="D9" s="209"/>
      <c r="E9" s="209"/>
      <c r="F9" s="209"/>
      <c r="G9" s="209"/>
      <c r="H9" s="209"/>
      <c r="I9" s="209"/>
      <c r="J9" s="209"/>
      <c r="K9" s="209"/>
      <c r="L9" s="209"/>
      <c r="M9" s="209"/>
      <c r="N9" s="209"/>
      <c r="O9" s="209"/>
      <c r="P9" s="209"/>
      <c r="Q9" s="209"/>
      <c r="R9" s="209"/>
      <c r="S9" s="209"/>
      <c r="T9" s="209"/>
      <c r="U9" s="210"/>
    </row>
    <row r="10" spans="2:21" ht="14.4" customHeight="1" x14ac:dyDescent="0.3">
      <c r="B10" s="199" t="s">
        <v>920</v>
      </c>
      <c r="C10" s="222"/>
      <c r="D10" s="211" t="s">
        <v>921</v>
      </c>
      <c r="E10" s="205"/>
      <c r="F10" s="205"/>
      <c r="G10" s="205"/>
      <c r="H10" s="205"/>
      <c r="I10" s="205"/>
      <c r="J10" s="205"/>
      <c r="K10" s="205"/>
      <c r="L10" s="205"/>
      <c r="M10" s="205"/>
      <c r="N10" s="205"/>
      <c r="O10" s="205"/>
      <c r="P10" s="205"/>
      <c r="Q10" s="205"/>
      <c r="R10" s="205"/>
      <c r="S10" s="205"/>
      <c r="T10" s="205"/>
      <c r="U10" s="206"/>
    </row>
    <row r="11" spans="2:21" ht="14.4" customHeight="1" x14ac:dyDescent="0.3">
      <c r="B11" s="201"/>
      <c r="C11" s="223"/>
      <c r="D11" s="212"/>
      <c r="E11" s="207"/>
      <c r="F11" s="207"/>
      <c r="G11" s="207"/>
      <c r="H11" s="207"/>
      <c r="I11" s="207"/>
      <c r="J11" s="207"/>
      <c r="K11" s="207"/>
      <c r="L11" s="207"/>
      <c r="M11" s="207"/>
      <c r="N11" s="207"/>
      <c r="O11" s="207"/>
      <c r="P11" s="207"/>
      <c r="Q11" s="207"/>
      <c r="R11" s="207"/>
      <c r="S11" s="207"/>
      <c r="T11" s="207"/>
      <c r="U11" s="208"/>
    </row>
    <row r="12" spans="2:21" ht="14.4" customHeight="1" x14ac:dyDescent="0.3">
      <c r="B12" s="201"/>
      <c r="C12" s="223"/>
      <c r="D12" s="212"/>
      <c r="E12" s="207"/>
      <c r="F12" s="207"/>
      <c r="G12" s="207"/>
      <c r="H12" s="207"/>
      <c r="I12" s="207"/>
      <c r="J12" s="207"/>
      <c r="K12" s="207"/>
      <c r="L12" s="207"/>
      <c r="M12" s="207"/>
      <c r="N12" s="207"/>
      <c r="O12" s="207"/>
      <c r="P12" s="207"/>
      <c r="Q12" s="207"/>
      <c r="R12" s="207"/>
      <c r="S12" s="207"/>
      <c r="T12" s="207"/>
      <c r="U12" s="208"/>
    </row>
    <row r="13" spans="2:21" ht="15" customHeight="1" thickBot="1" x14ac:dyDescent="0.35">
      <c r="B13" s="203"/>
      <c r="C13" s="224"/>
      <c r="D13" s="213"/>
      <c r="E13" s="209"/>
      <c r="F13" s="209"/>
      <c r="G13" s="209"/>
      <c r="H13" s="209"/>
      <c r="I13" s="209"/>
      <c r="J13" s="209"/>
      <c r="K13" s="209"/>
      <c r="L13" s="209"/>
      <c r="M13" s="209"/>
      <c r="N13" s="209"/>
      <c r="O13" s="209"/>
      <c r="P13" s="209"/>
      <c r="Q13" s="209"/>
      <c r="R13" s="209"/>
      <c r="S13" s="209"/>
      <c r="T13" s="209"/>
      <c r="U13" s="210"/>
    </row>
    <row r="14" spans="2:21" ht="14.4" customHeight="1" x14ac:dyDescent="0.3">
      <c r="B14" s="199" t="s">
        <v>922</v>
      </c>
      <c r="C14" s="200"/>
      <c r="D14" s="205" t="s">
        <v>923</v>
      </c>
      <c r="E14" s="205"/>
      <c r="F14" s="205"/>
      <c r="G14" s="205"/>
      <c r="H14" s="205"/>
      <c r="I14" s="205"/>
      <c r="J14" s="205"/>
      <c r="K14" s="205"/>
      <c r="L14" s="205"/>
      <c r="M14" s="205"/>
      <c r="N14" s="205"/>
      <c r="O14" s="205"/>
      <c r="P14" s="205"/>
      <c r="Q14" s="205"/>
      <c r="R14" s="205"/>
      <c r="S14" s="205"/>
      <c r="T14" s="205"/>
      <c r="U14" s="206"/>
    </row>
    <row r="15" spans="2:21" ht="14.4" customHeight="1" x14ac:dyDescent="0.3">
      <c r="B15" s="201"/>
      <c r="C15" s="202"/>
      <c r="D15" s="207"/>
      <c r="E15" s="207"/>
      <c r="F15" s="207"/>
      <c r="G15" s="207"/>
      <c r="H15" s="207"/>
      <c r="I15" s="207"/>
      <c r="J15" s="207"/>
      <c r="K15" s="207"/>
      <c r="L15" s="207"/>
      <c r="M15" s="207"/>
      <c r="N15" s="207"/>
      <c r="O15" s="207"/>
      <c r="P15" s="207"/>
      <c r="Q15" s="207"/>
      <c r="R15" s="207"/>
      <c r="S15" s="207"/>
      <c r="T15" s="207"/>
      <c r="U15" s="208"/>
    </row>
    <row r="16" spans="2:21" ht="15" customHeight="1" x14ac:dyDescent="0.3">
      <c r="B16" s="201"/>
      <c r="C16" s="202"/>
      <c r="D16" s="207"/>
      <c r="E16" s="207"/>
      <c r="F16" s="207"/>
      <c r="G16" s="207"/>
      <c r="H16" s="207"/>
      <c r="I16" s="207"/>
      <c r="J16" s="207"/>
      <c r="K16" s="207"/>
      <c r="L16" s="207"/>
      <c r="M16" s="207"/>
      <c r="N16" s="207"/>
      <c r="O16" s="207"/>
      <c r="P16" s="207"/>
      <c r="Q16" s="207"/>
      <c r="R16" s="207"/>
      <c r="S16" s="207"/>
      <c r="T16" s="207"/>
      <c r="U16" s="208"/>
    </row>
    <row r="17" spans="2:21" ht="15" customHeight="1" thickBot="1" x14ac:dyDescent="0.35">
      <c r="B17" s="203"/>
      <c r="C17" s="204"/>
      <c r="D17" s="209"/>
      <c r="E17" s="209"/>
      <c r="F17" s="209"/>
      <c r="G17" s="209"/>
      <c r="H17" s="209"/>
      <c r="I17" s="209"/>
      <c r="J17" s="209"/>
      <c r="K17" s="209"/>
      <c r="L17" s="209"/>
      <c r="M17" s="209"/>
      <c r="N17" s="209"/>
      <c r="O17" s="209"/>
      <c r="P17" s="209"/>
      <c r="Q17" s="209"/>
      <c r="R17" s="209"/>
      <c r="S17" s="209"/>
      <c r="T17" s="209"/>
      <c r="U17" s="210"/>
    </row>
    <row r="18" spans="2:21" x14ac:dyDescent="0.3">
      <c r="B18" s="199" t="s">
        <v>924</v>
      </c>
      <c r="C18" s="200"/>
      <c r="D18" s="214" t="s">
        <v>925</v>
      </c>
      <c r="E18" s="214"/>
      <c r="F18" s="214"/>
      <c r="G18" s="214"/>
      <c r="H18" s="214"/>
      <c r="I18" s="214"/>
      <c r="J18" s="214"/>
      <c r="K18" s="214"/>
      <c r="L18" s="214"/>
      <c r="M18" s="214"/>
      <c r="N18" s="214"/>
      <c r="O18" s="214"/>
      <c r="P18" s="214"/>
      <c r="Q18" s="214"/>
      <c r="R18" s="214"/>
      <c r="S18" s="214"/>
      <c r="T18" s="214"/>
      <c r="U18" s="215"/>
    </row>
    <row r="19" spans="2:21" ht="14.4" customHeight="1" x14ac:dyDescent="0.3">
      <c r="B19" s="201"/>
      <c r="C19" s="202"/>
      <c r="D19" s="216"/>
      <c r="E19" s="216"/>
      <c r="F19" s="216"/>
      <c r="G19" s="216"/>
      <c r="H19" s="216"/>
      <c r="I19" s="216"/>
      <c r="J19" s="216"/>
      <c r="K19" s="216"/>
      <c r="L19" s="216"/>
      <c r="M19" s="216"/>
      <c r="N19" s="216"/>
      <c r="O19" s="216"/>
      <c r="P19" s="216"/>
      <c r="Q19" s="216"/>
      <c r="R19" s="216"/>
      <c r="S19" s="216"/>
      <c r="T19" s="216"/>
      <c r="U19" s="217"/>
    </row>
    <row r="20" spans="2:21" ht="14.4" customHeight="1" x14ac:dyDescent="0.3">
      <c r="B20" s="201"/>
      <c r="C20" s="202"/>
      <c r="D20" s="216"/>
      <c r="E20" s="216"/>
      <c r="F20" s="216"/>
      <c r="G20" s="216"/>
      <c r="H20" s="216"/>
      <c r="I20" s="216"/>
      <c r="J20" s="216"/>
      <c r="K20" s="216"/>
      <c r="L20" s="216"/>
      <c r="M20" s="216"/>
      <c r="N20" s="216"/>
      <c r="O20" s="216"/>
      <c r="P20" s="216"/>
      <c r="Q20" s="216"/>
      <c r="R20" s="216"/>
      <c r="S20" s="216"/>
      <c r="T20" s="216"/>
      <c r="U20" s="217"/>
    </row>
    <row r="21" spans="2:21" ht="14.4" customHeight="1" thickBot="1" x14ac:dyDescent="0.35">
      <c r="B21" s="203"/>
      <c r="C21" s="204"/>
      <c r="D21" s="216"/>
      <c r="E21" s="216"/>
      <c r="F21" s="216"/>
      <c r="G21" s="216"/>
      <c r="H21" s="216"/>
      <c r="I21" s="216"/>
      <c r="J21" s="216"/>
      <c r="K21" s="216"/>
      <c r="L21" s="216"/>
      <c r="M21" s="216"/>
      <c r="N21" s="216"/>
      <c r="O21" s="216"/>
      <c r="P21" s="216"/>
      <c r="Q21" s="216"/>
      <c r="R21" s="216"/>
      <c r="S21" s="216"/>
      <c r="T21" s="216"/>
      <c r="U21" s="217"/>
    </row>
    <row r="22" spans="2:21" ht="15" customHeight="1" x14ac:dyDescent="0.3">
      <c r="B22" s="199" t="s">
        <v>924</v>
      </c>
      <c r="C22" s="200"/>
      <c r="D22" s="218" t="s">
        <v>1370</v>
      </c>
      <c r="E22" s="218"/>
      <c r="F22" s="218"/>
      <c r="G22" s="218"/>
      <c r="H22" s="218"/>
      <c r="I22" s="218"/>
      <c r="J22" s="218"/>
      <c r="K22" s="218"/>
      <c r="L22" s="218"/>
      <c r="M22" s="218"/>
      <c r="N22" s="218"/>
      <c r="O22" s="218"/>
      <c r="P22" s="218"/>
      <c r="Q22" s="218"/>
      <c r="R22" s="218"/>
      <c r="S22" s="218"/>
      <c r="T22" s="218"/>
      <c r="U22" s="219"/>
    </row>
    <row r="23" spans="2:21" ht="15" customHeight="1" x14ac:dyDescent="0.3">
      <c r="B23" s="201"/>
      <c r="C23" s="202"/>
      <c r="D23" s="216"/>
      <c r="E23" s="216"/>
      <c r="F23" s="216"/>
      <c r="G23" s="216"/>
      <c r="H23" s="216"/>
      <c r="I23" s="216"/>
      <c r="J23" s="216"/>
      <c r="K23" s="216"/>
      <c r="L23" s="216"/>
      <c r="M23" s="216"/>
      <c r="N23" s="216"/>
      <c r="O23" s="216"/>
      <c r="P23" s="216"/>
      <c r="Q23" s="216"/>
      <c r="R23" s="216"/>
      <c r="S23" s="216"/>
      <c r="T23" s="216"/>
      <c r="U23" s="217"/>
    </row>
    <row r="24" spans="2:21" ht="14.4" customHeight="1" x14ac:dyDescent="0.3">
      <c r="B24" s="201"/>
      <c r="C24" s="202"/>
      <c r="D24" s="216"/>
      <c r="E24" s="216"/>
      <c r="F24" s="216"/>
      <c r="G24" s="216"/>
      <c r="H24" s="216"/>
      <c r="I24" s="216"/>
      <c r="J24" s="216"/>
      <c r="K24" s="216"/>
      <c r="L24" s="216"/>
      <c r="M24" s="216"/>
      <c r="N24" s="216"/>
      <c r="O24" s="216"/>
      <c r="P24" s="216"/>
      <c r="Q24" s="216"/>
      <c r="R24" s="216"/>
      <c r="S24" s="216"/>
      <c r="T24" s="216"/>
      <c r="U24" s="217"/>
    </row>
    <row r="25" spans="2:21" ht="15" customHeight="1" thickBot="1" x14ac:dyDescent="0.35">
      <c r="B25" s="203"/>
      <c r="C25" s="204"/>
      <c r="D25" s="220"/>
      <c r="E25" s="220"/>
      <c r="F25" s="220"/>
      <c r="G25" s="220"/>
      <c r="H25" s="220"/>
      <c r="I25" s="220"/>
      <c r="J25" s="220"/>
      <c r="K25" s="220"/>
      <c r="L25" s="220"/>
      <c r="M25" s="220"/>
      <c r="N25" s="220"/>
      <c r="O25" s="220"/>
      <c r="P25" s="220"/>
      <c r="Q25" s="220"/>
      <c r="R25" s="220"/>
      <c r="S25" s="220"/>
      <c r="T25" s="220"/>
      <c r="U25" s="221"/>
    </row>
    <row r="26" spans="2:21" ht="15" customHeight="1" x14ac:dyDescent="0.3">
      <c r="B26" s="199" t="s">
        <v>924</v>
      </c>
      <c r="C26" s="200"/>
      <c r="D26" s="218" t="s">
        <v>1454</v>
      </c>
      <c r="E26" s="218"/>
      <c r="F26" s="218"/>
      <c r="G26" s="218"/>
      <c r="H26" s="218"/>
      <c r="I26" s="218"/>
      <c r="J26" s="218"/>
      <c r="K26" s="218"/>
      <c r="L26" s="218"/>
      <c r="M26" s="218"/>
      <c r="N26" s="218"/>
      <c r="O26" s="218"/>
      <c r="P26" s="218"/>
      <c r="Q26" s="218"/>
      <c r="R26" s="218"/>
      <c r="S26" s="218"/>
      <c r="T26" s="218"/>
      <c r="U26" s="219"/>
    </row>
    <row r="27" spans="2:21" ht="15" customHeight="1" x14ac:dyDescent="0.3">
      <c r="B27" s="201"/>
      <c r="C27" s="202"/>
      <c r="D27" s="216"/>
      <c r="E27" s="216"/>
      <c r="F27" s="216"/>
      <c r="G27" s="216"/>
      <c r="H27" s="216"/>
      <c r="I27" s="216"/>
      <c r="J27" s="216"/>
      <c r="K27" s="216"/>
      <c r="L27" s="216"/>
      <c r="M27" s="216"/>
      <c r="N27" s="216"/>
      <c r="O27" s="216"/>
      <c r="P27" s="216"/>
      <c r="Q27" s="216"/>
      <c r="R27" s="216"/>
      <c r="S27" s="216"/>
      <c r="T27" s="216"/>
      <c r="U27" s="217"/>
    </row>
    <row r="28" spans="2:21" ht="14.4" customHeight="1" x14ac:dyDescent="0.3">
      <c r="B28" s="201"/>
      <c r="C28" s="202"/>
      <c r="D28" s="216"/>
      <c r="E28" s="216"/>
      <c r="F28" s="216"/>
      <c r="G28" s="216"/>
      <c r="H28" s="216"/>
      <c r="I28" s="216"/>
      <c r="J28" s="216"/>
      <c r="K28" s="216"/>
      <c r="L28" s="216"/>
      <c r="M28" s="216"/>
      <c r="N28" s="216"/>
      <c r="O28" s="216"/>
      <c r="P28" s="216"/>
      <c r="Q28" s="216"/>
      <c r="R28" s="216"/>
      <c r="S28" s="216"/>
      <c r="T28" s="216"/>
      <c r="U28" s="217"/>
    </row>
    <row r="29" spans="2:21" ht="15" customHeight="1" thickBot="1" x14ac:dyDescent="0.35">
      <c r="B29" s="203"/>
      <c r="C29" s="204"/>
      <c r="D29" s="220"/>
      <c r="E29" s="220"/>
      <c r="F29" s="220"/>
      <c r="G29" s="220"/>
      <c r="H29" s="220"/>
      <c r="I29" s="220"/>
      <c r="J29" s="220"/>
      <c r="K29" s="220"/>
      <c r="L29" s="220"/>
      <c r="M29" s="220"/>
      <c r="N29" s="220"/>
      <c r="O29" s="220"/>
      <c r="P29" s="220"/>
      <c r="Q29" s="220"/>
      <c r="R29" s="220"/>
      <c r="S29" s="220"/>
      <c r="T29" s="220"/>
      <c r="U29" s="221"/>
    </row>
    <row r="30" spans="2:21" ht="15" customHeight="1" x14ac:dyDescent="0.3">
      <c r="B30" s="199" t="s">
        <v>926</v>
      </c>
      <c r="C30" s="200"/>
      <c r="D30" s="225" t="s">
        <v>1371</v>
      </c>
      <c r="E30" s="225"/>
      <c r="F30" s="225"/>
      <c r="G30" s="225"/>
      <c r="H30" s="225"/>
      <c r="I30" s="225"/>
      <c r="J30" s="225"/>
      <c r="K30" s="225"/>
      <c r="L30" s="225"/>
      <c r="M30" s="225"/>
      <c r="N30" s="225"/>
      <c r="O30" s="225"/>
      <c r="P30" s="225"/>
      <c r="Q30" s="225"/>
      <c r="R30" s="225"/>
      <c r="S30" s="225"/>
      <c r="T30" s="225"/>
      <c r="U30" s="226"/>
    </row>
    <row r="31" spans="2:21" ht="14.4" customHeight="1" x14ac:dyDescent="0.3">
      <c r="B31" s="201"/>
      <c r="C31" s="202"/>
      <c r="D31" s="227"/>
      <c r="E31" s="227"/>
      <c r="F31" s="227"/>
      <c r="G31" s="227"/>
      <c r="H31" s="227"/>
      <c r="I31" s="227"/>
      <c r="J31" s="227"/>
      <c r="K31" s="227"/>
      <c r="L31" s="227"/>
      <c r="M31" s="227"/>
      <c r="N31" s="227"/>
      <c r="O31" s="227"/>
      <c r="P31" s="227"/>
      <c r="Q31" s="227"/>
      <c r="R31" s="227"/>
      <c r="S31" s="227"/>
      <c r="T31" s="227"/>
      <c r="U31" s="228"/>
    </row>
    <row r="32" spans="2:21" ht="14.4" customHeight="1" x14ac:dyDescent="0.3">
      <c r="B32" s="201"/>
      <c r="C32" s="202"/>
      <c r="D32" s="227"/>
      <c r="E32" s="227"/>
      <c r="F32" s="227"/>
      <c r="G32" s="227"/>
      <c r="H32" s="227"/>
      <c r="I32" s="227"/>
      <c r="J32" s="227"/>
      <c r="K32" s="227"/>
      <c r="L32" s="227"/>
      <c r="M32" s="227"/>
      <c r="N32" s="227"/>
      <c r="O32" s="227"/>
      <c r="P32" s="227"/>
      <c r="Q32" s="227"/>
      <c r="R32" s="227"/>
      <c r="S32" s="227"/>
      <c r="T32" s="227"/>
      <c r="U32" s="228"/>
    </row>
    <row r="33" spans="2:21" ht="14.4" customHeight="1" thickBot="1" x14ac:dyDescent="0.35">
      <c r="B33" s="203"/>
      <c r="C33" s="204"/>
      <c r="D33" s="229"/>
      <c r="E33" s="229"/>
      <c r="F33" s="229"/>
      <c r="G33" s="229"/>
      <c r="H33" s="229"/>
      <c r="I33" s="229"/>
      <c r="J33" s="229"/>
      <c r="K33" s="229"/>
      <c r="L33" s="229"/>
      <c r="M33" s="229"/>
      <c r="N33" s="229"/>
      <c r="O33" s="229"/>
      <c r="P33" s="229"/>
      <c r="Q33" s="229"/>
      <c r="R33" s="229"/>
      <c r="S33" s="229"/>
      <c r="T33" s="229"/>
      <c r="U33" s="230"/>
    </row>
    <row r="34" spans="2:21" ht="15" customHeight="1" x14ac:dyDescent="0.3">
      <c r="B34" s="199" t="s">
        <v>926</v>
      </c>
      <c r="C34" s="200"/>
      <c r="D34" s="205" t="s">
        <v>1372</v>
      </c>
      <c r="E34" s="225"/>
      <c r="F34" s="225"/>
      <c r="G34" s="225"/>
      <c r="H34" s="225"/>
      <c r="I34" s="225"/>
      <c r="J34" s="225"/>
      <c r="K34" s="225"/>
      <c r="L34" s="225"/>
      <c r="M34" s="225"/>
      <c r="N34" s="225"/>
      <c r="O34" s="225"/>
      <c r="P34" s="225"/>
      <c r="Q34" s="225"/>
      <c r="R34" s="225"/>
      <c r="S34" s="225"/>
      <c r="T34" s="225"/>
      <c r="U34" s="226"/>
    </row>
    <row r="35" spans="2:21" x14ac:dyDescent="0.3">
      <c r="B35" s="201"/>
      <c r="C35" s="202"/>
      <c r="D35" s="227"/>
      <c r="E35" s="227"/>
      <c r="F35" s="227"/>
      <c r="G35" s="227"/>
      <c r="H35" s="227"/>
      <c r="I35" s="227"/>
      <c r="J35" s="227"/>
      <c r="K35" s="227"/>
      <c r="L35" s="227"/>
      <c r="M35" s="227"/>
      <c r="N35" s="227"/>
      <c r="O35" s="227"/>
      <c r="P35" s="227"/>
      <c r="Q35" s="227"/>
      <c r="R35" s="227"/>
      <c r="S35" s="227"/>
      <c r="T35" s="227"/>
      <c r="U35" s="228"/>
    </row>
    <row r="36" spans="2:21" x14ac:dyDescent="0.3">
      <c r="B36" s="201"/>
      <c r="C36" s="202"/>
      <c r="D36" s="227"/>
      <c r="E36" s="227"/>
      <c r="F36" s="227"/>
      <c r="G36" s="227"/>
      <c r="H36" s="227"/>
      <c r="I36" s="227"/>
      <c r="J36" s="227"/>
      <c r="K36" s="227"/>
      <c r="L36" s="227"/>
      <c r="M36" s="227"/>
      <c r="N36" s="227"/>
      <c r="O36" s="227"/>
      <c r="P36" s="227"/>
      <c r="Q36" s="227"/>
      <c r="R36" s="227"/>
      <c r="S36" s="227"/>
      <c r="T36" s="227"/>
      <c r="U36" s="228"/>
    </row>
    <row r="37" spans="2:21" ht="15" thickBot="1" x14ac:dyDescent="0.35">
      <c r="B37" s="203"/>
      <c r="C37" s="204"/>
      <c r="D37" s="229"/>
      <c r="E37" s="229"/>
      <c r="F37" s="229"/>
      <c r="G37" s="229"/>
      <c r="H37" s="229"/>
      <c r="I37" s="229"/>
      <c r="J37" s="229"/>
      <c r="K37" s="229"/>
      <c r="L37" s="229"/>
      <c r="M37" s="229"/>
      <c r="N37" s="229"/>
      <c r="O37" s="229"/>
      <c r="P37" s="229"/>
      <c r="Q37" s="229"/>
      <c r="R37" s="229"/>
      <c r="S37" s="229"/>
      <c r="T37" s="229"/>
      <c r="U37" s="230"/>
    </row>
    <row r="38" spans="2:21" x14ac:dyDescent="0.3">
      <c r="B38" s="199" t="s">
        <v>927</v>
      </c>
      <c r="C38" s="200"/>
      <c r="D38" s="205" t="s">
        <v>1373</v>
      </c>
      <c r="E38" s="205"/>
      <c r="F38" s="205"/>
      <c r="G38" s="205"/>
      <c r="H38" s="205"/>
      <c r="I38" s="205"/>
      <c r="J38" s="205"/>
      <c r="K38" s="205"/>
      <c r="L38" s="205"/>
      <c r="M38" s="205"/>
      <c r="N38" s="205"/>
      <c r="O38" s="205"/>
      <c r="P38" s="205"/>
      <c r="Q38" s="205"/>
      <c r="R38" s="205"/>
      <c r="S38" s="205"/>
      <c r="T38" s="205"/>
      <c r="U38" s="206"/>
    </row>
    <row r="39" spans="2:21" x14ac:dyDescent="0.3">
      <c r="B39" s="201"/>
      <c r="C39" s="202"/>
      <c r="D39" s="207"/>
      <c r="E39" s="207"/>
      <c r="F39" s="207"/>
      <c r="G39" s="207"/>
      <c r="H39" s="207"/>
      <c r="I39" s="207"/>
      <c r="J39" s="207"/>
      <c r="K39" s="207"/>
      <c r="L39" s="207"/>
      <c r="M39" s="207"/>
      <c r="N39" s="207"/>
      <c r="O39" s="207"/>
      <c r="P39" s="207"/>
      <c r="Q39" s="207"/>
      <c r="R39" s="207"/>
      <c r="S39" s="207"/>
      <c r="T39" s="207"/>
      <c r="U39" s="208"/>
    </row>
    <row r="40" spans="2:21" x14ac:dyDescent="0.3">
      <c r="B40" s="201"/>
      <c r="C40" s="202"/>
      <c r="D40" s="207"/>
      <c r="E40" s="207"/>
      <c r="F40" s="207"/>
      <c r="G40" s="207"/>
      <c r="H40" s="207"/>
      <c r="I40" s="207"/>
      <c r="J40" s="207"/>
      <c r="K40" s="207"/>
      <c r="L40" s="207"/>
      <c r="M40" s="207"/>
      <c r="N40" s="207"/>
      <c r="O40" s="207"/>
      <c r="P40" s="207"/>
      <c r="Q40" s="207"/>
      <c r="R40" s="207"/>
      <c r="S40" s="207"/>
      <c r="T40" s="207"/>
      <c r="U40" s="208"/>
    </row>
    <row r="41" spans="2:21" ht="15" thickBot="1" x14ac:dyDescent="0.35">
      <c r="B41" s="203"/>
      <c r="C41" s="204"/>
      <c r="D41" s="209"/>
      <c r="E41" s="209"/>
      <c r="F41" s="209"/>
      <c r="G41" s="209"/>
      <c r="H41" s="209"/>
      <c r="I41" s="209"/>
      <c r="J41" s="209"/>
      <c r="K41" s="209"/>
      <c r="L41" s="209"/>
      <c r="M41" s="209"/>
      <c r="N41" s="209"/>
      <c r="O41" s="209"/>
      <c r="P41" s="209"/>
      <c r="Q41" s="209"/>
      <c r="R41" s="209"/>
      <c r="S41" s="209"/>
      <c r="T41" s="209"/>
      <c r="U41" s="210"/>
    </row>
    <row r="42" spans="2:21" x14ac:dyDescent="0.3">
      <c r="B42" s="199" t="s">
        <v>927</v>
      </c>
      <c r="C42" s="200"/>
      <c r="D42" s="205" t="s">
        <v>1389</v>
      </c>
      <c r="E42" s="205"/>
      <c r="F42" s="205"/>
      <c r="G42" s="205"/>
      <c r="H42" s="205"/>
      <c r="I42" s="205"/>
      <c r="J42" s="205"/>
      <c r="K42" s="205"/>
      <c r="L42" s="205"/>
      <c r="M42" s="205"/>
      <c r="N42" s="205"/>
      <c r="O42" s="205"/>
      <c r="P42" s="205"/>
      <c r="Q42" s="205"/>
      <c r="R42" s="205"/>
      <c r="S42" s="205"/>
      <c r="T42" s="205"/>
      <c r="U42" s="206"/>
    </row>
    <row r="43" spans="2:21" x14ac:dyDescent="0.3">
      <c r="B43" s="201"/>
      <c r="C43" s="202"/>
      <c r="D43" s="207"/>
      <c r="E43" s="207"/>
      <c r="F43" s="207"/>
      <c r="G43" s="207"/>
      <c r="H43" s="207"/>
      <c r="I43" s="207"/>
      <c r="J43" s="207"/>
      <c r="K43" s="207"/>
      <c r="L43" s="207"/>
      <c r="M43" s="207"/>
      <c r="N43" s="207"/>
      <c r="O43" s="207"/>
      <c r="P43" s="207"/>
      <c r="Q43" s="207"/>
      <c r="R43" s="207"/>
      <c r="S43" s="207"/>
      <c r="T43" s="207"/>
      <c r="U43" s="208"/>
    </row>
    <row r="44" spans="2:21" x14ac:dyDescent="0.3">
      <c r="B44" s="201"/>
      <c r="C44" s="202"/>
      <c r="D44" s="207"/>
      <c r="E44" s="207"/>
      <c r="F44" s="207"/>
      <c r="G44" s="207"/>
      <c r="H44" s="207"/>
      <c r="I44" s="207"/>
      <c r="J44" s="207"/>
      <c r="K44" s="207"/>
      <c r="L44" s="207"/>
      <c r="M44" s="207"/>
      <c r="N44" s="207"/>
      <c r="O44" s="207"/>
      <c r="P44" s="207"/>
      <c r="Q44" s="207"/>
      <c r="R44" s="207"/>
      <c r="S44" s="207"/>
      <c r="T44" s="207"/>
      <c r="U44" s="208"/>
    </row>
    <row r="45" spans="2:21" ht="15" thickBot="1" x14ac:dyDescent="0.35">
      <c r="B45" s="203"/>
      <c r="C45" s="204"/>
      <c r="D45" s="209"/>
      <c r="E45" s="209"/>
      <c r="F45" s="209"/>
      <c r="G45" s="209"/>
      <c r="H45" s="209"/>
      <c r="I45" s="209"/>
      <c r="J45" s="209"/>
      <c r="K45" s="209"/>
      <c r="L45" s="209"/>
      <c r="M45" s="209"/>
      <c r="N45" s="209"/>
      <c r="O45" s="209"/>
      <c r="P45" s="209"/>
      <c r="Q45" s="209"/>
      <c r="R45" s="209"/>
      <c r="S45" s="209"/>
      <c r="T45" s="209"/>
      <c r="U45" s="210"/>
    </row>
    <row r="46" spans="2:21" x14ac:dyDescent="0.3">
      <c r="B46" s="199" t="s">
        <v>927</v>
      </c>
      <c r="C46" s="200"/>
      <c r="D46" s="205" t="s">
        <v>1374</v>
      </c>
      <c r="E46" s="205"/>
      <c r="F46" s="205"/>
      <c r="G46" s="205"/>
      <c r="H46" s="205"/>
      <c r="I46" s="205"/>
      <c r="J46" s="205"/>
      <c r="K46" s="205"/>
      <c r="L46" s="205"/>
      <c r="M46" s="205"/>
      <c r="N46" s="205"/>
      <c r="O46" s="205"/>
      <c r="P46" s="205"/>
      <c r="Q46" s="205"/>
      <c r="R46" s="205"/>
      <c r="S46" s="205"/>
      <c r="T46" s="205"/>
      <c r="U46" s="206"/>
    </row>
    <row r="47" spans="2:21" x14ac:dyDescent="0.3">
      <c r="B47" s="201"/>
      <c r="C47" s="202"/>
      <c r="D47" s="207"/>
      <c r="E47" s="207"/>
      <c r="F47" s="207"/>
      <c r="G47" s="207"/>
      <c r="H47" s="207"/>
      <c r="I47" s="207"/>
      <c r="J47" s="207"/>
      <c r="K47" s="207"/>
      <c r="L47" s="207"/>
      <c r="M47" s="207"/>
      <c r="N47" s="207"/>
      <c r="O47" s="207"/>
      <c r="P47" s="207"/>
      <c r="Q47" s="207"/>
      <c r="R47" s="207"/>
      <c r="S47" s="207"/>
      <c r="T47" s="207"/>
      <c r="U47" s="208"/>
    </row>
    <row r="48" spans="2:21" x14ac:dyDescent="0.3">
      <c r="B48" s="201"/>
      <c r="C48" s="202"/>
      <c r="D48" s="207"/>
      <c r="E48" s="207"/>
      <c r="F48" s="207"/>
      <c r="G48" s="207"/>
      <c r="H48" s="207"/>
      <c r="I48" s="207"/>
      <c r="J48" s="207"/>
      <c r="K48" s="207"/>
      <c r="L48" s="207"/>
      <c r="M48" s="207"/>
      <c r="N48" s="207"/>
      <c r="O48" s="207"/>
      <c r="P48" s="207"/>
      <c r="Q48" s="207"/>
      <c r="R48" s="207"/>
      <c r="S48" s="207"/>
      <c r="T48" s="207"/>
      <c r="U48" s="208"/>
    </row>
    <row r="49" spans="2:21" ht="15" thickBot="1" x14ac:dyDescent="0.35">
      <c r="B49" s="203"/>
      <c r="C49" s="204"/>
      <c r="D49" s="209"/>
      <c r="E49" s="209"/>
      <c r="F49" s="209"/>
      <c r="G49" s="209"/>
      <c r="H49" s="209"/>
      <c r="I49" s="209"/>
      <c r="J49" s="209"/>
      <c r="K49" s="209"/>
      <c r="L49" s="209"/>
      <c r="M49" s="209"/>
      <c r="N49" s="209"/>
      <c r="O49" s="209"/>
      <c r="P49" s="209"/>
      <c r="Q49" s="209"/>
      <c r="R49" s="209"/>
      <c r="S49" s="209"/>
      <c r="T49" s="209"/>
      <c r="U49" s="210"/>
    </row>
    <row r="50" spans="2:21" ht="14.4" customHeight="1" x14ac:dyDescent="0.3">
      <c r="B50" s="199" t="s">
        <v>927</v>
      </c>
      <c r="C50" s="200"/>
      <c r="D50" s="205" t="s">
        <v>1382</v>
      </c>
      <c r="E50" s="205"/>
      <c r="F50" s="205"/>
      <c r="G50" s="205"/>
      <c r="H50" s="205"/>
      <c r="I50" s="205"/>
      <c r="J50" s="205"/>
      <c r="K50" s="205"/>
      <c r="L50" s="205"/>
      <c r="M50" s="205"/>
      <c r="N50" s="205"/>
      <c r="O50" s="205"/>
      <c r="P50" s="205"/>
      <c r="Q50" s="205"/>
      <c r="R50" s="205"/>
      <c r="S50" s="205"/>
      <c r="T50" s="205"/>
      <c r="U50" s="206"/>
    </row>
    <row r="51" spans="2:21" ht="14.4" customHeight="1" x14ac:dyDescent="0.3">
      <c r="B51" s="201"/>
      <c r="C51" s="202"/>
      <c r="D51" s="207"/>
      <c r="E51" s="207"/>
      <c r="F51" s="207"/>
      <c r="G51" s="207"/>
      <c r="H51" s="207"/>
      <c r="I51" s="207"/>
      <c r="J51" s="207"/>
      <c r="K51" s="207"/>
      <c r="L51" s="207"/>
      <c r="M51" s="207"/>
      <c r="N51" s="207"/>
      <c r="O51" s="207"/>
      <c r="P51" s="207"/>
      <c r="Q51" s="207"/>
      <c r="R51" s="207"/>
      <c r="S51" s="207"/>
      <c r="T51" s="207"/>
      <c r="U51" s="208"/>
    </row>
    <row r="52" spans="2:21" ht="14.4" customHeight="1" x14ac:dyDescent="0.3">
      <c r="B52" s="201"/>
      <c r="C52" s="202"/>
      <c r="D52" s="207"/>
      <c r="E52" s="207"/>
      <c r="F52" s="207"/>
      <c r="G52" s="207"/>
      <c r="H52" s="207"/>
      <c r="I52" s="207"/>
      <c r="J52" s="207"/>
      <c r="K52" s="207"/>
      <c r="L52" s="207"/>
      <c r="M52" s="207"/>
      <c r="N52" s="207"/>
      <c r="O52" s="207"/>
      <c r="P52" s="207"/>
      <c r="Q52" s="207"/>
      <c r="R52" s="207"/>
      <c r="S52" s="207"/>
      <c r="T52" s="207"/>
      <c r="U52" s="208"/>
    </row>
    <row r="53" spans="2:21" ht="15" customHeight="1" thickBot="1" x14ac:dyDescent="0.35">
      <c r="B53" s="203"/>
      <c r="C53" s="204"/>
      <c r="D53" s="209"/>
      <c r="E53" s="209"/>
      <c r="F53" s="209"/>
      <c r="G53" s="209"/>
      <c r="H53" s="209"/>
      <c r="I53" s="209"/>
      <c r="J53" s="209"/>
      <c r="K53" s="209"/>
      <c r="L53" s="209"/>
      <c r="M53" s="209"/>
      <c r="N53" s="209"/>
      <c r="O53" s="209"/>
      <c r="P53" s="209"/>
      <c r="Q53" s="209"/>
      <c r="R53" s="209"/>
      <c r="S53" s="209"/>
      <c r="T53" s="209"/>
      <c r="U53" s="210"/>
    </row>
    <row r="54" spans="2:21" ht="14.4" customHeight="1" x14ac:dyDescent="0.3">
      <c r="B54" s="199" t="s">
        <v>927</v>
      </c>
      <c r="C54" s="200"/>
      <c r="D54" s="205" t="s">
        <v>1455</v>
      </c>
      <c r="E54" s="205"/>
      <c r="F54" s="205"/>
      <c r="G54" s="205"/>
      <c r="H54" s="205"/>
      <c r="I54" s="205"/>
      <c r="J54" s="205"/>
      <c r="K54" s="205"/>
      <c r="L54" s="205"/>
      <c r="M54" s="205"/>
      <c r="N54" s="205"/>
      <c r="O54" s="205"/>
      <c r="P54" s="205"/>
      <c r="Q54" s="205"/>
      <c r="R54" s="205"/>
      <c r="S54" s="205"/>
      <c r="T54" s="205"/>
      <c r="U54" s="206"/>
    </row>
    <row r="55" spans="2:21" ht="14.4" customHeight="1" x14ac:dyDescent="0.3">
      <c r="B55" s="201"/>
      <c r="C55" s="202"/>
      <c r="D55" s="207"/>
      <c r="E55" s="207"/>
      <c r="F55" s="207"/>
      <c r="G55" s="207"/>
      <c r="H55" s="207"/>
      <c r="I55" s="207"/>
      <c r="J55" s="207"/>
      <c r="K55" s="207"/>
      <c r="L55" s="207"/>
      <c r="M55" s="207"/>
      <c r="N55" s="207"/>
      <c r="O55" s="207"/>
      <c r="P55" s="207"/>
      <c r="Q55" s="207"/>
      <c r="R55" s="207"/>
      <c r="S55" s="207"/>
      <c r="T55" s="207"/>
      <c r="U55" s="208"/>
    </row>
    <row r="56" spans="2:21" ht="14.4" customHeight="1" x14ac:dyDescent="0.3">
      <c r="B56" s="201"/>
      <c r="C56" s="202"/>
      <c r="D56" s="207"/>
      <c r="E56" s="207"/>
      <c r="F56" s="207"/>
      <c r="G56" s="207"/>
      <c r="H56" s="207"/>
      <c r="I56" s="207"/>
      <c r="J56" s="207"/>
      <c r="K56" s="207"/>
      <c r="L56" s="207"/>
      <c r="M56" s="207"/>
      <c r="N56" s="207"/>
      <c r="O56" s="207"/>
      <c r="P56" s="207"/>
      <c r="Q56" s="207"/>
      <c r="R56" s="207"/>
      <c r="S56" s="207"/>
      <c r="T56" s="207"/>
      <c r="U56" s="208"/>
    </row>
    <row r="57" spans="2:21" ht="15" customHeight="1" thickBot="1" x14ac:dyDescent="0.35">
      <c r="B57" s="203"/>
      <c r="C57" s="204"/>
      <c r="D57" s="209"/>
      <c r="E57" s="209"/>
      <c r="F57" s="209"/>
      <c r="G57" s="209"/>
      <c r="H57" s="209"/>
      <c r="I57" s="209"/>
      <c r="J57" s="209"/>
      <c r="K57" s="209"/>
      <c r="L57" s="209"/>
      <c r="M57" s="209"/>
      <c r="N57" s="209"/>
      <c r="O57" s="209"/>
      <c r="P57" s="209"/>
      <c r="Q57" s="209"/>
      <c r="R57" s="209"/>
      <c r="S57" s="209"/>
      <c r="T57" s="209"/>
      <c r="U57" s="210"/>
    </row>
    <row r="58" spans="2:21" ht="19.95" customHeight="1" x14ac:dyDescent="0.3">
      <c r="B58" s="199" t="s">
        <v>928</v>
      </c>
      <c r="C58" s="200"/>
      <c r="D58" s="205" t="s">
        <v>1383</v>
      </c>
      <c r="E58" s="205"/>
      <c r="F58" s="205"/>
      <c r="G58" s="205"/>
      <c r="H58" s="205"/>
      <c r="I58" s="205"/>
      <c r="J58" s="205"/>
      <c r="K58" s="205"/>
      <c r="L58" s="205"/>
      <c r="M58" s="205"/>
      <c r="N58" s="205"/>
      <c r="O58" s="205"/>
      <c r="P58" s="205"/>
      <c r="Q58" s="205"/>
      <c r="R58" s="205"/>
      <c r="S58" s="205"/>
      <c r="T58" s="205"/>
      <c r="U58" s="206"/>
    </row>
    <row r="59" spans="2:21" ht="19.95" customHeight="1" x14ac:dyDescent="0.3">
      <c r="B59" s="201"/>
      <c r="C59" s="202"/>
      <c r="D59" s="207"/>
      <c r="E59" s="207"/>
      <c r="F59" s="207"/>
      <c r="G59" s="207"/>
      <c r="H59" s="207"/>
      <c r="I59" s="207"/>
      <c r="J59" s="207"/>
      <c r="K59" s="207"/>
      <c r="L59" s="207"/>
      <c r="M59" s="207"/>
      <c r="N59" s="207"/>
      <c r="O59" s="207"/>
      <c r="P59" s="207"/>
      <c r="Q59" s="207"/>
      <c r="R59" s="207"/>
      <c r="S59" s="207"/>
      <c r="T59" s="207"/>
      <c r="U59" s="208"/>
    </row>
    <row r="60" spans="2:21" ht="19.95" customHeight="1" x14ac:dyDescent="0.3">
      <c r="B60" s="201"/>
      <c r="C60" s="202"/>
      <c r="D60" s="207"/>
      <c r="E60" s="207"/>
      <c r="F60" s="207"/>
      <c r="G60" s="207"/>
      <c r="H60" s="207"/>
      <c r="I60" s="207"/>
      <c r="J60" s="207"/>
      <c r="K60" s="207"/>
      <c r="L60" s="207"/>
      <c r="M60" s="207"/>
      <c r="N60" s="207"/>
      <c r="O60" s="207"/>
      <c r="P60" s="207"/>
      <c r="Q60" s="207"/>
      <c r="R60" s="207"/>
      <c r="S60" s="207"/>
      <c r="T60" s="207"/>
      <c r="U60" s="208"/>
    </row>
    <row r="61" spans="2:21" ht="19.95" customHeight="1" thickBot="1" x14ac:dyDescent="0.35">
      <c r="B61" s="203"/>
      <c r="C61" s="204"/>
      <c r="D61" s="209"/>
      <c r="E61" s="209"/>
      <c r="F61" s="209"/>
      <c r="G61" s="209"/>
      <c r="H61" s="209"/>
      <c r="I61" s="209"/>
      <c r="J61" s="209"/>
      <c r="K61" s="209"/>
      <c r="L61" s="209"/>
      <c r="M61" s="209"/>
      <c r="N61" s="209"/>
      <c r="O61" s="209"/>
      <c r="P61" s="209"/>
      <c r="Q61" s="209"/>
      <c r="R61" s="209"/>
      <c r="S61" s="209"/>
      <c r="T61" s="209"/>
      <c r="U61" s="210"/>
    </row>
    <row r="62" spans="2:21" x14ac:dyDescent="0.3">
      <c r="B62" s="199" t="s">
        <v>928</v>
      </c>
      <c r="C62" s="200"/>
      <c r="D62" s="205" t="s">
        <v>1381</v>
      </c>
      <c r="E62" s="205"/>
      <c r="F62" s="205"/>
      <c r="G62" s="205"/>
      <c r="H62" s="205"/>
      <c r="I62" s="205"/>
      <c r="J62" s="205"/>
      <c r="K62" s="205"/>
      <c r="L62" s="205"/>
      <c r="M62" s="205"/>
      <c r="N62" s="205"/>
      <c r="O62" s="205"/>
      <c r="P62" s="205"/>
      <c r="Q62" s="205"/>
      <c r="R62" s="205"/>
      <c r="S62" s="205"/>
      <c r="T62" s="205"/>
      <c r="U62" s="206"/>
    </row>
    <row r="63" spans="2:21" x14ac:dyDescent="0.3">
      <c r="B63" s="201"/>
      <c r="C63" s="202"/>
      <c r="D63" s="207"/>
      <c r="E63" s="207"/>
      <c r="F63" s="207"/>
      <c r="G63" s="207"/>
      <c r="H63" s="207"/>
      <c r="I63" s="207"/>
      <c r="J63" s="207"/>
      <c r="K63" s="207"/>
      <c r="L63" s="207"/>
      <c r="M63" s="207"/>
      <c r="N63" s="207"/>
      <c r="O63" s="207"/>
      <c r="P63" s="207"/>
      <c r="Q63" s="207"/>
      <c r="R63" s="207"/>
      <c r="S63" s="207"/>
      <c r="T63" s="207"/>
      <c r="U63" s="208"/>
    </row>
    <row r="64" spans="2:21" x14ac:dyDescent="0.3">
      <c r="B64" s="201"/>
      <c r="C64" s="202"/>
      <c r="D64" s="207"/>
      <c r="E64" s="207"/>
      <c r="F64" s="207"/>
      <c r="G64" s="207"/>
      <c r="H64" s="207"/>
      <c r="I64" s="207"/>
      <c r="J64" s="207"/>
      <c r="K64" s="207"/>
      <c r="L64" s="207"/>
      <c r="M64" s="207"/>
      <c r="N64" s="207"/>
      <c r="O64" s="207"/>
      <c r="P64" s="207"/>
      <c r="Q64" s="207"/>
      <c r="R64" s="207"/>
      <c r="S64" s="207"/>
      <c r="T64" s="207"/>
      <c r="U64" s="208"/>
    </row>
    <row r="65" spans="2:21" ht="15" thickBot="1" x14ac:dyDescent="0.35">
      <c r="B65" s="203"/>
      <c r="C65" s="204"/>
      <c r="D65" s="209"/>
      <c r="E65" s="209"/>
      <c r="F65" s="209"/>
      <c r="G65" s="209"/>
      <c r="H65" s="209"/>
      <c r="I65" s="209"/>
      <c r="J65" s="209"/>
      <c r="K65" s="209"/>
      <c r="L65" s="209"/>
      <c r="M65" s="209"/>
      <c r="N65" s="209"/>
      <c r="O65" s="209"/>
      <c r="P65" s="209"/>
      <c r="Q65" s="209"/>
      <c r="R65" s="209"/>
      <c r="S65" s="209"/>
      <c r="T65" s="209"/>
      <c r="U65" s="210"/>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1" t="s">
        <v>368</v>
      </c>
      <c r="D3" s="231"/>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1518</v>
      </c>
      <c r="K4" s="157" t="s">
        <v>1519</v>
      </c>
      <c r="L4" s="157" t="s">
        <v>1520</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1528</v>
      </c>
      <c r="F7" s="157" t="s">
        <v>1527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5" t="str">
        <f ca="1">IFERROR(INDEX(INDIRECT(C2&amp;"Table"),MATCH(C3,INDIRECT(C2&amp;"Table"&amp;"[Name]"),0),COLUMN(INDIRECT(C2&amp;"Table"&amp;"["&amp;"[SkillName1]"&amp;"]"))),0)</f>
        <v>Remodel Girl</v>
      </c>
      <c r="C12" s="236"/>
      <c r="D12" s="234" t="str">
        <f ca="1">IFERROR(INDEX(INDIRECT(C2&amp;"Table"),MATCH(C3,INDIRECT(C2&amp;"Table"&amp;"[Name]"),0),COLUMN(INDIRECT(C2&amp;"Table"&amp;"["&amp;"[Skill1]"&amp;"]"))),0)</f>
        <v>Can be used as material to Limit Break any ship of Elite (SR) quality and below.</v>
      </c>
      <c r="E12" s="234"/>
      <c r="F12" s="234"/>
      <c r="G12" s="234"/>
      <c r="H12" s="234"/>
      <c r="I12" s="234"/>
      <c r="J12" s="234"/>
      <c r="K12" s="234"/>
      <c r="L12" s="234"/>
      <c r="M12" s="234"/>
      <c r="N12" s="234"/>
      <c r="O12" s="234"/>
      <c r="P12" s="234"/>
      <c r="Q12" s="234"/>
      <c r="R12" s="10"/>
      <c r="S12" s="10"/>
      <c r="T12" s="10"/>
      <c r="U12" s="10"/>
      <c r="V12" s="10"/>
      <c r="W12" s="10"/>
      <c r="X12" s="10"/>
      <c r="Y12" s="10"/>
      <c r="Z12" s="10"/>
      <c r="AA12" s="10"/>
      <c r="AB12" s="10"/>
      <c r="AC12" s="10"/>
      <c r="AD12" s="10"/>
      <c r="AE12" s="10"/>
      <c r="AF12" s="10"/>
      <c r="AG12" s="10"/>
    </row>
    <row r="13" spans="1:33" x14ac:dyDescent="0.3">
      <c r="A13" s="10"/>
      <c r="B13" s="235"/>
      <c r="C13" s="236"/>
      <c r="D13" s="234"/>
      <c r="E13" s="234"/>
      <c r="F13" s="234"/>
      <c r="G13" s="234"/>
      <c r="H13" s="234"/>
      <c r="I13" s="234"/>
      <c r="J13" s="234"/>
      <c r="K13" s="234"/>
      <c r="L13" s="234"/>
      <c r="M13" s="234"/>
      <c r="N13" s="234"/>
      <c r="O13" s="234"/>
      <c r="P13" s="234"/>
      <c r="Q13" s="234"/>
      <c r="R13" s="10"/>
      <c r="S13" s="10"/>
      <c r="T13" s="10"/>
      <c r="U13" s="10"/>
      <c r="V13" s="10"/>
      <c r="W13" s="10"/>
      <c r="X13" s="10"/>
      <c r="Y13" s="10"/>
      <c r="Z13" s="10"/>
      <c r="AA13" s="10"/>
      <c r="AB13" s="10"/>
      <c r="AC13" s="10"/>
      <c r="AD13" s="10"/>
      <c r="AE13" s="10"/>
      <c r="AF13" s="10"/>
      <c r="AG13" s="10"/>
    </row>
    <row r="14" spans="1:33" x14ac:dyDescent="0.3">
      <c r="A14" s="10"/>
      <c r="B14" s="235"/>
      <c r="C14" s="236"/>
      <c r="D14" s="234"/>
      <c r="E14" s="234"/>
      <c r="F14" s="234"/>
      <c r="G14" s="234"/>
      <c r="H14" s="234"/>
      <c r="I14" s="234"/>
      <c r="J14" s="234"/>
      <c r="K14" s="234"/>
      <c r="L14" s="234"/>
      <c r="M14" s="234"/>
      <c r="N14" s="234"/>
      <c r="O14" s="234"/>
      <c r="P14" s="234"/>
      <c r="Q14" s="234"/>
      <c r="R14" s="10"/>
      <c r="S14" s="10"/>
      <c r="T14" s="10"/>
      <c r="U14" s="10"/>
      <c r="V14" s="10"/>
      <c r="W14" s="10"/>
      <c r="X14" s="10"/>
      <c r="Y14" s="10"/>
      <c r="Z14" s="10"/>
      <c r="AA14" s="10"/>
      <c r="AB14" s="10"/>
      <c r="AC14" s="10"/>
      <c r="AD14" s="10"/>
      <c r="AE14" s="10"/>
      <c r="AF14" s="10"/>
      <c r="AG14" s="10"/>
    </row>
    <row r="15" spans="1:33" ht="14.4" customHeight="1" x14ac:dyDescent="0.3">
      <c r="A15" s="10"/>
      <c r="B15" s="235" t="str">
        <f ca="1">IFERROR(INDEX(INDIRECT(C2&amp;"Table"),MATCH(C3,INDIRECT(C2&amp;"Table"&amp;"[Name]"),0),COLUMN(INDIRECT(C2&amp;"Table"&amp;"["&amp;"[SkillName2]"&amp;"]"))),0)</f>
        <v>N/A</v>
      </c>
      <c r="C15" s="236"/>
      <c r="D15" s="234" t="str">
        <f ca="1">IFERROR(INDEX(INDIRECT(C2&amp;"Table"),MATCH(C3,INDIRECT(C2&amp;"Table"&amp;"[Name]"),0),COLUMN(INDIRECT(C2&amp;"Table"&amp;"["&amp;"[Skill2]"&amp;"]"))),0)</f>
        <v>N/A</v>
      </c>
      <c r="E15" s="234"/>
      <c r="F15" s="234"/>
      <c r="G15" s="234"/>
      <c r="H15" s="234"/>
      <c r="I15" s="234"/>
      <c r="J15" s="234"/>
      <c r="K15" s="234"/>
      <c r="L15" s="234"/>
      <c r="M15" s="234"/>
      <c r="N15" s="234"/>
      <c r="O15" s="234"/>
      <c r="P15" s="234"/>
      <c r="Q15" s="234"/>
      <c r="R15" s="10"/>
      <c r="S15" s="10"/>
      <c r="T15" s="10"/>
      <c r="U15" s="10"/>
      <c r="V15" s="10"/>
      <c r="W15" s="10"/>
      <c r="X15" s="10"/>
      <c r="Y15" s="10"/>
      <c r="Z15" s="10"/>
      <c r="AA15" s="10"/>
      <c r="AB15" s="10"/>
      <c r="AC15" s="10"/>
      <c r="AD15" s="10"/>
      <c r="AE15" s="10"/>
      <c r="AF15" s="10"/>
      <c r="AG15" s="10"/>
    </row>
    <row r="16" spans="1:33" x14ac:dyDescent="0.3">
      <c r="A16" s="10"/>
      <c r="B16" s="235"/>
      <c r="C16" s="236"/>
      <c r="D16" s="234"/>
      <c r="E16" s="234"/>
      <c r="F16" s="234"/>
      <c r="G16" s="234"/>
      <c r="H16" s="234"/>
      <c r="I16" s="234"/>
      <c r="J16" s="234"/>
      <c r="K16" s="234"/>
      <c r="L16" s="234"/>
      <c r="M16" s="234"/>
      <c r="N16" s="234"/>
      <c r="O16" s="234"/>
      <c r="P16" s="234"/>
      <c r="Q16" s="234"/>
      <c r="R16" s="10"/>
      <c r="S16" s="10"/>
      <c r="T16" s="10"/>
      <c r="U16" s="10"/>
      <c r="V16" s="10"/>
      <c r="W16" s="10"/>
      <c r="X16" s="10"/>
      <c r="Y16" s="10"/>
      <c r="Z16" s="10"/>
      <c r="AA16" s="10"/>
      <c r="AB16" s="10"/>
      <c r="AC16" s="10"/>
      <c r="AD16" s="10"/>
      <c r="AE16" s="10"/>
      <c r="AF16" s="10"/>
      <c r="AG16" s="10"/>
    </row>
    <row r="17" spans="1:33" x14ac:dyDescent="0.3">
      <c r="A17" s="10"/>
      <c r="B17" s="235"/>
      <c r="C17" s="236"/>
      <c r="D17" s="234"/>
      <c r="E17" s="234"/>
      <c r="F17" s="234"/>
      <c r="G17" s="234"/>
      <c r="H17" s="234"/>
      <c r="I17" s="234"/>
      <c r="J17" s="234"/>
      <c r="K17" s="234"/>
      <c r="L17" s="234"/>
      <c r="M17" s="234"/>
      <c r="N17" s="234"/>
      <c r="O17" s="234"/>
      <c r="P17" s="234"/>
      <c r="Q17" s="234"/>
      <c r="R17" s="10"/>
      <c r="S17" s="10"/>
      <c r="T17" s="10"/>
      <c r="U17" s="10"/>
      <c r="V17" s="10"/>
      <c r="W17" s="10"/>
      <c r="X17" s="10"/>
      <c r="Y17" s="10"/>
      <c r="Z17" s="10"/>
      <c r="AA17" s="10"/>
      <c r="AB17" s="10"/>
      <c r="AC17" s="10"/>
      <c r="AD17" s="10"/>
      <c r="AE17" s="10"/>
      <c r="AF17" s="10"/>
      <c r="AG17" s="10"/>
    </row>
    <row r="18" spans="1:33" x14ac:dyDescent="0.3">
      <c r="A18" s="10"/>
      <c r="B18" s="232" t="str">
        <f ca="1">IFERROR(INDEX(INDIRECT(C2&amp;"Table"),MATCH(C3,INDIRECT(C2&amp;"Table"&amp;"[Name]"),0),COLUMN(INDIRECT(C2&amp;"Table"&amp;"["&amp;"[SkillName3]"&amp;"]"))),0)</f>
        <v>N/A</v>
      </c>
      <c r="C18" s="233"/>
      <c r="D18" s="234" t="str">
        <f ca="1">IFERROR(INDEX(INDIRECT(C2&amp;"Table"),MATCH(C3,INDIRECT(C2&amp;"Table"&amp;"[Name]"),0),COLUMN(INDIRECT(C2&amp;"Table"&amp;"["&amp;"[Skill3]"&amp;"]"))),0)</f>
        <v>N/A</v>
      </c>
      <c r="E18" s="234"/>
      <c r="F18" s="234"/>
      <c r="G18" s="234"/>
      <c r="H18" s="234"/>
      <c r="I18" s="234"/>
      <c r="J18" s="234"/>
      <c r="K18" s="234"/>
      <c r="L18" s="234"/>
      <c r="M18" s="234"/>
      <c r="N18" s="234"/>
      <c r="O18" s="234"/>
      <c r="P18" s="234"/>
      <c r="Q18" s="234"/>
      <c r="R18" s="10"/>
      <c r="S18" s="10"/>
      <c r="T18" s="10"/>
      <c r="U18" s="10"/>
      <c r="V18" s="10"/>
      <c r="W18" s="10"/>
      <c r="X18" s="10"/>
      <c r="Y18" s="10"/>
      <c r="Z18" s="10"/>
      <c r="AA18" s="10"/>
      <c r="AB18" s="10"/>
      <c r="AC18" s="10"/>
      <c r="AD18" s="10"/>
      <c r="AE18" s="10"/>
      <c r="AF18" s="10"/>
      <c r="AG18" s="10"/>
    </row>
    <row r="19" spans="1:33" x14ac:dyDescent="0.3">
      <c r="A19" s="10"/>
      <c r="B19" s="232"/>
      <c r="C19" s="233"/>
      <c r="D19" s="234"/>
      <c r="E19" s="234"/>
      <c r="F19" s="234"/>
      <c r="G19" s="234"/>
      <c r="H19" s="234"/>
      <c r="I19" s="234"/>
      <c r="J19" s="234"/>
      <c r="K19" s="234"/>
      <c r="L19" s="234"/>
      <c r="M19" s="234"/>
      <c r="N19" s="234"/>
      <c r="O19" s="234"/>
      <c r="P19" s="234"/>
      <c r="Q19" s="234"/>
      <c r="R19" s="10"/>
      <c r="S19" s="10"/>
      <c r="T19" s="10"/>
      <c r="U19" s="10"/>
      <c r="V19" s="10"/>
      <c r="W19" s="10"/>
      <c r="X19" s="10"/>
      <c r="Y19" s="10"/>
      <c r="Z19" s="10"/>
      <c r="AA19" s="10"/>
      <c r="AB19" s="10"/>
      <c r="AC19" s="10"/>
      <c r="AD19" s="10"/>
      <c r="AE19" s="10"/>
      <c r="AF19" s="10"/>
      <c r="AG19" s="10"/>
    </row>
    <row r="20" spans="1:33" x14ac:dyDescent="0.3">
      <c r="A20" s="10"/>
      <c r="B20" s="232"/>
      <c r="C20" s="233"/>
      <c r="D20" s="234"/>
      <c r="E20" s="234"/>
      <c r="F20" s="234"/>
      <c r="G20" s="234"/>
      <c r="H20" s="234"/>
      <c r="I20" s="234"/>
      <c r="J20" s="234"/>
      <c r="K20" s="234"/>
      <c r="L20" s="234"/>
      <c r="M20" s="234"/>
      <c r="N20" s="234"/>
      <c r="O20" s="234"/>
      <c r="P20" s="234"/>
      <c r="Q20" s="234"/>
      <c r="R20" s="10"/>
      <c r="S20" s="10"/>
      <c r="T20" s="10"/>
      <c r="U20" s="10"/>
      <c r="V20" s="10"/>
      <c r="W20" s="10"/>
      <c r="X20" s="10"/>
      <c r="Y20" s="10"/>
      <c r="Z20" s="10"/>
      <c r="AA20" s="10"/>
      <c r="AB20" s="10"/>
      <c r="AC20" s="10"/>
      <c r="AD20" s="10"/>
      <c r="AE20" s="10"/>
      <c r="AF20" s="10"/>
      <c r="AG20" s="10"/>
    </row>
    <row r="21" spans="1:33" x14ac:dyDescent="0.3">
      <c r="A21" s="10"/>
      <c r="B21" s="232" t="str">
        <f ca="1">IFERROR(INDEX(INDIRECT(C2&amp;"Table"),MATCH(C3,INDIRECT(C2&amp;"Table"&amp;"[Name]"),0),COLUMN(INDIRECT(C2&amp;"Table"&amp;"["&amp;"[SkillName4]"&amp;"]"))),0)</f>
        <v>N/A</v>
      </c>
      <c r="C21" s="233"/>
      <c r="D21" s="234" t="str">
        <f ca="1">IFERROR(INDEX(INDIRECT(C2&amp;"Table"),MATCH(C3,INDIRECT(C2&amp;"Table"&amp;"[Name]"),0),COLUMN(INDIRECT(C2&amp;"Table"&amp;"["&amp;"[Skill4]"&amp;"]"))),0)</f>
        <v>N/A</v>
      </c>
      <c r="E21" s="234"/>
      <c r="F21" s="234"/>
      <c r="G21" s="234"/>
      <c r="H21" s="234"/>
      <c r="I21" s="234"/>
      <c r="J21" s="234"/>
      <c r="K21" s="234"/>
      <c r="L21" s="234"/>
      <c r="M21" s="234"/>
      <c r="N21" s="234"/>
      <c r="O21" s="234"/>
      <c r="P21" s="234"/>
      <c r="Q21" s="234"/>
      <c r="R21" s="10"/>
      <c r="S21" s="10"/>
      <c r="T21" s="10"/>
      <c r="U21" s="10"/>
      <c r="V21" s="10"/>
      <c r="W21" s="10"/>
      <c r="X21" s="10"/>
      <c r="Y21" s="10"/>
      <c r="Z21" s="10"/>
      <c r="AA21" s="10"/>
      <c r="AB21" s="10"/>
      <c r="AC21" s="10"/>
      <c r="AD21" s="10"/>
      <c r="AE21" s="10"/>
      <c r="AF21" s="10"/>
      <c r="AG21" s="10"/>
    </row>
    <row r="22" spans="1:33" x14ac:dyDescent="0.3">
      <c r="A22" s="10"/>
      <c r="B22" s="232"/>
      <c r="C22" s="233"/>
      <c r="D22" s="234"/>
      <c r="E22" s="234"/>
      <c r="F22" s="234"/>
      <c r="G22" s="234"/>
      <c r="H22" s="234"/>
      <c r="I22" s="234"/>
      <c r="J22" s="234"/>
      <c r="K22" s="234"/>
      <c r="L22" s="234"/>
      <c r="M22" s="234"/>
      <c r="N22" s="234"/>
      <c r="O22" s="234"/>
      <c r="P22" s="234"/>
      <c r="Q22" s="234"/>
      <c r="R22" s="10"/>
      <c r="S22" s="10"/>
      <c r="T22" s="10"/>
      <c r="U22" s="10"/>
      <c r="V22" s="10"/>
      <c r="W22" s="10"/>
      <c r="X22" s="10"/>
      <c r="Y22" s="10"/>
      <c r="Z22" s="10"/>
      <c r="AA22" s="10"/>
      <c r="AB22" s="10"/>
      <c r="AC22" s="10"/>
      <c r="AD22" s="10"/>
      <c r="AE22" s="10"/>
      <c r="AF22" s="10"/>
      <c r="AG22" s="10"/>
    </row>
    <row r="23" spans="1:33" x14ac:dyDescent="0.3">
      <c r="A23" s="10"/>
      <c r="B23" s="232"/>
      <c r="C23" s="233"/>
      <c r="D23" s="234"/>
      <c r="E23" s="234"/>
      <c r="F23" s="234"/>
      <c r="G23" s="234"/>
      <c r="H23" s="234"/>
      <c r="I23" s="234"/>
      <c r="J23" s="234"/>
      <c r="K23" s="234"/>
      <c r="L23" s="234"/>
      <c r="M23" s="234"/>
      <c r="N23" s="234"/>
      <c r="O23" s="234"/>
      <c r="P23" s="234"/>
      <c r="Q23" s="234"/>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A7" workbookViewId="0">
      <selection activeCell="L6" sqref="L6"/>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238" t="s">
        <v>1057</v>
      </c>
      <c r="AE2" s="239"/>
      <c r="AF2" s="239"/>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1401</v>
      </c>
      <c r="U3" s="34"/>
      <c r="V3" s="50" t="s">
        <v>1398</v>
      </c>
      <c r="W3" s="35"/>
      <c r="X3" s="50" t="s">
        <v>1399</v>
      </c>
      <c r="Y3" s="34"/>
      <c r="Z3" s="50" t="s">
        <v>1400</v>
      </c>
      <c r="AA3" s="35"/>
      <c r="AB3" s="11"/>
      <c r="AC3" s="5"/>
      <c r="AD3" s="111" t="s">
        <v>108</v>
      </c>
      <c r="AE3" s="111" t="s">
        <v>223</v>
      </c>
      <c r="AF3" s="168" t="s">
        <v>3</v>
      </c>
      <c r="AG3" s="237" t="s">
        <v>2573</v>
      </c>
      <c r="AH3" s="237"/>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684</v>
      </c>
      <c r="I4" s="43" t="s">
        <v>216</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1342</v>
      </c>
      <c r="L8" s="53"/>
      <c r="M8" s="68">
        <f ca="1">IF(AND(P12=2,NOT(OR(C2="BB",C2="BC"))),MAX(36/30,AF31)+(H18+0.1+MAX((12-(H18+0.1)*30)/30,0)+AF32),AF31)</f>
        <v>1.7805693370544469</v>
      </c>
      <c r="N8" s="34"/>
      <c r="O8" s="52" t="s">
        <v>27</v>
      </c>
      <c r="P8" s="53"/>
      <c r="Q8" s="68">
        <f ca="1">AF24</f>
        <v>7450</v>
      </c>
      <c r="R8" s="52"/>
      <c r="S8" s="52" t="s">
        <v>2508</v>
      </c>
      <c r="T8" s="53"/>
      <c r="U8" s="68">
        <f ca="1">FLOOR($V$14/M8,1)</f>
        <v>33</v>
      </c>
      <c r="V8" s="34"/>
      <c r="W8" s="48" t="str">
        <f>H4</f>
        <v>2x127mm (Mk 12)</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24.808923707006258</v>
      </c>
      <c r="N9" s="34"/>
      <c r="O9" s="52" t="s">
        <v>804</v>
      </c>
      <c r="P9" s="38"/>
      <c r="Q9" s="49">
        <f ca="1">AF26</f>
        <v>1</v>
      </c>
      <c r="R9" s="52"/>
      <c r="S9" s="52" t="s">
        <v>2507</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14.244554696435575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40" t="s">
        <v>225</v>
      </c>
      <c r="L11" s="241"/>
      <c r="M11" s="241"/>
      <c r="N11" s="241"/>
      <c r="O11" s="241"/>
      <c r="P11" s="241"/>
      <c r="Q11" s="241"/>
      <c r="R11" s="241"/>
      <c r="S11" s="241"/>
      <c r="T11" s="241"/>
      <c r="U11" s="241"/>
      <c r="V11" s="241"/>
      <c r="W11" s="241"/>
      <c r="X11" s="241"/>
      <c r="Y11" s="241"/>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242" t="s">
        <v>791</v>
      </c>
      <c r="R12" s="243"/>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8</v>
      </c>
      <c r="Q13" s="242" t="s">
        <v>790</v>
      </c>
      <c r="R13" s="243"/>
      <c r="S13" s="144">
        <v>1</v>
      </c>
      <c r="T13" s="34"/>
      <c r="U13" s="34"/>
      <c r="V13" s="143"/>
      <c r="W13" s="55" t="s">
        <v>1377</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2" t="s">
        <v>789</v>
      </c>
      <c r="R14" s="243"/>
      <c r="S14" s="144">
        <v>1</v>
      </c>
      <c r="T14" s="55" t="s">
        <v>1392</v>
      </c>
      <c r="U14" s="55"/>
      <c r="V14" s="147">
        <v>60</v>
      </c>
      <c r="W14" s="55" t="s">
        <v>2498</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1387</v>
      </c>
      <c r="L15" s="44"/>
      <c r="M15" s="142">
        <v>0</v>
      </c>
      <c r="N15" s="55" t="s">
        <v>4</v>
      </c>
      <c r="O15" s="40"/>
      <c r="P15" s="145">
        <v>0</v>
      </c>
      <c r="Q15" s="242" t="s">
        <v>788</v>
      </c>
      <c r="R15" s="243"/>
      <c r="S15" s="144">
        <v>1</v>
      </c>
      <c r="T15" s="55" t="s">
        <v>1431</v>
      </c>
      <c r="U15" s="55"/>
      <c r="V15" s="144">
        <v>0.08</v>
      </c>
      <c r="W15" s="55" t="s">
        <v>1444</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1388</v>
      </c>
      <c r="L16" s="44"/>
      <c r="M16" s="142">
        <v>0</v>
      </c>
      <c r="N16" s="55" t="s">
        <v>42</v>
      </c>
      <c r="O16" s="40"/>
      <c r="P16" s="145">
        <v>0</v>
      </c>
      <c r="Q16" s="242" t="s">
        <v>861</v>
      </c>
      <c r="R16" s="243"/>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2" t="s">
        <v>1323</v>
      </c>
      <c r="R17" s="243"/>
      <c r="S17" s="144">
        <v>1</v>
      </c>
      <c r="T17" s="34"/>
      <c r="U17" s="34"/>
      <c r="V17" s="143"/>
      <c r="W17" s="55" t="s">
        <v>1349</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94</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4" t="s">
        <v>1441</v>
      </c>
      <c r="P22" s="244"/>
      <c r="Q22" s="78" t="s">
        <v>788</v>
      </c>
      <c r="R22" s="79" t="s">
        <v>26</v>
      </c>
      <c r="S22" s="78" t="s">
        <v>44</v>
      </c>
      <c r="T22" s="244" t="s">
        <v>1442</v>
      </c>
      <c r="U22" s="244"/>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45" t="s">
        <v>1427</v>
      </c>
      <c r="P23" s="245"/>
      <c r="Q23" s="57">
        <v>1</v>
      </c>
      <c r="R23" s="56">
        <v>1</v>
      </c>
      <c r="S23" s="58">
        <v>0</v>
      </c>
      <c r="T23" s="245">
        <v>0</v>
      </c>
      <c r="U23" s="245"/>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45" t="s">
        <v>1427</v>
      </c>
      <c r="P24" s="245"/>
      <c r="Q24" s="57">
        <v>1</v>
      </c>
      <c r="R24" s="56">
        <v>1</v>
      </c>
      <c r="S24" s="58">
        <v>0</v>
      </c>
      <c r="T24" s="245">
        <v>0</v>
      </c>
      <c r="U24" s="245"/>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5" t="s">
        <v>1427</v>
      </c>
      <c r="P25" s="245"/>
      <c r="Q25" s="57">
        <v>1</v>
      </c>
      <c r="R25" s="56">
        <v>1</v>
      </c>
      <c r="S25" s="58">
        <v>0</v>
      </c>
      <c r="T25" s="245">
        <v>0</v>
      </c>
      <c r="U25" s="245"/>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5" t="s">
        <v>1427</v>
      </c>
      <c r="P26" s="245"/>
      <c r="Q26" s="57">
        <v>1</v>
      </c>
      <c r="R26" s="56">
        <v>1</v>
      </c>
      <c r="S26" s="58">
        <v>0</v>
      </c>
      <c r="T26" s="245">
        <v>0</v>
      </c>
      <c r="U26" s="245"/>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1.7805693370544469</v>
      </c>
      <c r="AG31" s="68"/>
      <c r="AH31" s="68"/>
      <c r="AI31" s="11"/>
      <c r="AJ31" s="11"/>
      <c r="AK31" s="11"/>
      <c r="AL31" s="11"/>
      <c r="AM31" s="11"/>
      <c r="AN31" s="11"/>
    </row>
    <row r="32" spans="1:40" x14ac:dyDescent="0.3">
      <c r="A32" s="10"/>
      <c r="B32" s="10"/>
      <c r="C32" s="50" t="s">
        <v>761</v>
      </c>
      <c r="D32" s="68">
        <f ca="1">(((100+S20+D18)/100)*D10*H10*H15*AF8+5)*5*(1-(1-AF9)^(H16*P12))*IF(OR(D2="Baltimore",D2="Massachusetts",D2="Zara"),0,1)</f>
        <v>3.7938161572000055</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D29/IF(AND(P12=2,NOT(OR(C2="BB",C2="BC"))),MAX(36/30,AF31)+(H18+0.1+MAX((12-(H18+0.1)*30)/30,0)+AF32),AF31)</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D30/IF(AND(P12=2,NOT(OR(C2="BB",C2="BC"))),MAX(36/30,AF31)+(H18+0.1+MAX((12-(H18+0.1)*30)/30,0)+AF32),AF31)</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D31/IF(AND(P12=2,NOT(OR(C2="BB",C2="BC"))),MAX(36/30,AF31)+(H18+0.1+MAX((12-(H18+0.1)*30)/30,0)+AF32),AF31)</f>
        <v>34.095633020055949</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5:P25"/>
    <mergeCell ref="O26:P26"/>
    <mergeCell ref="T23:U23"/>
    <mergeCell ref="T24:U24"/>
    <mergeCell ref="T25:U25"/>
    <mergeCell ref="T26:U26"/>
    <mergeCell ref="O23:P23"/>
    <mergeCell ref="O24:P24"/>
    <mergeCell ref="AG3:AH3"/>
    <mergeCell ref="AD2:AF2"/>
    <mergeCell ref="K11:Y11"/>
    <mergeCell ref="Q17:R17"/>
    <mergeCell ref="T22:U22"/>
    <mergeCell ref="Q12:R12"/>
    <mergeCell ref="Q13:R13"/>
    <mergeCell ref="Q14:R14"/>
    <mergeCell ref="Q15:R15"/>
    <mergeCell ref="Q16:R16"/>
    <mergeCell ref="O22:P22"/>
  </mergeCells>
  <phoneticPr fontId="7" type="noConversion"/>
  <dataValidations disablePrompts="1"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J20" sqref="J2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6" t="s">
        <v>224</v>
      </c>
      <c r="AC2" s="246"/>
      <c r="AD2" s="246"/>
      <c r="AE2" s="246"/>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1391</v>
      </c>
      <c r="Q3" s="50"/>
      <c r="R3" s="30" t="s">
        <v>1394</v>
      </c>
      <c r="S3" s="35"/>
      <c r="T3" s="30" t="s">
        <v>1393</v>
      </c>
      <c r="U3" s="30"/>
      <c r="V3" s="30" t="s">
        <v>1409</v>
      </c>
      <c r="W3" s="35"/>
      <c r="X3" s="30" t="s">
        <v>1395</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1397</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40" t="s">
        <v>225</v>
      </c>
      <c r="K11" s="241"/>
      <c r="L11" s="241"/>
      <c r="M11" s="241"/>
      <c r="N11" s="241"/>
      <c r="O11" s="241"/>
      <c r="P11" s="241"/>
      <c r="Q11" s="241"/>
      <c r="R11" s="241"/>
      <c r="S11" s="241"/>
      <c r="T11" s="241"/>
      <c r="U11" s="241"/>
      <c r="V11" s="241"/>
      <c r="W11" s="241"/>
      <c r="X11" s="241"/>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1377</v>
      </c>
      <c r="T12" s="55"/>
      <c r="U12" s="144">
        <v>0</v>
      </c>
      <c r="V12" s="55" t="s">
        <v>1445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1378</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1429</v>
      </c>
      <c r="K14" s="44"/>
      <c r="L14" s="140">
        <v>0</v>
      </c>
      <c r="M14" s="55" t="s">
        <v>789</v>
      </c>
      <c r="N14" s="40"/>
      <c r="O14" s="144">
        <v>1</v>
      </c>
      <c r="P14" s="55" t="s">
        <v>43</v>
      </c>
      <c r="Q14" s="55"/>
      <c r="R14" s="150">
        <v>0</v>
      </c>
      <c r="S14" s="55" t="s">
        <v>1379</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1375</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2504</v>
      </c>
      <c r="G16" s="37"/>
      <c r="H16" s="47">
        <f>IF(OR(D4="Homing Beacon",E4="Homing Beacon"),0.04,0)</f>
        <v>0</v>
      </c>
      <c r="I16" s="10"/>
      <c r="J16" s="54" t="s">
        <v>802</v>
      </c>
      <c r="K16" s="44"/>
      <c r="L16" s="140">
        <v>0</v>
      </c>
      <c r="M16" s="55" t="s">
        <v>770</v>
      </c>
      <c r="N16" s="40"/>
      <c r="O16" s="144">
        <v>0</v>
      </c>
      <c r="P16" s="34"/>
      <c r="Q16" s="34"/>
      <c r="R16" s="144"/>
      <c r="S16" s="55" t="s">
        <v>1392</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1368</v>
      </c>
      <c r="T17" s="55"/>
      <c r="U17" s="161" t="s">
        <v>1427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1368</v>
      </c>
      <c r="N18" s="40"/>
      <c r="O18" s="149">
        <v>1</v>
      </c>
      <c r="P18" s="55" t="s">
        <v>795</v>
      </c>
      <c r="Q18" s="55"/>
      <c r="R18" s="144">
        <v>1</v>
      </c>
      <c r="S18" s="55" t="s">
        <v>1430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1369</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1376</v>
      </c>
      <c r="L22" s="122" t="s">
        <v>770</v>
      </c>
      <c r="M22" s="123" t="s">
        <v>771</v>
      </c>
      <c r="N22" s="45" t="s">
        <v>793</v>
      </c>
      <c r="O22" s="45" t="s">
        <v>716</v>
      </c>
      <c r="P22" s="79" t="s">
        <v>26</v>
      </c>
      <c r="Q22" s="139" t="s">
        <v>44</v>
      </c>
      <c r="R22" s="139" t="s">
        <v>1396</v>
      </c>
      <c r="S22" s="244" t="s">
        <v>1446</v>
      </c>
      <c r="T22" s="244"/>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45">
        <v>0</v>
      </c>
      <c r="T23" s="245"/>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45">
        <v>0</v>
      </c>
      <c r="T24" s="245"/>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45">
        <v>0</v>
      </c>
      <c r="T25" s="245"/>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45">
        <v>0</v>
      </c>
      <c r="T26" s="245"/>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45">
        <v>0</v>
      </c>
      <c r="T27" s="245"/>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45">
        <v>0</v>
      </c>
      <c r="T28" s="245"/>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45">
        <v>0</v>
      </c>
      <c r="T29" s="245"/>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45">
        <v>0</v>
      </c>
      <c r="T30" s="245"/>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1422</v>
      </c>
      <c r="AF32" s="50"/>
      <c r="AG32" s="50" t="s">
        <v>1423</v>
      </c>
      <c r="AH32" s="50"/>
      <c r="AI32" s="50" t="s">
        <v>1424</v>
      </c>
      <c r="AJ32" s="50"/>
      <c r="AK32" s="50" t="s">
        <v>1425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1447</v>
      </c>
      <c r="AF37" s="32"/>
      <c r="AG37" s="50" t="s">
        <v>1448</v>
      </c>
      <c r="AH37" s="32"/>
      <c r="AI37" s="50" t="s">
        <v>1449</v>
      </c>
      <c r="AJ37" s="32"/>
      <c r="AK37" s="50" t="s">
        <v>1450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1447</v>
      </c>
      <c r="AF42" s="50"/>
      <c r="AG42" s="50" t="s">
        <v>1448</v>
      </c>
      <c r="AH42" s="50"/>
      <c r="AI42" s="50" t="s">
        <v>1449</v>
      </c>
      <c r="AJ42" s="48"/>
      <c r="AK42" s="50" t="s">
        <v>1450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1422</v>
      </c>
      <c r="AF46" s="50"/>
      <c r="AG46" s="50" t="s">
        <v>1423</v>
      </c>
      <c r="AH46" s="50"/>
      <c r="AI46" s="50" t="s">
        <v>1424</v>
      </c>
      <c r="AJ46" s="50"/>
      <c r="AK46" s="50" t="s">
        <v>1425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P19" sqref="P1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7" t="s">
        <v>224</v>
      </c>
      <c r="AB2" s="247"/>
      <c r="AC2" s="247"/>
      <c r="AD2" s="247"/>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(E29)*FLOOR($V$12/IF(B2="BB",$AD$17,$AD$19),1)*$R$8+E29*$V$18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(E30)*FLOOR($V$12/IF(B2="BB",$AD$17,$AD$19),1)*$R$8+E30*$V$18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(E31)*FLOOR($V$12/IF(B2="BB",$AD$17,$AD$19),1)*$R$8+E31*$V$18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1403</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8" t="s">
        <v>707</v>
      </c>
      <c r="L11" s="248"/>
      <c r="M11" s="248"/>
      <c r="N11" s="248"/>
      <c r="O11" s="248"/>
      <c r="P11" s="248"/>
      <c r="Q11" s="248"/>
      <c r="R11" s="248"/>
      <c r="S11" s="248"/>
      <c r="T11" s="248"/>
      <c r="U11" s="248"/>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1452</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42" t="s">
        <v>22</v>
      </c>
      <c r="E19" s="41">
        <f ca="1">SUM(C9:H9)*P17</f>
        <v>414</v>
      </c>
      <c r="F19" s="42"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4" t="s">
        <v>1442</v>
      </c>
      <c r="R22" s="244"/>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45">
        <v>0</v>
      </c>
      <c r="R23" s="245"/>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45">
        <v>0</v>
      </c>
      <c r="R24" s="245"/>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45">
        <v>0</v>
      </c>
      <c r="R25" s="245"/>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45">
        <v>0</v>
      </c>
      <c r="R26" s="245"/>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1.1397979797979798</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disablePrompts="1"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7" t="s">
        <v>224</v>
      </c>
      <c r="X2" s="247"/>
      <c r="Y2" s="247"/>
      <c r="Z2" s="247"/>
      <c r="AA2" s="247"/>
      <c r="AB2" s="247"/>
      <c r="AC2" s="247"/>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1432</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8" t="s">
        <v>225</v>
      </c>
      <c r="K13" s="248"/>
      <c r="L13" s="248"/>
      <c r="M13" s="248"/>
      <c r="N13" s="248"/>
      <c r="O13" s="248"/>
      <c r="P13" s="248"/>
      <c r="Q13" s="248"/>
      <c r="R13" s="248"/>
      <c r="S13" s="248"/>
      <c r="T13" s="248"/>
      <c r="U13" s="248"/>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1390</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7" t="s">
        <v>224</v>
      </c>
      <c r="X2" s="247"/>
      <c r="Y2" s="247"/>
      <c r="Z2" s="247"/>
      <c r="AA2" s="247"/>
      <c r="AB2" s="247"/>
      <c r="AC2" s="247"/>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1343</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1344</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1432</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1433</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8" t="s">
        <v>225</v>
      </c>
      <c r="K13" s="248"/>
      <c r="L13" s="248"/>
      <c r="M13" s="248"/>
      <c r="N13" s="248"/>
      <c r="O13" s="248"/>
      <c r="P13" s="248"/>
      <c r="Q13" s="248"/>
      <c r="R13" s="248"/>
      <c r="S13" s="248"/>
      <c r="T13" s="248"/>
      <c r="U13" s="248"/>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1368</v>
      </c>
      <c r="S21" s="55"/>
      <c r="T21" s="129" t="s">
        <v>1427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1430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1390</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Documentation (Old)</vt:lpstr>
      <vt:lpstr>Non-CV (2)</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2019-12-09T11:30:15Z</dcterms:modified>
</cp:coreProperties>
</file>