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5B502E04-0E51-4446-8DF4-6A5ADA2D0C46}" xr6:coauthVersionLast="45" xr6:coauthVersionMax="45" xr10:uidLastSave="{00000000-0000-0000-0000-000000000000}"/>
  <bookViews>
    <workbookView xWindow="-108" yWindow="-108" windowWidth="23256" windowHeight="12576" firstSheet="1" activeTab="8" xr2:uid="{00000000-000D-0000-FFFF-FFFF00000000}"/>
  </bookViews>
  <sheets>
    <sheet name="Documentation (Old)" sheetId="2" state="hidden" r:id="rId1"/>
    <sheet name="Documentation (WIP)" sheetId="24"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Stats'!$A$355:$E$362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98" i="25" l="1"/>
  <c r="G295" i="25" l="1"/>
  <c r="G296" i="25"/>
  <c r="G297" i="25"/>
  <c r="G299" i="25"/>
  <c r="G300" i="25"/>
  <c r="G301" i="25"/>
  <c r="G302" i="25"/>
  <c r="G303" i="25"/>
  <c r="G294" i="25"/>
  <c r="G289" i="25" l="1"/>
  <c r="G290" i="25"/>
  <c r="G291" i="25"/>
  <c r="G285" i="25"/>
  <c r="G286" i="25"/>
  <c r="G287" i="25"/>
  <c r="G288" i="25"/>
  <c r="G283" i="25"/>
  <c r="G284" i="25"/>
  <c r="G282" i="25" l="1"/>
  <c r="I19" i="11" l="1"/>
  <c r="H18" i="11"/>
  <c r="H19" i="11" l="1"/>
  <c r="I20" i="11" l="1"/>
  <c r="H16" i="3"/>
  <c r="M179" i="6" l="1"/>
  <c r="G281" i="25" l="1"/>
  <c r="G280" i="25"/>
  <c r="B311" i="6" l="1"/>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D310" i="6"/>
  <c r="C310" i="6"/>
  <c r="B310" i="6"/>
  <c r="E2" i="31" l="1"/>
  <c r="C2" i="31" s="1"/>
  <c r="F8" i="31"/>
  <c r="G8" i="27" l="1"/>
  <c r="G9" i="27" s="1"/>
  <c r="B21" i="31"/>
  <c r="K5" i="31"/>
  <c r="B12" i="31"/>
  <c r="C10" i="31"/>
  <c r="C8" i="31"/>
  <c r="B15" i="31"/>
  <c r="D5" i="31"/>
  <c r="G5" i="31"/>
  <c r="I5" i="31"/>
  <c r="D12" i="31"/>
  <c r="D15" i="31"/>
  <c r="C9" i="31"/>
  <c r="D10" i="31"/>
  <c r="F5" i="31"/>
  <c r="L5" i="31"/>
  <c r="H5" i="31"/>
  <c r="E5" i="31"/>
  <c r="C5" i="31"/>
  <c r="B18" i="31"/>
  <c r="E8" i="31"/>
  <c r="M5" i="31"/>
  <c r="E10" i="31"/>
  <c r="J5" i="31"/>
  <c r="E9" i="31"/>
  <c r="D18" i="31"/>
  <c r="D8" i="31"/>
  <c r="D9" i="31"/>
  <c r="D21" i="31"/>
  <c r="B5" i="31"/>
  <c r="E7" i="27" l="1"/>
  <c r="F8" i="27" s="1"/>
  <c r="R72" i="23" l="1"/>
  <c r="R58" i="23"/>
  <c r="R44" i="23"/>
  <c r="R30" i="23"/>
  <c r="R16" i="23"/>
  <c r="K5" i="27"/>
  <c r="K4" i="27"/>
  <c r="K3" i="27"/>
  <c r="K6" i="27"/>
  <c r="K7" i="27" l="1"/>
  <c r="K8" i="27"/>
  <c r="G274" i="25"/>
  <c r="G275" i="25"/>
  <c r="G276" i="25"/>
  <c r="G277" i="25"/>
  <c r="G278" i="25"/>
  <c r="G279" i="25"/>
  <c r="B345" i="6" l="1"/>
  <c r="C345" i="6"/>
  <c r="D345"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E33" i="23"/>
  <c r="D20" i="23"/>
  <c r="F50" i="23"/>
  <c r="E24" i="23"/>
  <c r="E51" i="23"/>
  <c r="H20" i="23"/>
  <c r="F65" i="23"/>
  <c r="H52" i="23"/>
  <c r="D61" i="23"/>
  <c r="F9" i="23"/>
  <c r="H24" i="23"/>
  <c r="G24" i="23"/>
  <c r="H36" i="23"/>
  <c r="F67" i="23"/>
  <c r="D53" i="23"/>
  <c r="D49" i="23"/>
  <c r="E65" i="23"/>
  <c r="F7" i="23"/>
  <c r="E79" i="23"/>
  <c r="F53" i="23"/>
  <c r="D19" i="23"/>
  <c r="F22" i="23"/>
  <c r="E64" i="23"/>
  <c r="H63" i="23"/>
  <c r="G64" i="23"/>
  <c r="E38" i="23"/>
  <c r="D52" i="23"/>
  <c r="D24" i="23"/>
  <c r="E76" i="23"/>
  <c r="F64" i="23"/>
  <c r="F23" i="23"/>
  <c r="H21" i="23"/>
  <c r="D50" i="23"/>
  <c r="E36" i="23"/>
  <c r="D37" i="23"/>
  <c r="D22" i="23"/>
  <c r="D81" i="23"/>
  <c r="E39" i="23"/>
  <c r="H62" i="23"/>
  <c r="D64" i="23"/>
  <c r="F25" i="23"/>
  <c r="D65" i="23"/>
  <c r="E47" i="23"/>
  <c r="H78" i="23"/>
  <c r="F39" i="23"/>
  <c r="F11" i="23"/>
  <c r="F21" i="23"/>
  <c r="G21" i="23"/>
  <c r="H48" i="23"/>
  <c r="E81" i="23"/>
  <c r="G77" i="23"/>
  <c r="H34" i="23"/>
  <c r="H49" i="23"/>
  <c r="E67" i="23"/>
  <c r="F6" i="23"/>
  <c r="E23" i="23"/>
  <c r="H38" i="23"/>
  <c r="D36" i="23"/>
  <c r="E21" i="23"/>
  <c r="F10" i="23"/>
  <c r="D76" i="23"/>
  <c r="F33" i="23"/>
  <c r="D39" i="23"/>
  <c r="E62" i="23"/>
  <c r="G52" i="23"/>
  <c r="F80" i="23"/>
  <c r="G80" i="23"/>
  <c r="E5" i="23"/>
  <c r="F24" i="23"/>
  <c r="F66" i="23"/>
  <c r="G63" i="23"/>
  <c r="D33" i="23"/>
  <c r="D62" i="23"/>
  <c r="D77" i="23"/>
  <c r="G34" i="23"/>
  <c r="G62" i="23"/>
  <c r="D75" i="23"/>
  <c r="E52" i="23"/>
  <c r="D66" i="23"/>
  <c r="E49" i="23"/>
  <c r="D21" i="23"/>
  <c r="F76" i="23"/>
  <c r="G78" i="23"/>
  <c r="F34" i="23"/>
  <c r="E75" i="23"/>
  <c r="E61" i="23"/>
  <c r="D34" i="23"/>
  <c r="E35" i="23"/>
  <c r="F19" i="23"/>
  <c r="F77" i="23"/>
  <c r="F36" i="23"/>
  <c r="F47" i="23"/>
  <c r="D63" i="23"/>
  <c r="D25" i="23"/>
  <c r="E48" i="23"/>
  <c r="F5" i="23"/>
  <c r="H50" i="23"/>
  <c r="E34" i="23"/>
  <c r="G35" i="23"/>
  <c r="G48" i="23"/>
  <c r="E78" i="23"/>
  <c r="F38" i="23"/>
  <c r="F20" i="23"/>
  <c r="F8" i="23"/>
  <c r="E77" i="23"/>
  <c r="D79" i="23"/>
  <c r="F48" i="23"/>
  <c r="F81" i="23"/>
  <c r="E50" i="23"/>
  <c r="F62" i="23"/>
  <c r="F52" i="23"/>
  <c r="E53" i="23"/>
  <c r="E66" i="23"/>
  <c r="D35" i="23"/>
  <c r="G50" i="23"/>
  <c r="D38" i="23"/>
  <c r="D47" i="23"/>
  <c r="D48" i="23"/>
  <c r="G49" i="23"/>
  <c r="D51" i="23"/>
  <c r="F51" i="23"/>
  <c r="F35" i="23"/>
  <c r="G76" i="23"/>
  <c r="H66" i="23"/>
  <c r="H80" i="23"/>
  <c r="H35" i="23"/>
  <c r="G36" i="23"/>
  <c r="G66" i="23"/>
  <c r="E63" i="23"/>
  <c r="E22" i="23"/>
  <c r="F78" i="23"/>
  <c r="F63" i="23"/>
  <c r="D67" i="23"/>
  <c r="H76" i="23"/>
  <c r="D80" i="23"/>
  <c r="F75" i="23"/>
  <c r="G38" i="23"/>
  <c r="F79" i="23"/>
  <c r="D23" i="23"/>
  <c r="E20" i="23"/>
  <c r="E19" i="23"/>
  <c r="F61" i="23"/>
  <c r="E25" i="23"/>
  <c r="F49" i="23"/>
  <c r="G20" i="23"/>
  <c r="H64" i="23"/>
  <c r="F37" i="23"/>
  <c r="H77" i="23"/>
  <c r="E37" i="23"/>
  <c r="H22" i="23"/>
  <c r="D78" i="23"/>
  <c r="E80" i="23"/>
  <c r="G22" i="23"/>
  <c r="E219" i="25" l="1"/>
  <c r="G219" i="25" s="1"/>
  <c r="E218" i="25"/>
  <c r="G218" i="25" s="1"/>
  <c r="E217" i="25"/>
  <c r="G217" i="25" s="1"/>
  <c r="C36" i="23"/>
  <c r="C63" i="23"/>
  <c r="C78" i="23"/>
  <c r="C20" i="23"/>
  <c r="C75" i="23"/>
  <c r="C62" i="23"/>
  <c r="C21" i="23"/>
  <c r="C50" i="23"/>
  <c r="C33" i="23"/>
  <c r="C22" i="23"/>
  <c r="C77" i="23"/>
  <c r="C61" i="23"/>
  <c r="C47" i="23"/>
  <c r="C64" i="23"/>
  <c r="C34" i="23"/>
  <c r="C19" i="23"/>
  <c r="C35" i="23"/>
  <c r="C48" i="23"/>
  <c r="C49" i="23"/>
  <c r="C76" i="23"/>
  <c r="L73" i="23" l="1"/>
  <c r="L59" i="23"/>
  <c r="L45" i="23"/>
  <c r="L31" i="23"/>
  <c r="L17" i="23"/>
  <c r="G33" i="23"/>
  <c r="G37" i="23"/>
  <c r="H47" i="23"/>
  <c r="G40" i="23"/>
  <c r="H25" i="23"/>
  <c r="G47" i="23"/>
  <c r="G54" i="23"/>
  <c r="H19" i="23"/>
  <c r="G81" i="23"/>
  <c r="H82" i="23"/>
  <c r="G61" i="23"/>
  <c r="H65" i="23"/>
  <c r="H81" i="23"/>
  <c r="G68" i="23"/>
  <c r="G39" i="23"/>
  <c r="G82" i="23"/>
  <c r="G19" i="23"/>
  <c r="H68" i="23"/>
  <c r="G23" i="23"/>
  <c r="H40" i="23"/>
  <c r="G65" i="23"/>
  <c r="H79" i="23"/>
  <c r="H33" i="23"/>
  <c r="H53" i="23"/>
  <c r="G53" i="23"/>
  <c r="H75" i="23"/>
  <c r="G79" i="23"/>
  <c r="H61" i="23"/>
  <c r="H23" i="23"/>
  <c r="H37" i="23"/>
  <c r="H51" i="23"/>
  <c r="G67" i="23"/>
  <c r="H54" i="23"/>
  <c r="G26" i="23"/>
  <c r="G51" i="23"/>
  <c r="H26" i="23"/>
  <c r="H67" i="23"/>
  <c r="G25" i="23"/>
  <c r="G75" i="23"/>
  <c r="H39"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D15" i="3"/>
  <c r="E15" i="3"/>
  <c r="F15" i="3"/>
  <c r="L83" i="23" l="1"/>
  <c r="L82" i="23"/>
  <c r="L69" i="23"/>
  <c r="L68" i="23"/>
  <c r="L55" i="23"/>
  <c r="L54" i="23"/>
  <c r="L40" i="23"/>
  <c r="L41" i="23"/>
  <c r="L27" i="23"/>
  <c r="L26" i="23"/>
  <c r="T11" i="26"/>
  <c r="R11" i="26"/>
  <c r="T10" i="26"/>
  <c r="R10" i="26"/>
  <c r="R9" i="26"/>
  <c r="C4" i="26"/>
  <c r="C3" i="26" s="1"/>
  <c r="AD3" i="26"/>
  <c r="J3" i="26"/>
  <c r="F16" i="26"/>
  <c r="D8" i="26"/>
  <c r="G15" i="26"/>
  <c r="F17" i="26"/>
  <c r="F18" i="26"/>
  <c r="G10" i="26"/>
  <c r="G17" i="26"/>
  <c r="H11" i="26"/>
  <c r="G6" i="26"/>
  <c r="H6" i="26"/>
  <c r="F7" i="26"/>
  <c r="D11" i="26"/>
  <c r="Y12" i="26"/>
  <c r="G9" i="26"/>
  <c r="F13" i="26"/>
  <c r="D17" i="26"/>
  <c r="F15" i="26"/>
  <c r="F6" i="26"/>
  <c r="G19" i="26"/>
  <c r="E18" i="26"/>
  <c r="D20" i="26"/>
  <c r="H8" i="26"/>
  <c r="F20" i="26"/>
  <c r="H13" i="26"/>
  <c r="H15" i="3"/>
  <c r="E9" i="26"/>
  <c r="D5" i="26"/>
  <c r="G18" i="26"/>
  <c r="G13" i="26"/>
  <c r="D10" i="26"/>
  <c r="D13" i="26"/>
  <c r="G11" i="26"/>
  <c r="H18" i="26"/>
  <c r="G5" i="26"/>
  <c r="E20" i="26"/>
  <c r="D6" i="26"/>
  <c r="F9" i="26"/>
  <c r="G16" i="26"/>
  <c r="F5" i="26"/>
  <c r="G20" i="26"/>
  <c r="E16" i="26"/>
  <c r="D16" i="26"/>
  <c r="G8" i="26"/>
  <c r="D18" i="26"/>
  <c r="E10" i="26"/>
  <c r="E12" i="26"/>
  <c r="H10" i="26"/>
  <c r="H5" i="26"/>
  <c r="Y4" i="26"/>
  <c r="D9" i="26"/>
  <c r="H12" i="26"/>
  <c r="F12" i="26"/>
  <c r="H15" i="26"/>
  <c r="H17" i="26"/>
  <c r="E17" i="26"/>
  <c r="E7" i="26"/>
  <c r="E15" i="26"/>
  <c r="E6" i="26"/>
  <c r="F10" i="26"/>
  <c r="G12" i="26"/>
  <c r="E5" i="26"/>
  <c r="D7" i="26"/>
  <c r="H9" i="26"/>
  <c r="E8" i="26"/>
  <c r="X4" i="26"/>
  <c r="H19" i="26"/>
  <c r="D12" i="26"/>
  <c r="E13" i="26"/>
  <c r="H7" i="26"/>
  <c r="E11" i="26"/>
  <c r="D19" i="26"/>
  <c r="H20" i="26"/>
  <c r="F11" i="26"/>
  <c r="D15" i="26"/>
  <c r="F19" i="26"/>
  <c r="F8" i="26"/>
  <c r="Y13" i="26"/>
  <c r="E19" i="26"/>
  <c r="G7" i="26"/>
  <c r="H16" i="26"/>
  <c r="Z8" i="26"/>
  <c r="G262" i="25" l="1"/>
  <c r="G263" i="25"/>
  <c r="G259" i="25"/>
  <c r="G260" i="25"/>
  <c r="G261" i="25"/>
  <c r="X7" i="26"/>
  <c r="C8" i="26"/>
  <c r="B29" i="26"/>
  <c r="C13" i="26"/>
  <c r="Z4" i="26"/>
  <c r="C16" i="26"/>
  <c r="X6" i="26"/>
  <c r="Y6" i="26"/>
  <c r="Y7" i="26"/>
  <c r="C5" i="26"/>
  <c r="X5" i="26"/>
  <c r="Y5" i="26"/>
  <c r="C11" i="26"/>
  <c r="B28" i="26"/>
  <c r="C9" i="26"/>
  <c r="B26" i="26"/>
  <c r="C17" i="26"/>
  <c r="C7" i="26"/>
  <c r="C15" i="26"/>
  <c r="C14" i="26"/>
  <c r="C6" i="26"/>
  <c r="C10" i="26"/>
  <c r="C12" i="26"/>
  <c r="B27"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3" i="21"/>
  <c r="AD24"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B304" i="6"/>
  <c r="C304" i="6"/>
  <c r="D304" i="6"/>
  <c r="B278" i="6"/>
  <c r="C278" i="6"/>
  <c r="D278" i="6"/>
  <c r="AF13" i="11"/>
  <c r="E5" i="22"/>
  <c r="Z30" i="26" l="1"/>
  <c r="R6" i="26"/>
  <c r="R4" i="26"/>
  <c r="R5" i="26"/>
  <c r="I400" i="17"/>
  <c r="E5" i="11"/>
  <c r="R2" i="23" l="1"/>
  <c r="C4" i="23" l="1"/>
  <c r="C3" i="23" s="1"/>
  <c r="H10" i="23"/>
  <c r="G7" i="23"/>
  <c r="H7" i="23"/>
  <c r="D7" i="23"/>
  <c r="D11" i="23"/>
  <c r="G10" i="23"/>
  <c r="H6" i="23"/>
  <c r="E6" i="23"/>
  <c r="G8" i="23"/>
  <c r="E10" i="23"/>
  <c r="D8" i="23"/>
  <c r="E8" i="23"/>
  <c r="E9" i="23"/>
  <c r="H8" i="23"/>
  <c r="E11" i="23"/>
  <c r="G6" i="23"/>
  <c r="D9" i="23"/>
  <c r="D10" i="23"/>
  <c r="E7" i="23"/>
  <c r="D6" i="23"/>
  <c r="D5" i="23"/>
  <c r="C8" i="23"/>
  <c r="T11" i="22" l="1"/>
  <c r="T10" i="22"/>
  <c r="R11" i="22"/>
  <c r="R10" i="22"/>
  <c r="R9" i="22"/>
  <c r="J3" i="22"/>
  <c r="C7" i="23"/>
  <c r="C5" i="23"/>
  <c r="I18" i="11"/>
  <c r="G8" i="22"/>
  <c r="F8" i="22"/>
  <c r="C6" i="23"/>
  <c r="D12" i="22"/>
  <c r="L3" i="23" l="1"/>
  <c r="AD3" i="22"/>
  <c r="C4" i="22"/>
  <c r="E12" i="22"/>
  <c r="G18" i="22"/>
  <c r="H16" i="22"/>
  <c r="G11" i="23"/>
  <c r="X4" i="22"/>
  <c r="G16" i="22"/>
  <c r="G9" i="22"/>
  <c r="G10" i="22"/>
  <c r="F18" i="22"/>
  <c r="Z4" i="22"/>
  <c r="H8" i="22"/>
  <c r="G7" i="22"/>
  <c r="D11" i="22"/>
  <c r="G5" i="23"/>
  <c r="H9" i="22"/>
  <c r="E17" i="22"/>
  <c r="E6" i="22"/>
  <c r="E15" i="22"/>
  <c r="F14" i="22"/>
  <c r="D5" i="22"/>
  <c r="H10" i="22"/>
  <c r="F7" i="22"/>
  <c r="D10" i="22"/>
  <c r="F9" i="22"/>
  <c r="H12" i="22"/>
  <c r="G12" i="22"/>
  <c r="E7" i="22"/>
  <c r="G11" i="22"/>
  <c r="Y4" i="22"/>
  <c r="G19" i="22"/>
  <c r="H11" i="23"/>
  <c r="F16" i="22"/>
  <c r="D16" i="22"/>
  <c r="H19" i="22"/>
  <c r="F12" i="22"/>
  <c r="H15" i="22"/>
  <c r="E16" i="22"/>
  <c r="E9" i="22"/>
  <c r="E18" i="22"/>
  <c r="F5" i="22"/>
  <c r="G15" i="22"/>
  <c r="D17" i="22"/>
  <c r="H14" i="22"/>
  <c r="E8" i="22"/>
  <c r="H5" i="23"/>
  <c r="E10" i="22"/>
  <c r="F17" i="22"/>
  <c r="F11" i="22"/>
  <c r="E19" i="22"/>
  <c r="H9" i="23"/>
  <c r="H6" i="22"/>
  <c r="D7" i="22"/>
  <c r="H11" i="22"/>
  <c r="D8" i="22"/>
  <c r="Y13" i="22"/>
  <c r="G9" i="23"/>
  <c r="G5" i="22"/>
  <c r="H5" i="22"/>
  <c r="H7" i="22"/>
  <c r="D19" i="22"/>
  <c r="G12" i="23"/>
  <c r="H17" i="22"/>
  <c r="G14" i="22"/>
  <c r="Y12" i="22"/>
  <c r="F19" i="22"/>
  <c r="E11" i="22"/>
  <c r="D14" i="22"/>
  <c r="E14" i="22"/>
  <c r="D9" i="22"/>
  <c r="F10" i="22"/>
  <c r="H18" i="22"/>
  <c r="H12" i="23"/>
  <c r="D6" i="22"/>
  <c r="F15" i="22"/>
  <c r="G6" i="22"/>
  <c r="F6" i="22"/>
  <c r="D18" i="22"/>
  <c r="G17" i="22"/>
  <c r="D15" i="22"/>
  <c r="P72" i="23" l="1"/>
  <c r="P58" i="23"/>
  <c r="P44" i="23"/>
  <c r="P30" i="23"/>
  <c r="P16" i="23"/>
  <c r="P2" i="23"/>
  <c r="L4" i="23"/>
  <c r="L5" i="23"/>
  <c r="E13" i="23"/>
  <c r="C3" i="22"/>
  <c r="C13" i="23"/>
  <c r="AD4" i="22"/>
  <c r="W10" i="11"/>
  <c r="W9" i="11"/>
  <c r="Y8" i="11"/>
  <c r="W8" i="11"/>
  <c r="K3" i="11"/>
  <c r="Z5" i="22"/>
  <c r="X7" i="22"/>
  <c r="Y7" i="22"/>
  <c r="X6" i="22"/>
  <c r="Z7" i="22"/>
  <c r="X5" i="22"/>
  <c r="Y5" i="22"/>
  <c r="Z6" i="22"/>
  <c r="Y6" i="22"/>
  <c r="C14" i="22"/>
  <c r="P59" i="23" l="1"/>
  <c r="P61" i="23" s="1"/>
  <c r="P73" i="23"/>
  <c r="P75" i="23" s="1"/>
  <c r="P45" i="23"/>
  <c r="P47" i="23" s="1"/>
  <c r="P17" i="23"/>
  <c r="P19" i="23" s="1"/>
  <c r="P31" i="23"/>
  <c r="P33" i="23" s="1"/>
  <c r="P3" i="23"/>
  <c r="P5" i="23" s="1"/>
  <c r="L13" i="23"/>
  <c r="L12" i="23"/>
  <c r="B303" i="6"/>
  <c r="Z5" i="26" s="1"/>
  <c r="C303" i="6"/>
  <c r="Z6" i="26" s="1"/>
  <c r="D303" i="6"/>
  <c r="Z7" i="26" s="1"/>
  <c r="C11" i="22"/>
  <c r="C5" i="22"/>
  <c r="C10" i="22"/>
  <c r="C13" i="22"/>
  <c r="C15" i="22"/>
  <c r="C6" i="22"/>
  <c r="B26" i="22"/>
  <c r="B27" i="22"/>
  <c r="C7" i="22"/>
  <c r="C12" i="22"/>
  <c r="B28" i="22"/>
  <c r="C16" i="22"/>
  <c r="C9" i="22"/>
  <c r="B25" i="22"/>
  <c r="C8"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D307" i="6"/>
  <c r="AC12" i="21" s="1"/>
  <c r="C307" i="6"/>
  <c r="AC11" i="21" s="1"/>
  <c r="B307" i="6"/>
  <c r="AC10" i="21" s="1"/>
  <c r="C4" i="21"/>
  <c r="C3" i="21" s="1"/>
  <c r="K3" i="21"/>
  <c r="G12" i="21"/>
  <c r="E11" i="21"/>
  <c r="F14" i="21"/>
  <c r="D11" i="21"/>
  <c r="B26" i="21"/>
  <c r="G17" i="21"/>
  <c r="G7" i="21"/>
  <c r="F7" i="21"/>
  <c r="E8" i="21"/>
  <c r="D7" i="21"/>
  <c r="E13" i="21"/>
  <c r="F9" i="21"/>
  <c r="AB4" i="21"/>
  <c r="G15" i="21"/>
  <c r="G9" i="21"/>
  <c r="E7" i="21"/>
  <c r="G11" i="21"/>
  <c r="D14" i="21"/>
  <c r="F12" i="21"/>
  <c r="E12" i="21"/>
  <c r="G10" i="11"/>
  <c r="F11" i="21"/>
  <c r="F8" i="21"/>
  <c r="F13" i="21"/>
  <c r="F16" i="21"/>
  <c r="D9" i="21"/>
  <c r="F15" i="21"/>
  <c r="D13" i="21"/>
  <c r="D8" i="21"/>
  <c r="G15" i="11"/>
  <c r="G8" i="21"/>
  <c r="G16" i="21"/>
  <c r="E9" i="21"/>
  <c r="D12" i="21"/>
  <c r="G13" i="21"/>
  <c r="E14" i="21"/>
  <c r="F10" i="21"/>
  <c r="G14" i="21"/>
  <c r="F17" i="21"/>
  <c r="V25" i="22" l="1"/>
  <c r="T25" i="22"/>
  <c r="AB34" i="22"/>
  <c r="AB33" i="22"/>
  <c r="AB32" i="22"/>
  <c r="AB35" i="22"/>
  <c r="AB36" i="22"/>
  <c r="E26" i="21"/>
  <c r="D26" i="21"/>
  <c r="L26" i="21"/>
  <c r="I26" i="21"/>
  <c r="K26" i="21"/>
  <c r="H26" i="21"/>
  <c r="G26" i="21"/>
  <c r="J26" i="21"/>
  <c r="F26" i="21"/>
  <c r="AD15" i="21"/>
  <c r="M19" i="21"/>
  <c r="C12" i="21"/>
  <c r="C8" i="21"/>
  <c r="G5" i="21"/>
  <c r="H5" i="21"/>
  <c r="C7" i="21"/>
  <c r="F6" i="21"/>
  <c r="C14" i="21"/>
  <c r="B24" i="21"/>
  <c r="F5" i="21"/>
  <c r="AB7" i="21"/>
  <c r="C10" i="21"/>
  <c r="B25" i="21"/>
  <c r="B23" i="21"/>
  <c r="C13" i="21"/>
  <c r="G10" i="21"/>
  <c r="G6" i="21"/>
  <c r="AB5" i="21"/>
  <c r="C9" i="21"/>
  <c r="C11" i="21"/>
  <c r="AB6"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0" i="6"/>
  <c r="D351" i="6"/>
  <c r="D347" i="6"/>
  <c r="D342" i="6"/>
  <c r="D346" i="6"/>
  <c r="AD9" i="3" s="1"/>
  <c r="D344" i="6"/>
  <c r="D348" i="6"/>
  <c r="D349" i="6"/>
  <c r="D343" i="6"/>
  <c r="D353" i="6"/>
  <c r="D352" i="6"/>
  <c r="C350" i="6"/>
  <c r="C351" i="6"/>
  <c r="C347" i="6"/>
  <c r="C342" i="6"/>
  <c r="C346" i="6"/>
  <c r="AD8" i="3" s="1"/>
  <c r="C344" i="6"/>
  <c r="C348" i="6"/>
  <c r="C349" i="6"/>
  <c r="C343" i="6"/>
  <c r="C353" i="6"/>
  <c r="C352" i="6"/>
  <c r="B350" i="6"/>
  <c r="B351" i="6"/>
  <c r="B347" i="6"/>
  <c r="B342" i="6"/>
  <c r="B346" i="6"/>
  <c r="AD7" i="3" s="1"/>
  <c r="B344" i="6"/>
  <c r="B348" i="6"/>
  <c r="B349" i="6"/>
  <c r="B343" i="6"/>
  <c r="B353" i="6"/>
  <c r="B352" i="6"/>
  <c r="D288" i="6"/>
  <c r="D289" i="6"/>
  <c r="D290" i="6"/>
  <c r="D305" i="6"/>
  <c r="AC9" i="3" s="1"/>
  <c r="D291" i="6"/>
  <c r="D306" i="6"/>
  <c r="D300" i="6"/>
  <c r="D302" i="6"/>
  <c r="D301" i="6"/>
  <c r="D299" i="6"/>
  <c r="D279" i="6"/>
  <c r="D280" i="6"/>
  <c r="D281" i="6"/>
  <c r="D282" i="6"/>
  <c r="D284" i="6"/>
  <c r="D296" i="6"/>
  <c r="D298" i="6"/>
  <c r="D295" i="6"/>
  <c r="D286" i="6"/>
  <c r="D297" i="6"/>
  <c r="D285" i="6"/>
  <c r="D293" i="6"/>
  <c r="D292" i="6"/>
  <c r="D283" i="6"/>
  <c r="D287" i="6"/>
  <c r="D294" i="6"/>
  <c r="C288" i="6"/>
  <c r="C289" i="6"/>
  <c r="C290" i="6"/>
  <c r="C305" i="6"/>
  <c r="AC8" i="3" s="1"/>
  <c r="C291" i="6"/>
  <c r="C306" i="6"/>
  <c r="C300" i="6"/>
  <c r="C302" i="6"/>
  <c r="C301" i="6"/>
  <c r="C299" i="6"/>
  <c r="C279" i="6"/>
  <c r="C280" i="6"/>
  <c r="C281" i="6"/>
  <c r="C282" i="6"/>
  <c r="C284" i="6"/>
  <c r="C296" i="6"/>
  <c r="C298" i="6"/>
  <c r="C295" i="6"/>
  <c r="C286" i="6"/>
  <c r="C297" i="6"/>
  <c r="C285" i="6"/>
  <c r="C293" i="6"/>
  <c r="C292" i="6"/>
  <c r="C283" i="6"/>
  <c r="C287" i="6"/>
  <c r="C294" i="6"/>
  <c r="B288" i="6"/>
  <c r="B289" i="6"/>
  <c r="B290" i="6"/>
  <c r="B305" i="6"/>
  <c r="AC7" i="3" s="1"/>
  <c r="B291" i="6"/>
  <c r="B306" i="6"/>
  <c r="B300" i="6"/>
  <c r="B302" i="6"/>
  <c r="B301" i="6"/>
  <c r="B299" i="6"/>
  <c r="B279" i="6"/>
  <c r="B280" i="6"/>
  <c r="B281" i="6"/>
  <c r="B282" i="6"/>
  <c r="B284" i="6"/>
  <c r="B296" i="6"/>
  <c r="B298" i="6"/>
  <c r="B295" i="6"/>
  <c r="B286" i="6"/>
  <c r="B297" i="6"/>
  <c r="B285" i="6"/>
  <c r="B293" i="6"/>
  <c r="B292" i="6"/>
  <c r="B283" i="6"/>
  <c r="B287" i="6"/>
  <c r="B294" i="6"/>
  <c r="C4" i="3"/>
  <c r="H13" i="21"/>
  <c r="H17" i="21"/>
  <c r="H9" i="21"/>
  <c r="H8" i="21"/>
  <c r="H11" i="21"/>
  <c r="H15" i="21"/>
  <c r="H7" i="21"/>
  <c r="H14" i="21"/>
  <c r="H12" i="21"/>
  <c r="H16" i="21"/>
  <c r="H10" i="21"/>
  <c r="H6" i="21"/>
  <c r="Z27" i="22" l="1"/>
  <c r="Z26" i="22"/>
  <c r="Z29" i="22"/>
  <c r="L4" i="22" s="1"/>
  <c r="N4" i="22" s="1"/>
  <c r="P4" i="22" s="1"/>
  <c r="C3" i="3"/>
  <c r="AD21" i="21"/>
  <c r="AD22" i="21"/>
  <c r="AD13" i="21"/>
  <c r="AD17" i="21"/>
  <c r="M9" i="21" s="1"/>
  <c r="C18" i="21"/>
  <c r="AD27" i="21"/>
  <c r="AD20" i="21"/>
  <c r="E18" i="21"/>
  <c r="AD30" i="21"/>
  <c r="AD31" i="21" s="1"/>
  <c r="AD25" i="21"/>
  <c r="AD18" i="21"/>
  <c r="O9" i="21" s="1"/>
  <c r="D4" i="11"/>
  <c r="D3" i="11" s="1"/>
  <c r="G5" i="3"/>
  <c r="AH4" i="11"/>
  <c r="L5" i="22" l="1"/>
  <c r="N5" i="22" s="1"/>
  <c r="P5" i="22" s="1"/>
  <c r="L6" i="22"/>
  <c r="N6" i="22" s="1"/>
  <c r="P6" i="22" s="1"/>
  <c r="AD28" i="21"/>
  <c r="R8" i="21" s="1"/>
  <c r="N36" i="21"/>
  <c r="P36" i="21"/>
  <c r="P35" i="21"/>
  <c r="N35" i="21"/>
  <c r="P34" i="21"/>
  <c r="L36" i="21"/>
  <c r="N34" i="21"/>
  <c r="L34" i="21"/>
  <c r="L35" i="21"/>
  <c r="J36" i="21"/>
  <c r="J34" i="21"/>
  <c r="J35" i="21"/>
  <c r="J29" i="21"/>
  <c r="R9" i="21"/>
  <c r="C31" i="21"/>
  <c r="C29" i="21"/>
  <c r="C30" i="21"/>
  <c r="AD26" i="21"/>
  <c r="M8" i="21" s="1"/>
  <c r="G31" i="21"/>
  <c r="G37" i="21" s="1"/>
  <c r="E31" i="21"/>
  <c r="G30" i="21"/>
  <c r="G36" i="21" s="1"/>
  <c r="E30" i="21"/>
  <c r="E29" i="2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D8" i="3"/>
  <c r="E10" i="3"/>
  <c r="F7" i="3"/>
  <c r="E11" i="3"/>
  <c r="C26" i="11"/>
  <c r="H10" i="3"/>
  <c r="AH7" i="11"/>
  <c r="AH11" i="11"/>
  <c r="G16" i="11"/>
  <c r="B27" i="3"/>
  <c r="H13" i="3"/>
  <c r="C25" i="11"/>
  <c r="E7" i="11"/>
  <c r="D13" i="3"/>
  <c r="G11" i="11"/>
  <c r="G14" i="3"/>
  <c r="G9" i="11"/>
  <c r="H7" i="3"/>
  <c r="D12" i="11"/>
  <c r="F8" i="11"/>
  <c r="E13" i="3"/>
  <c r="AH6" i="11"/>
  <c r="C13" i="3"/>
  <c r="F14" i="3"/>
  <c r="C12" i="3"/>
  <c r="B24" i="3"/>
  <c r="D12" i="3"/>
  <c r="AH9" i="11"/>
  <c r="D10" i="3"/>
  <c r="C15" i="3"/>
  <c r="H12" i="3"/>
  <c r="G13" i="3"/>
  <c r="F11" i="3"/>
  <c r="E12" i="3"/>
  <c r="G12" i="11"/>
  <c r="H11" i="3"/>
  <c r="G10" i="3"/>
  <c r="G5" i="11"/>
  <c r="I8" i="11"/>
  <c r="D11" i="3"/>
  <c r="B28" i="3"/>
  <c r="F12" i="11"/>
  <c r="G8" i="11"/>
  <c r="F10" i="3"/>
  <c r="D10" i="11"/>
  <c r="B23" i="3"/>
  <c r="AH5" i="11"/>
  <c r="G7" i="11"/>
  <c r="G7" i="3"/>
  <c r="F12" i="3"/>
  <c r="G17" i="11"/>
  <c r="G12" i="3"/>
  <c r="E8" i="3"/>
  <c r="C23" i="11"/>
  <c r="G6" i="11"/>
  <c r="AH8" i="11"/>
  <c r="E14" i="11"/>
  <c r="E8" i="11"/>
  <c r="F13" i="3"/>
  <c r="F8" i="3"/>
  <c r="C24" i="11"/>
  <c r="E7" i="3"/>
  <c r="G11" i="3"/>
  <c r="G14" i="11"/>
  <c r="G8" i="3"/>
  <c r="B26" i="3"/>
  <c r="D7" i="3"/>
  <c r="B25" i="3"/>
  <c r="H8" i="11"/>
  <c r="H8" i="3"/>
  <c r="AH10" i="11"/>
  <c r="H14" i="3"/>
  <c r="G13" i="11"/>
  <c r="B29" i="3"/>
  <c r="B30" i="3"/>
  <c r="AH12" i="11"/>
  <c r="G26" i="11" l="1"/>
  <c r="F26" i="11"/>
  <c r="E26" i="11"/>
  <c r="N26" i="11"/>
  <c r="M26" i="11"/>
  <c r="J26" i="11"/>
  <c r="L26" i="11"/>
  <c r="K26" i="11"/>
  <c r="H26" i="11"/>
  <c r="I26" i="11"/>
  <c r="U5" i="21"/>
  <c r="U4" i="21"/>
  <c r="U6" i="2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C8" i="3"/>
  <c r="F5" i="3"/>
  <c r="D13" i="11"/>
  <c r="C11" i="3"/>
  <c r="C7" i="3"/>
  <c r="C10" i="3"/>
  <c r="F6" i="3"/>
  <c r="N5" i="21" l="1"/>
  <c r="N6" i="21"/>
  <c r="N4" i="21"/>
  <c r="M5" i="21"/>
  <c r="M6" i="21"/>
  <c r="M4" i="21"/>
  <c r="R4" i="21"/>
  <c r="R5" i="21"/>
  <c r="AC10" i="3"/>
  <c r="AC3" i="3"/>
  <c r="W44" i="3" s="1"/>
  <c r="AE17" i="3"/>
  <c r="H17" i="11"/>
  <c r="H13" i="11"/>
  <c r="I10" i="11"/>
  <c r="I17" i="11"/>
  <c r="AE4" i="11"/>
  <c r="F10" i="11"/>
  <c r="AF4" i="11"/>
  <c r="F5" i="11"/>
  <c r="E11" i="11"/>
  <c r="F14" i="11"/>
  <c r="F15" i="11"/>
  <c r="H12" i="11"/>
  <c r="H9" i="11"/>
  <c r="F11" i="11"/>
  <c r="I11" i="11"/>
  <c r="H10" i="11"/>
  <c r="D14" i="11"/>
  <c r="H6" i="11"/>
  <c r="AF14" i="11"/>
  <c r="F6" i="11"/>
  <c r="H5" i="3"/>
  <c r="I6" i="11"/>
  <c r="E9" i="11"/>
  <c r="F17" i="11"/>
  <c r="E15" i="11"/>
  <c r="F13" i="11"/>
  <c r="I13" i="11"/>
  <c r="F9" i="11"/>
  <c r="H9" i="3"/>
  <c r="H6" i="3"/>
  <c r="I12" i="11"/>
  <c r="F9" i="3"/>
  <c r="I5" i="11"/>
  <c r="F16" i="11"/>
  <c r="H5" i="11"/>
  <c r="G9" i="3"/>
  <c r="E12" i="11"/>
  <c r="F7" i="11"/>
  <c r="E6" i="11"/>
  <c r="G6" i="3"/>
  <c r="D11" i="11"/>
  <c r="I9" i="11"/>
  <c r="I16" i="11"/>
  <c r="E16" i="11"/>
  <c r="D8" i="11"/>
  <c r="E17" i="11"/>
  <c r="H7" i="11"/>
  <c r="E13" i="11"/>
  <c r="E10" i="11"/>
  <c r="H11" i="11"/>
  <c r="H15" i="11"/>
  <c r="H16" i="11"/>
  <c r="I7" i="11"/>
  <c r="I14" i="11"/>
  <c r="I15" i="11"/>
  <c r="H14"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F6" i="11"/>
  <c r="AF7" i="11"/>
  <c r="AF5" i="11"/>
  <c r="AE6" i="11"/>
  <c r="AE5" i="11"/>
  <c r="AE7"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9" i="11"/>
  <c r="D7" i="11"/>
  <c r="D5" i="11"/>
  <c r="AF27" i="11" l="1"/>
  <c r="AF28" i="11" s="1"/>
  <c r="P20" i="11"/>
  <c r="D19" i="11"/>
  <c r="F31" i="11" s="1"/>
  <c r="AF23" i="11"/>
  <c r="D6" i="11"/>
  <c r="AF31" i="11" l="1"/>
  <c r="M8" i="11" s="1"/>
  <c r="AF32" i="11"/>
  <c r="AF30" i="11"/>
  <c r="M10" i="11" s="1"/>
  <c r="F29" i="11"/>
  <c r="F30" i="11"/>
  <c r="T31" i="11"/>
  <c r="T29" i="11"/>
  <c r="T30" i="11"/>
  <c r="Q10" i="11"/>
  <c r="M9" i="11"/>
  <c r="U9" i="11" s="1"/>
  <c r="D18" i="11"/>
  <c r="D31" i="11" s="1"/>
  <c r="D37" i="11" s="1"/>
  <c r="U8" i="11" l="1"/>
  <c r="D29" i="1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<sst xmlns="http://schemas.openxmlformats.org/spreadsheetml/2006/main" count="13454" uniqueCount="2643">
  <si>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</si>
  <si>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</si>
  <si>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</si>
  <si>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</si>
  <si>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</si>
  <si>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</si>
  <si>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</si>
  <si>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</si>
  <si>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</si>
  <si>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</si>
  <si>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</si>
  <si>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</si>
  <si>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</si>
  <si>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</si>
  <si>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</si>
  <si>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</si>
  <si>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</si>
  <si>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</si>
  <si>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</si>
  <si>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</si>
  <si>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</si>
  <si>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</si>
  <si>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</si>
  <si>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</si>
  <si>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</si>
  <si>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</si>
  <si>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</si>
  <si>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</si>
  <si>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</si>
  <si>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</si>
  <si>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</si>
  <si>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</si>
  <si>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</si>
  <si>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</si>
  <si>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</si>
  <si>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</si>
  <si>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</si>
  <si>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</si>
  <si>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</si>
  <si>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</si>
  <si>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</si>
  <si>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</si>
  <si>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</si>
  <si>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</si>
  <si>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</si>
  <si>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</si>
  <si>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</si>
  <si>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</si>
  <si>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</si>
  <si>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</si>
  <si>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</si>
  <si>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</si>
  <si>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</si>
  <si>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</si>
  <si>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</si>
  <si>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</si>
  <si>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</si>
  <si>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</si>
  <si>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</si>
  <si>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</si>
  <si>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</si>
  <si>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</si>
  <si>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</si>
  <si>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</si>
  <si>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</si>
  <si>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</si>
  <si>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</si>
  <si>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</si>
  <si>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</si>
  <si>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</si>
  <si>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</si>
  <si>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</si>
  <si>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</si>
  <si>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</si>
  <si>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</si>
  <si>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</si>
  <si>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</si>
  <si>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</si>
  <si>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</si>
  <si>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</si>
  <si>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</si>
  <si>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</si>
  <si>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</si>
  <si>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</si>
  <si>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</si>
  <si>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</si>
  <si>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</si>
  <si>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</si>
  <si>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</si>
  <si>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</si>
  <si>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</si>
  <si>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</si>
  <si>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</si>
  <si>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</si>
  <si>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</si>
  <si>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</si>
  <si>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</si>
  <si>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</si>
  <si>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</si>
  <si>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</si>
  <si>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</si>
  <si>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</si>
  <si>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</si>
  <si>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</si>
  <si>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</si>
  <si>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</si>
  <si>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</si>
  <si>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</si>
  <si>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</si>
  <si>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</si>
  <si>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</si>
  <si>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</si>
  <si>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</si>
  <si>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</si>
  <si>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</si>
  <si>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</si>
  <si>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</si>
  <si>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</si>
  <si>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</si>
  <si>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</si>
  <si>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</si>
  <si>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</si>
  <si>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</si>
  <si>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</si>
  <si>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</si>
  <si>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</si>
  <si>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</si>
  <si>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</si>
  <si>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</si>
  <si>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</si>
  <si>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</si>
  <si>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</si>
  <si>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</si>
  <si>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</si>
  <si>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</si>
  <si>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</si>
  <si>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</si>
  <si>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</si>
  <si>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</si>
  <si>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</si>
  <si>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</si>
  <si>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</si>
  <si>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</si>
  <si>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</si>
  <si>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</si>
  <si>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</si>
  <si>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</si>
  <si>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</si>
  <si>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</si>
  <si>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</si>
  <si>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</si>
  <si>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</si>
  <si>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</si>
  <si>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</si>
  <si>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</si>
  <si>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</si>
  <si>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</si>
  <si>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</si>
  <si>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</si>
  <si>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</si>
  <si>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</si>
  <si>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</si>
  <si>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</si>
  <si>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</si>
  <si>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</si>
  <si>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</si>
  <si>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</si>
  <si>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</si>
  <si>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</si>
  <si>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</si>
  <si>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</si>
  <si>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</si>
  <si>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</si>
  <si>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</si>
  <si>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</si>
  <si>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</si>
  <si>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</si>
  <si>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</si>
  <si>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</si>
  <si>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</si>
  <si>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</si>
  <si>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</si>
  <si>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</si>
  <si>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</si>
  <si>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</si>
  <si>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</si>
  <si>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</si>
  <si>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</si>
  <si>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</si>
  <si>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</si>
  <si>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</si>
  <si>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</si>
  <si>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</si>
  <si>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</si>
  <si>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</si>
  <si>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</si>
  <si>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</si>
  <si>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</si>
  <si>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</si>
  <si>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</si>
  <si>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</si>
  <si>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</si>
  <si>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</si>
  <si>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</si>
  <si>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</si>
  <si>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</si>
  <si>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</si>
  <si>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</si>
  <si>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</si>
  <si>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</si>
  <si>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</si>
  <si>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</si>
  <si>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</si>
  <si>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</si>
  <si>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</si>
  <si>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</si>
  <si>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</si>
  <si>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</si>
  <si>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</si>
  <si>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</si>
  <si>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</si>
  <si>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</si>
  <si>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</si>
  <si>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</si>
  <si>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</si>
  <si>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</si>
  <si>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</si>
  <si>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</si>
  <si>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</si>
  <si>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</si>
  <si>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</si>
  <si>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</si>
  <si>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</si>
  <si>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</si>
  <si>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</si>
  <si>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</si>
  <si>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</si>
  <si>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</si>
  <si>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</si>
  <si>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</si>
  <si>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</si>
  <si>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</si>
  <si>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</si>
  <si>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</si>
  <si>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</si>
  <si>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</si>
  <si>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</si>
  <si>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</si>
  <si>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</si>
  <si>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</si>
  <si>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</si>
  <si>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</si>
  <si>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</si>
  <si>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</si>
  <si>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</si>
  <si>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</si>
  <si>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</si>
  <si>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</si>
  <si>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</si>
  <si>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</si>
  <si>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</si>
  <si>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</si>
  <si>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</si>
  <si>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</si>
  <si>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</si>
  <si>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</si>
  <si>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</si>
  <si>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</si>
  <si>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</si>
  <si>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</si>
  <si>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</si>
  <si>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</si>
  <si>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</si>
  <si>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</si>
  <si>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</si>
  <si>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</si>
  <si>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</si>
  <si>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</si>
  <si>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</si>
  <si>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</si>
  <si>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</si>
  <si>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</si>
  <si>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</si>
  <si>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</si>
  <si>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</si>
  <si>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</si>
  <si>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</si>
  <si>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</si>
  <si>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</si>
  <si>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</si>
  <si>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</si>
  <si>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</si>
  <si>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</si>
  <si>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</si>
  <si>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</si>
  <si>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</si>
  <si>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</si>
  <si>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</si>
  <si>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</si>
  <si>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</si>
  <si>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</si>
  <si>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</si>
  <si>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</si>
  <si>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</si>
  <si>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</si>
  <si>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</si>
  <si>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</si>
  <si>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</si>
  <si>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</si>
  <si>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</si>
  <si>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</si>
  <si>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</si>
  <si>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</si>
  <si>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</si>
  <si>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</si>
  <si>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</si>
  <si>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</si>
  <si>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</si>
  <si>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</si>
  <si>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</si>
  <si>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</si>
  <si>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</si>
  <si>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</si>
  <si>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</si>
  <si>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</si>
  <si>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</si>
  <si>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</si>
  <si>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</si>
  <si>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</si>
  <si>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</si>
  <si>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</si>
  <si>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</si>
  <si>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</si>
  <si>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</si>
  <si>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</si>
  <si>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</si>
  <si>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</si>
  <si>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</si>
  <si>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</si>
  <si>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</si>
  <si>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</si>
  <si>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</si>
  <si>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</si>
  <si>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</si>
  <si>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</si>
  <si>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</si>
  <si>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</si>
  <si>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</si>
  <si>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</si>
  <si>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</si>
  <si>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</si>
  <si>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</si>
  <si>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</si>
  <si>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</si>
  <si>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</si>
  <si>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</si>
  <si>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</si>
  <si>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</si>
  <si>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</si>
  <si>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</si>
  <si>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</si>
  <si>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</si>
  <si>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</si>
  <si>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</si>
  <si>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</si>
  <si>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</si>
  <si>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</si>
  <si>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</si>
  <si>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</si>
  <si>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</si>
  <si>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</si>
  <si>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</si>
  <si>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</si>
  <si>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</si>
  <si>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</si>
  <si>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</si>
  <si>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</si>
  <si>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</si>
  <si>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</si>
  <si>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</si>
  <si>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</si>
  <si>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</si>
  <si>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</si>
  <si>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</si>
  <si>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</si>
  <si>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</si>
  <si>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</si>
  <si>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</si>
  <si>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</si>
  <si>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</si>
  <si>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</si>
  <si>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</si>
  <si>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</si>
  <si>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</si>
  <si>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</si>
  <si>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</si>
  <si>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</si>
  <si>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</si>
  <si>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</si>
  <si>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</si>
  <si>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</si>
  <si>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</si>
  <si>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</si>
  <si>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</si>
  <si>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</si>
  <si>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</si>
  <si>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</si>
  <si>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</si>
  <si>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</si>
  <si>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</si>
  <si>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</si>
  <si>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</si>
  <si>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</si>
  <si>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</si>
  <si>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</si>
  <si>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</si>
  <si>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</si>
  <si>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</si>
  <si>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</si>
  <si>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</si>
  <si>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</si>
  <si>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</si>
  <si>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</si>
  <si>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</si>
  <si>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</si>
  <si>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</si>
  <si>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</si>
  <si>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</si>
  <si>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</si>
  <si>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</si>
  <si>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</si>
  <si>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</si>
  <si>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</si>
  <si>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</si>
  <si>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</si>
  <si>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</si>
  <si>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</si>
  <si>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</si>
  <si>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</si>
  <si>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</si>
  <si>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</si>
  <si>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</si>
  <si>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</si>
  <si>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</si>
  <si>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</si>
  <si>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</si>
  <si>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</si>
  <si>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</si>
  <si>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</si>
  <si>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</si>
  <si>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</si>
  <si>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</si>
  <si>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</si>
  <si>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</si>
  <si>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</si>
  <si>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</si>
  <si>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</si>
  <si>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</si>
  <si>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</si>
  <si>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</si>
  <si>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</si>
  <si>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</si>
  <si>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</si>
  <si>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</si>
  <si>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</si>
  <si>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</si>
  <si>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</si>
  <si>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</si>
  <si>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</si>
  <si>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</si>
  <si>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</si>
  <si>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</si>
  <si>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</si>
  <si>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</si>
  <si>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</si>
  <si>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</si>
  <si>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</si>
  <si>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</si>
  <si>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</si>
  <si>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</si>
  <si>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</si>
  <si>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</si>
  <si>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</si>
  <si>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</si>
  <si>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</si>
  <si>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</si>
  <si>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</si>
  <si>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</si>
  <si>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</si>
  <si>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</si>
  <si>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</si>
  <si>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</si>
  <si>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</si>
  <si>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</si>
  <si>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</si>
  <si>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</si>
  <si>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</si>
  <si>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</si>
  <si>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</si>
  <si>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</si>
  <si>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</si>
  <si>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</si>
  <si>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</si>
  <si>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</si>
  <si>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</si>
  <si>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</si>
  <si>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</si>
  <si>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</si>
  <si>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</si>
  <si>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</si>
  <si>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</si>
  <si>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</si>
  <si>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</si>
  <si>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</si>
  <si>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</si>
  <si>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</si>
  <si>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</si>
  <si>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</si>
  <si>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</si>
  <si>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</si>
  <si>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</si>
  <si>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</si>
  <si>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</si>
  <si>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</si>
  <si>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</si>
  <si>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</si>
  <si>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</si>
  <si>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</si>
  <si>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</si>
  <si>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</si>
  <si>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</si>
  <si>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</si>
  <si>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</si>
  <si>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</si>
  <si>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</si>
  <si>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</si>
  <si>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</si>
  <si>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</si>
  <si>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</si>
  <si>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</si>
  <si>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</si>
  <si>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</si>
  <si>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</si>
  <si>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</si>
  <si>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</si>
  <si>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</si>
  <si>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</si>
  <si>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</si>
  <si>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</si>
  <si>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</si>
  <si>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</si>
  <si>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</si>
  <si>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</si>
  <si>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</si>
  <si>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</si>
  <si>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</si>
  <si>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</si>
  <si>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</si>
  <si>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</si>
  <si>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</si>
  <si>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</si>
  <si>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</si>
  <si>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</si>
  <si>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</si>
  <si>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</si>
  <si>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</si>
  <si>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</si>
  <si>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</si>
  <si>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</si>
  <si>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</si>
  <si>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</si>
  <si>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</si>
  <si>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</si>
  <si>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</si>
  <si>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</si>
  <si>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</si>
  <si>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</si>
  <si>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</si>
  <si>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</si>
  <si>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</si>
  <si>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</si>
  <si>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</si>
  <si>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</si>
  <si>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</si>
  <si>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</si>
  <si>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</si>
  <si>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</si>
  <si>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</si>
  <si>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</si>
  <si>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</si>
  <si>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</si>
  <si>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</si>
  <si>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</si>
  <si>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</si>
  <si>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</si>
  <si>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</si>
  <si>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</si>
  <si>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</si>
  <si>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</si>
  <si>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</si>
  <si>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</si>
  <si>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</si>
  <si>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</si>
  <si>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</si>
  <si>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</si>
  <si>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</si>
  <si>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</si>
  <si>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</si>
  <si>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</si>
  <si>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</si>
  <si>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</si>
  <si>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</si>
  <si>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</si>
  <si>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</si>
  <si>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</si>
  <si>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</si>
  <si>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</si>
  <si>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</si>
  <si>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</si>
  <si>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</si>
  <si>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</si>
  <si>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</si>
  <si>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</si>
  <si>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</si>
  <si>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</si>
  <si>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</si>
  <si>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</si>
  <si>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</si>
  <si>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</si>
  <si>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</si>
  <si>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</si>
  <si>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</si>
  <si>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</si>
  <si>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</si>
  <si>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</si>
  <si>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</si>
  <si>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</si>
  <si>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</si>
  <si>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</si>
  <si>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</si>
  <si>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</si>
  <si>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</si>
  <si>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</si>
  <si>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</si>
  <si>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</si>
  <si>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</si>
  <si>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</si>
  <si>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</si>
  <si>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</si>
  <si>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</si>
  <si>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</si>
  <si>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</si>
  <si>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</si>
  <si>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</si>
  <si>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</si>
  <si>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</si>
  <si>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</si>
  <si>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</si>
  <si>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</si>
  <si>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</si>
  <si>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</si>
  <si>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</si>
  <si>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</si>
  <si>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</si>
  <si>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</si>
  <si>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</si>
  <si>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</si>
  <si>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</si>
  <si>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</si>
  <si>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</si>
  <si>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</si>
  <si>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</si>
  <si>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</si>
  <si>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</si>
  <si>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</si>
  <si>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</si>
  <si>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</si>
  <si>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</si>
  <si>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</si>
  <si>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</si>
  <si>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</si>
  <si>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</si>
  <si>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</si>
  <si>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</si>
  <si>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</si>
  <si>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</si>
  <si>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</si>
  <si>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</si>
  <si>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</si>
  <si>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</si>
  <si>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</si>
  <si>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</si>
  <si>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</si>
  <si>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</si>
  <si>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</si>
  <si>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</si>
  <si>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</si>
  <si>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</si>
  <si>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</si>
  <si>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</si>
  <si>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</si>
  <si>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</si>
  <si>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</si>
  <si>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</si>
  <si>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</si>
  <si>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</si>
  <si>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</si>
  <si>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</si>
  <si>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</si>
  <si>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</si>
  <si>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</si>
  <si>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</si>
  <si>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</si>
  <si>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</si>
  <si>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</si>
  <si>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</si>
  <si>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</si>
  <si>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</si>
  <si>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</si>
  <si>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</si>
  <si>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</si>
  <si>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</si>
  <si>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</si>
  <si>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</si>
  <si>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</si>
  <si>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</si>
  <si>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</si>
  <si>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</si>
  <si>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</si>
  <si>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</si>
  <si>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</si>
  <si>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</si>
  <si>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</si>
  <si>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</si>
  <si>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</si>
  <si>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</si>
  <si>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</si>
  <si>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</si>
  <si>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</si>
  <si>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</si>
  <si>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</si>
  <si>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</si>
  <si>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</si>
  <si>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</si>
  <si>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</si>
  <si>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</si>
  <si>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</si>
  <si>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</si>
  <si>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</si>
  <si>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</si>
  <si>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</si>
  <si>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</si>
  <si>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</si>
  <si>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</si>
  <si>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</si>
  <si>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</si>
  <si>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</si>
  <si>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</si>
  <si>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</si>
  <si>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</si>
  <si>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</si>
  <si>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</si>
  <si>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</si>
  <si>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</si>
  <si>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</si>
  <si>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</si>
  <si>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</si>
  <si>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</si>
  <si>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</si>
  <si>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</si>
  <si>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</si>
  <si>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</si>
  <si>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</si>
  <si>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</si>
  <si>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</si>
  <si>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</si>
  <si>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</si>
  <si>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</si>
  <si>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</si>
  <si>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</si>
  <si>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</si>
  <si>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</si>
  <si>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</si>
  <si>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</si>
  <si>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</si>
  <si>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</si>
  <si>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</si>
  <si>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</si>
  <si>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</si>
  <si>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</si>
  <si>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</si>
  <si>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</si>
  <si>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</si>
  <si>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</si>
  <si>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</si>
  <si>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</si>
  <si>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</si>
  <si>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</si>
  <si>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</si>
  <si>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</si>
  <si>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</si>
  <si>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</si>
  <si>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</si>
  <si>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</si>
  <si>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</si>
  <si>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</si>
  <si>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</si>
  <si>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</si>
  <si>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</si>
  <si>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</si>
  <si>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</si>
  <si>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</si>
  <si>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</si>
  <si>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</si>
  <si>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</si>
  <si>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</si>
  <si>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</si>
  <si>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</si>
  <si>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</si>
  <si>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</si>
  <si>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</si>
  <si>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</si>
  <si>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</si>
  <si>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</si>
  <si>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</si>
  <si>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</si>
  <si>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</si>
  <si>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</si>
  <si>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</si>
  <si>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</si>
  <si>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</si>
  <si>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</si>
  <si>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</si>
  <si>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</si>
  <si>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</si>
  <si>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</si>
  <si>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</si>
  <si>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</si>
  <si>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</si>
  <si>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</si>
  <si>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</si>
  <si>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</si>
  <si>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</si>
  <si>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</si>
  <si>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</si>
  <si>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</si>
  <si>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</si>
  <si>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</si>
  <si>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</si>
  <si>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</si>
  <si>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</si>
  <si>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</si>
  <si>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</si>
  <si>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</si>
  <si>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</si>
  <si>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</si>
  <si>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</si>
  <si>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</si>
  <si>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</si>
  <si>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</si>
  <si>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</si>
  <si>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</si>
  <si>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</si>
  <si>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</si>
  <si>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</si>
  <si>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</si>
  <si>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</si>
  <si>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</si>
  <si>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</si>
  <si>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</si>
  <si>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</si>
  <si>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</si>
  <si>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</si>
  <si>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</si>
  <si>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</si>
  <si>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</si>
  <si>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</si>
  <si>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</si>
  <si>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</si>
  <si>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</si>
  <si>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</si>
  <si>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</si>
  <si>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</si>
  <si>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</si>
  <si>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</si>
  <si>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</si>
  <si>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</si>
  <si>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</si>
  <si>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</si>
  <si>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</si>
  <si>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</si>
  <si>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</si>
  <si>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</si>
  <si>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</si>
  <si>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</si>
  <si>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</si>
  <si>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</si>
  <si>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</si>
  <si>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</si>
  <si>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</si>
  <si>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</si>
  <si>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</si>
  <si>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</si>
  <si>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</si>
  <si>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</si>
  <si>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</si>
  <si>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</si>
  <si>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</si>
  <si>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</si>
  <si>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</si>
  <si>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</si>
  <si>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</si>
  <si>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</si>
  <si>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</si>
  <si>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</si>
  <si>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</si>
  <si>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</si>
  <si>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</si>
  <si>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</si>
  <si>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</si>
  <si>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</si>
  <si>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</si>
  <si>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</si>
  <si>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</si>
  <si>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</si>
  <si>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</si>
  <si>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</si>
  <si>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</si>
  <si>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</si>
  <si>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</si>
  <si>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</si>
  <si>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</si>
  <si>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</si>
  <si>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</si>
  <si>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</si>
  <si>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</si>
  <si>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</si>
  <si>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</si>
  <si>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</si>
  <si>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</si>
  <si>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</si>
  <si>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</si>
  <si>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</si>
  <si>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</si>
  <si>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</si>
  <si>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</si>
  <si>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</si>
  <si>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</si>
  <si>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</si>
  <si>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</si>
  <si>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</si>
  <si>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</si>
  <si>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</si>
  <si>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</si>
  <si>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</si>
  <si>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</si>
  <si>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</si>
  <si>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</si>
  <si>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</si>
  <si>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</si>
  <si>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</si>
  <si>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</si>
  <si>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</si>
  <si>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</si>
  <si>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</si>
  <si>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</si>
  <si>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</si>
  <si>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</si>
  <si>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</si>
  <si>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</si>
  <si>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</si>
  <si>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</si>
  <si>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</si>
  <si>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</si>
  <si>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</si>
  <si>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</si>
  <si>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</si>
  <si>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</si>
  <si>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</si>
  <si>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</si>
  <si>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</si>
  <si>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</si>
  <si>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</si>
  <si>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</si>
  <si>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</si>
  <si>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</si>
  <si>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</si>
  <si>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</si>
  <si>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</si>
  <si>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</si>
  <si>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</si>
  <si>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</si>
  <si>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</si>
  <si>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</si>
  <si>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</si>
  <si>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</si>
  <si>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</si>
  <si>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</si>
  <si>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</si>
  <si>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</si>
  <si>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</si>
  <si>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</si>
  <si>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</si>
  <si>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</si>
  <si>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</si>
  <si>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</si>
  <si>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</si>
  <si>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</si>
  <si>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</si>
  <si>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</si>
  <si>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</si>
  <si>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</si>
  <si>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</si>
  <si>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</si>
  <si>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</si>
  <si>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</si>
  <si>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</si>
  <si>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</si>
  <si>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</si>
  <si>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</si>
  <si>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</si>
  <si>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</si>
  <si>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</si>
  <si>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</si>
  <si>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</si>
  <si>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</si>
  <si>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</si>
  <si>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</si>
  <si>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</si>
  <si>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</si>
  <si>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</si>
  <si>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</si>
  <si>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</si>
  <si>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</si>
  <si>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</si>
  <si>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</si>
  <si>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</si>
  <si>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</si>
  <si>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</si>
  <si>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</si>
  <si>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</si>
  <si>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</si>
  <si>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</si>
  <si>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</si>
  <si>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</si>
  <si>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</si>
  <si>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</si>
  <si>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</si>
  <si>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</si>
  <si>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</si>
  <si>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</si>
  <si>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</si>
  <si>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</si>
  <si>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</si>
  <si>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</si>
  <si>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</si>
  <si>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</si>
  <si>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</si>
  <si>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</si>
  <si>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</si>
  <si>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</si>
  <si>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</si>
  <si>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</si>
  <si>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</si>
  <si>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</si>
  <si>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</si>
  <si>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</si>
  <si>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</si>
  <si>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</si>
  <si>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</si>
  <si>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</si>
  <si>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</si>
  <si>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</si>
  <si>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</si>
  <si>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</si>
  <si>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</si>
  <si>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</si>
  <si>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</si>
  <si>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</si>
  <si>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</si>
  <si>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</si>
  <si>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</si>
  <si>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</si>
  <si>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</si>
  <si>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</si>
  <si>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</si>
  <si>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</si>
  <si>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</si>
  <si>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</si>
  <si>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</si>
  <si>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</si>
  <si>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</si>
  <si>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</si>
  <si>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</si>
  <si>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</si>
  <si>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</si>
  <si>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</si>
  <si>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</si>
  <si>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</si>
  <si>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</si>
  <si>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</si>
  <si>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</si>
  <si>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</si>
  <si>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</si>
  <si>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</si>
  <si>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</si>
  <si>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</si>
  <si>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</si>
  <si>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</si>
  <si>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</si>
  <si>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</si>
  <si>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</si>
  <si>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</si>
  <si>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</si>
  <si>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</si>
  <si>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</si>
  <si>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</si>
  <si>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</si>
  <si>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</si>
  <si>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</si>
  <si>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</si>
  <si>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</si>
  <si>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</si>
  <si>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</si>
  <si>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</si>
  <si>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</si>
  <si>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</si>
  <si>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</si>
  <si>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</si>
  <si>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</si>
  <si>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</si>
  <si>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</si>
  <si>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</si>
  <si>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</si>
  <si>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</si>
  <si>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</si>
  <si>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</si>
  <si>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</si>
  <si>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</si>
  <si>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</si>
  <si>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</si>
  <si>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</si>
  <si>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</si>
  <si>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</si>
  <si>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</si>
  <si>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</si>
  <si>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</si>
  <si>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</si>
  <si>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</si>
  <si>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</si>
  <si>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</si>
  <si>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</si>
  <si>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</si>
  <si>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</si>
  <si>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</si>
  <si>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</si>
  <si>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</si>
  <si>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</si>
  <si>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</si>
  <si>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</si>
  <si>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</si>
  <si>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</si>
  <si>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</si>
  <si>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</si>
  <si>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</si>
  <si>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</si>
  <si>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</si>
  <si>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</si>
  <si>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</si>
  <si>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</si>
  <si>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</si>
  <si>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</si>
  <si>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</si>
  <si>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</si>
  <si>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</si>
  <si>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</si>
  <si>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</si>
  <si>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</si>
  <si>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</si>
  <si>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</si>
  <si>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</si>
  <si>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</si>
  <si>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</si>
  <si>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</si>
  <si>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</si>
  <si>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</si>
  <si>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</si>
  <si>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</si>
  <si>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</si>
  <si>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</si>
  <si>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</si>
  <si>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</si>
  <si>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</si>
  <si>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</si>
  <si>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</si>
  <si>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</si>
  <si>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</si>
  <si>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</si>
  <si>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</si>
  <si>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</si>
  <si>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</si>
  <si>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</si>
  <si>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</si>
  <si>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</si>
  <si>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</si>
  <si>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</si>
  <si>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</si>
  <si>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</si>
  <si>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</si>
  <si>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</si>
  <si>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</si>
  <si>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</si>
  <si>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</si>
  <si>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</si>
  <si>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</si>
  <si>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</si>
  <si>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</si>
  <si>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</si>
  <si>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</si>
  <si>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</si>
  <si>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</si>
  <si>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</si>
  <si>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</si>
  <si>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</si>
  <si>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</si>
  <si>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</si>
  <si>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</si>
  <si>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</si>
  <si>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</si>
  <si>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</si>
  <si>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</si>
  <si>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</si>
  <si>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</si>
  <si>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</si>
  <si>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</si>
  <si>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</si>
  <si>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</si>
  <si>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</si>
  <si>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</si>
  <si>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</si>
  <si>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</si>
  <si>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</si>
  <si>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</si>
  <si>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</si>
  <si>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</si>
  <si>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</si>
  <si>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</si>
  <si>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</si>
  <si>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</si>
  <si>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</si>
  <si>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</si>
  <si>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</si>
  <si>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</si>
  <si>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</si>
  <si>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</si>
  <si>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</si>
  <si>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</si>
  <si>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</si>
  <si>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</si>
  <si>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</si>
  <si>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</si>
  <si>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</si>
  <si>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</si>
  <si>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</si>
  <si>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</si>
  <si>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</si>
  <si>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</si>
  <si>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</si>
  <si>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</si>
  <si>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</si>
  <si>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</si>
  <si>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</si>
  <si>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</si>
  <si>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</si>
  <si>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</si>
  <si>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</si>
  <si>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</si>
  <si>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</si>
  <si>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</si>
  <si>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</si>
  <si>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</si>
  <si>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</si>
  <si>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</si>
  <si>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</si>
  <si>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</si>
  <si>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</si>
  <si>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</si>
  <si>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</si>
  <si>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</si>
  <si>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</si>
  <si>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</si>
  <si>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</si>
  <si>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</si>
  <si>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</si>
  <si>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</si>
  <si>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</si>
  <si>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</si>
  <si>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</si>
  <si>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</si>
  <si>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</si>
  <si>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</si>
  <si>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</si>
  <si>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</si>
  <si>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</si>
  <si>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</si>
  <si>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</si>
  <si>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</si>
  <si>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</si>
  <si>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</si>
  <si>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</si>
  <si>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</si>
  <si>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</si>
  <si>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</si>
  <si>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</si>
  <si>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</si>
  <si>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</si>
  <si>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</si>
  <si>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</si>
  <si>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</si>
  <si>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</si>
  <si>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</si>
  <si>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</si>
  <si>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</si>
  <si>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</si>
  <si>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</si>
  <si>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</si>
  <si>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</si>
  <si>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</si>
  <si>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</si>
  <si>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</si>
  <si>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</si>
  <si>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</si>
  <si>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</si>
  <si>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</si>
  <si>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</si>
  <si>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</si>
  <si>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</si>
  <si>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</si>
  <si>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</si>
  <si>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</si>
  <si>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</si>
  <si>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</si>
  <si>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</si>
  <si>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</si>
  <si>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</si>
  <si>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</si>
  <si>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</si>
  <si>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</si>
  <si>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</si>
  <si>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</si>
  <si>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</si>
  <si>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</si>
  <si>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</si>
  <si>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</si>
  <si>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</si>
  <si>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</si>
  <si>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</si>
  <si>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</si>
  <si>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</si>
  <si>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</si>
  <si>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</si>
  <si>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</si>
  <si>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</si>
  <si>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</si>
  <si>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</si>
  <si>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</si>
  <si>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</si>
  <si>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</si>
  <si>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</si>
  <si>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</si>
  <si>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</si>
  <si>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</si>
  <si>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</si>
  <si>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</si>
  <si>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</si>
  <si>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</si>
  <si>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</si>
  <si>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</si>
  <si>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</si>
  <si>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</si>
  <si>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</si>
  <si>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</si>
  <si>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</si>
  <si>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</si>
  <si>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</si>
  <si>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</si>
  <si>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</si>
  <si>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</si>
  <si>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</si>
  <si>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</si>
  <si>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</si>
  <si>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</si>
  <si>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</si>
  <si>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</si>
  <si>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</si>
  <si>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</si>
  <si>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</si>
  <si>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</si>
  <si>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</si>
  <si>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</si>
  <si>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</si>
  <si>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</si>
  <si>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</si>
  <si>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</si>
  <si>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</si>
  <si>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</si>
  <si>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</si>
  <si>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</si>
  <si>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</si>
  <si>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</si>
  <si>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</si>
  <si>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</si>
  <si>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</si>
  <si>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</si>
  <si>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</si>
  <si>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</si>
  <si>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</si>
  <si>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</si>
  <si>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</si>
  <si>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</si>
  <si>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</si>
  <si>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</si>
  <si>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</si>
  <si>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</si>
  <si>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</si>
  <si>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</si>
  <si>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</si>
  <si>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</si>
  <si>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</si>
  <si>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</si>
  <si>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</si>
  <si>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</si>
  <si>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</si>
  <si>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</si>
  <si>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</si>
  <si>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</si>
  <si>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</si>
  <si>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</si>
  <si>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</si>
  <si>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</si>
  <si>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</si>
  <si>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</si>
  <si>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</si>
  <si>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</si>
  <si>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</si>
  <si>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</si>
  <si>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</si>
  <si>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</si>
  <si>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</si>
  <si>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</si>
  <si>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</si>
  <si>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</si>
  <si>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</si>
  <si>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</si>
  <si>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</si>
  <si>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</si>
  <si>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</si>
  <si>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</si>
  <si>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</si>
  <si>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</si>
  <si>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</si>
  <si>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</si>
  <si>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</si>
  <si>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</si>
  <si>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</si>
  <si>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</si>
  <si>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</si>
  <si>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</si>
  <si>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</si>
  <si>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</si>
  <si>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</si>
  <si>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</si>
  <si>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</si>
  <si>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</si>
  <si>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</si>
  <si>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</si>
  <si>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</si>
  <si>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</si>
  <si>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</si>
  <si>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</si>
  <si>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</si>
  <si>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</si>
  <si>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</si>
  <si>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</si>
  <si>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</si>
  <si>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</si>
  <si>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</si>
  <si>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</si>
  <si>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</si>
  <si>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</si>
  <si>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</si>
  <si>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</si>
  <si>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</si>
  <si>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</si>
  <si>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</si>
  <si>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</si>
  <si>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</si>
  <si>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</si>
  <si>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</si>
  <si>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</si>
  <si>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</si>
  <si>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</si>
  <si>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</si>
  <si>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</si>
  <si>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</si>
  <si>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</si>
  <si>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</si>
  <si>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</si>
  <si>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</si>
  <si>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</si>
  <si>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</si>
  <si>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</si>
  <si>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</si>
  <si>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</si>
  <si>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</si>
  <si>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</si>
  <si>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</si>
  <si>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</si>
  <si>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</si>
  <si>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</si>
  <si>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</si>
  <si>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</si>
  <si>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</si>
  <si>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</si>
  <si>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</si>
  <si>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</si>
  <si>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</si>
  <si>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</si>
  <si>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</si>
  <si>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</si>
  <si>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</si>
  <si>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</si>
  <si>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</si>
  <si>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</si>
  <si>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</si>
  <si>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</si>
  <si>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</si>
  <si>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</si>
  <si>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</si>
  <si>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</si>
  <si>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</si>
  <si>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</si>
  <si>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</si>
  <si>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</si>
  <si>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</si>
  <si>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</si>
  <si>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</si>
  <si>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</si>
  <si>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</si>
  <si>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</si>
  <si>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</si>
  <si>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</si>
  <si>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</si>
  <si>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</si>
  <si>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</si>
  <si>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</si>
  <si>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</si>
  <si>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</si>
  <si>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</si>
  <si>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</si>
  <si>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</si>
  <si>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</si>
  <si>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</si>
  <si>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</si>
  <si>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</si>
  <si>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</si>
  <si>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</si>
  <si>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</si>
  <si>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</si>
  <si>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</si>
  <si>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</si>
  <si>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</si>
  <si>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</si>
  <si>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</si>
  <si>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</si>
  <si>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</si>
  <si>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</si>
  <si>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</si>
  <si>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</si>
  <si>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</si>
  <si>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</si>
  <si>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</si>
  <si>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</si>
  <si>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</si>
  <si>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</si>
  <si>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</si>
  <si>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</si>
  <si>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</si>
  <si>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</si>
  <si>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</si>
  <si>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</si>
  <si>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</si>
  <si>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</si>
  <si>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</si>
  <si>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</si>
  <si>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</si>
  <si>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</si>
  <si>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</si>
  <si>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</si>
  <si>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</si>
  <si>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</si>
  <si>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</si>
  <si>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</si>
  <si>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</si>
  <si>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</si>
  <si>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</si>
  <si>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</si>
  <si>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</si>
  <si>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</si>
  <si>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</si>
  <si>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</si>
  <si>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</si>
  <si>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</si>
  <si>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</si>
  <si>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</si>
  <si>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</si>
  <si>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</si>
  <si>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</si>
  <si>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</si>
  <si>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</si>
  <si>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</si>
  <si>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</si>
  <si>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</si>
  <si>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</si>
  <si>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</si>
  <si>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</si>
  <si>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</si>
  <si>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</si>
  <si>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</si>
  <si>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</si>
  <si>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</si>
  <si>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</si>
  <si>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</si>
  <si>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</si>
  <si>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</si>
  <si>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</si>
  <si>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</si>
  <si>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</si>
  <si>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</si>
  <si>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</si>
  <si>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</si>
  <si>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</si>
  <si>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</si>
  <si>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</si>
  <si>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</si>
  <si>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</si>
  <si>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</si>
  <si>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</si>
  <si>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</si>
  <si>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</si>
  <si>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</si>
  <si>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</si>
  <si>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</si>
  <si>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</si>
  <si>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</si>
  <si>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</si>
  <si>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</si>
  <si>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</si>
  <si>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</si>
  <si>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</si>
  <si>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</si>
  <si>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</si>
  <si>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</si>
  <si>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</si>
  <si>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</si>
  <si>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</si>
  <si>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</si>
  <si>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</si>
  <si>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</si>
  <si>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</si>
  <si>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</si>
  <si>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</si>
  <si>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</si>
  <si>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</si>
  <si>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</si>
  <si>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</si>
  <si>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</si>
  <si>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</si>
  <si>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</si>
  <si>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</si>
  <si>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</si>
  <si>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</si>
  <si>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</si>
  <si>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</si>
  <si>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</si>
  <si>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</si>
  <si>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</si>
  <si>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</si>
  <si>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</si>
  <si>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</si>
  <si>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</si>
  <si>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</si>
  <si>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</si>
  <si>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</si>
  <si>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</si>
  <si>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</si>
  <si>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</si>
  <si>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</si>
  <si>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</si>
  <si>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</si>
  <si>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</si>
  <si>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</si>
  <si>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</si>
  <si>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</si>
  <si>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</si>
  <si>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</si>
  <si>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</si>
  <si>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</si>
  <si>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</si>
  <si>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</si>
  <si>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</si>
  <si>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</si>
  <si>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</si>
  <si>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</si>
  <si>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</si>
  <si>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</si>
  <si>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</si>
  <si>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</si>
  <si>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</si>
  <si>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</si>
  <si>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</si>
  <si>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</si>
  <si>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</si>
  <si>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</si>
  <si>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</si>
  <si>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</si>
  <si>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</si>
  <si>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</si>
  <si>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</si>
  <si>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</si>
  <si>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</si>
  <si>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</si>
  <si>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</si>
  <si>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</si>
  <si>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</si>
  <si>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</si>
  <si>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</si>
  <si>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</si>
  <si>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</si>
  <si>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</si>
  <si>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</si>
  <si>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</si>
  <si>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</si>
  <si>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</si>
  <si>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</si>
  <si>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</si>
  <si>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</si>
  <si>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</si>
  <si>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</si>
  <si>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</si>
  <si>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</si>
  <si>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</si>
  <si>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</si>
  <si>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</si>
  <si>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</si>
  <si>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</si>
  <si>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</si>
  <si>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</si>
  <si>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</si>
  <si>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</si>
  <si>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</si>
  <si>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</si>
  <si>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</si>
  <si>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</si>
  <si>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</si>
  <si>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</si>
  <si>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</si>
  <si>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</si>
  <si>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</si>
  <si>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</si>
  <si>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</si>
  <si>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</si>
  <si>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</si>
  <si>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</si>
  <si>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</si>
  <si>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</si>
  <si>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</si>
  <si>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</si>
  <si>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</si>
  <si>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</si>
  <si>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</si>
  <si>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</si>
  <si>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</si>
  <si>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</si>
  <si>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</si>
  <si>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</si>
  <si>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</si>
  <si>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</si>
  <si>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</si>
  <si>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</si>
  <si>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</si>
  <si>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</si>
  <si>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</si>
  <si>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</si>
  <si>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</si>
  <si>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</si>
  <si>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</si>
  <si>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</si>
  <si>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</si>
  <si>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</si>
  <si>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</si>
  <si>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</si>
  <si>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</si>
  <si>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</si>
  <si>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</si>
  <si>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</si>
  <si>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</si>
  <si>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</si>
  <si>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</si>
  <si>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</si>
  <si>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</si>
  <si>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</si>
  <si>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</si>
  <si>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</si>
  <si>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</si>
  <si>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</si>
  <si>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</si>
  <si>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</si>
  <si>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</si>
  <si>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</si>
  <si>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</si>
  <si>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</si>
  <si>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</si>
  <si>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</si>
  <si>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</si>
  <si>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</si>
  <si>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</si>
  <si>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</si>
  <si>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</si>
  <si>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</si>
  <si>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</si>
  <si>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</si>
  <si>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</si>
  <si>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</si>
  <si>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</si>
  <si>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</si>
  <si>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</si>
  <si>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</si>
  <si>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</si>
  <si>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</si>
  <si>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</si>
  <si>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</si>
  <si>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</si>
  <si>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</si>
  <si>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</si>
  <si>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</si>
  <si>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</si>
  <si>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</si>
  <si>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</si>
  <si>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</si>
  <si>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</si>
  <si>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</si>
  <si>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</si>
  <si>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</si>
  <si>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</si>
  <si>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</si>
  <si>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</si>
  <si>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</si>
  <si>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</si>
  <si>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</si>
  <si>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</si>
  <si>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</si>
  <si>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</si>
  <si>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</si>
  <si>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</si>
  <si>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</si>
  <si>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</si>
  <si>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</si>
  <si>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</si>
  <si>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</si>
  <si>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</si>
  <si>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</si>
  <si>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</si>
  <si>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</si>
  <si>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</si>
  <si>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</si>
  <si>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</si>
  <si>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</si>
  <si>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</si>
  <si>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</si>
  <si>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</si>
  <si>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</si>
  <si>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</si>
  <si>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</si>
  <si>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</si>
  <si>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</si>
  <si>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</si>
  <si>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</si>
  <si>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</si>
  <si>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</si>
  <si>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</si>
  <si>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</si>
  <si>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</si>
  <si>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</si>
  <si>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</si>
  <si>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</si>
  <si>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</si>
  <si>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</si>
  <si>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</si>
  <si>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</si>
  <si>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</si>
  <si>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</si>
  <si>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</si>
  <si>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</si>
  <si>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</si>
  <si>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</si>
  <si>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</si>
  <si>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</si>
  <si>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</si>
  <si>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</si>
  <si>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</si>
  <si>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</si>
  <si>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</si>
  <si>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</si>
  <si>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</si>
  <si>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</si>
  <si>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</si>
  <si>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</si>
  <si>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</si>
  <si>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</si>
  <si>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</si>
  <si>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</si>
  <si>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</si>
  <si>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</si>
  <si>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</si>
  <si>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</si>
  <si>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</si>
  <si>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</si>
  <si>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</si>
  <si>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</si>
  <si>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</si>
  <si>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</si>
  <si>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</si>
  <si>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</si>
  <si>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</si>
  <si>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</si>
  <si>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</si>
  <si>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</si>
  <si>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</si>
  <si>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</si>
  <si>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</si>
  <si>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</si>
  <si>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</si>
  <si>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</si>
  <si>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</si>
  <si>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</si>
  <si>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</si>
  <si>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</si>
  <si>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</si>
  <si>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</si>
  <si>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</si>
  <si>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</si>
  <si>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</si>
  <si>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</si>
  <si>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</si>
  <si>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</si>
  <si>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</si>
  <si>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</si>
  <si>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</si>
  <si>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</si>
  <si>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</si>
  <si>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</si>
  <si>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</si>
  <si>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</si>
  <si>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</si>
  <si>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</si>
  <si>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</si>
  <si>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</si>
  <si>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</si>
  <si>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</si>
  <si>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</si>
  <si>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</si>
  <si>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</si>
  <si>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</si>
  <si>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</si>
  <si>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</si>
  <si>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</si>
  <si>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</si>
  <si>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</si>
  <si>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</si>
  <si>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</si>
  <si>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</si>
  <si>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</si>
  <si>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</si>
  <si>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</si>
  <si>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</si>
  <si>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</si>
  <si>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</si>
  <si>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</si>
  <si>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</si>
  <si>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</si>
  <si>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</si>
  <si>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</si>
  <si>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</si>
  <si>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</si>
  <si>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</si>
  <si>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</si>
  <si>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</si>
  <si>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</si>
  <si>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</si>
  <si>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</si>
  <si>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</si>
  <si>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</si>
  <si>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</si>
  <si>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</si>
  <si>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</si>
  <si>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</si>
  <si>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</si>
  <si>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</si>
  <si>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</si>
  <si>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</si>
  <si>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</si>
  <si>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</si>
  <si>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</si>
  <si>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</si>
  <si>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</si>
  <si>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</si>
  <si>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</si>
  <si>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</si>
  <si>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</si>
  <si>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</si>
  <si>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</si>
  <si>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</si>
  <si>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</si>
  <si>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</si>
  <si>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</si>
  <si>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</si>
  <si>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</si>
  <si>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</si>
  <si>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</si>
  <si>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</si>
  <si>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</si>
  <si>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</si>
  <si>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</si>
  <si>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</si>
  <si>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</si>
  <si>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</si>
  <si>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</si>
  <si>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</si>
  <si>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</si>
  <si>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</si>
  <si>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</si>
  <si>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</si>
  <si>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</si>
  <si>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</si>
  <si>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</si>
  <si>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</si>
  <si>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</si>
  <si>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</si>
  <si>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</si>
  <si>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</si>
  <si>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</si>
  <si>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</si>
  <si>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</si>
  <si>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</si>
  <si>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</si>
  <si>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</si>
  <si>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</si>
  <si>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</si>
  <si>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</si>
  <si>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</si>
  <si>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</si>
  <si>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</si>
  <si>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</si>
  <si>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</si>
  <si>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</si>
  <si>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</si>
  <si>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</si>
  <si>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</si>
  <si>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</si>
  <si>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</si>
  <si>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</si>
  <si>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</si>
  <si>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</si>
  <si>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</si>
  <si>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</si>
  <si>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</si>
  <si>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</si>
  <si>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</si>
  <si>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</si>
  <si>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</si>
  <si>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</si>
  <si>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</si>
  <si>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</si>
  <si>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</si>
  <si>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</si>
  <si>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</si>
  <si>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</si>
  <si>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</si>
  <si>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</si>
  <si>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</si>
  <si>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</si>
  <si>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</si>
  <si>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</si>
  <si>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</si>
  <si>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</si>
  <si>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</si>
  <si>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</si>
  <si>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</si>
  <si>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</si>
  <si>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</si>
  <si>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</si>
  <si>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</si>
  <si>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</si>
  <si>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</si>
  <si>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</si>
  <si>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</si>
  <si>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</si>
  <si>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</si>
  <si>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</si>
  <si>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</si>
  <si>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</si>
  <si>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</si>
  <si>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</si>
  <si>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</si>
  <si>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</si>
  <si>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</si>
  <si>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</si>
  <si>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</si>
  <si>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</si>
  <si>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</si>
  <si>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</si>
  <si>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</si>
  <si>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</si>
  <si>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</si>
  <si>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</si>
  <si>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</si>
  <si>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</si>
  <si>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</si>
  <si>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</si>
  <si>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</si>
  <si>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</si>
  <si>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</si>
  <si>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</si>
  <si>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</si>
  <si>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</si>
  <si>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</si>
  <si>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</si>
  <si>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</si>
  <si>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</si>
  <si>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</si>
  <si>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</si>
  <si>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</si>
  <si>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</si>
  <si>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</si>
  <si>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</si>
  <si>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</si>
  <si>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</si>
  <si>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</si>
  <si>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</si>
  <si>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</si>
  <si>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</si>
  <si>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</si>
  <si>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</si>
  <si>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</si>
  <si>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</si>
  <si>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</si>
  <si>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</si>
  <si>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</si>
  <si>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</si>
  <si>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</si>
  <si>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</si>
  <si>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</si>
  <si>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</si>
  <si>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</si>
  <si>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</si>
  <si>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</si>
  <si>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</si>
  <si>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</si>
  <si>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</si>
  <si>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</si>
  <si>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</si>
  <si>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</si>
  <si>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</si>
  <si>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</si>
  <si>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</si>
  <si>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</si>
  <si>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</si>
  <si>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</si>
  <si>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</si>
  <si>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</si>
  <si>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</si>
  <si>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</si>
  <si>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</si>
  <si>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</si>
  <si>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</si>
  <si>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</si>
  <si>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</si>
  <si>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</si>
  <si>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</si>
  <si>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</si>
  <si>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</si>
  <si>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</si>
  <si>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</si>
  <si>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</si>
  <si>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</si>
  <si>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</si>
  <si>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</si>
  <si>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</si>
  <si>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</si>
  <si>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</si>
  <si>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</si>
  <si>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</si>
  <si>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</si>
  <si>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</si>
  <si>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</si>
  <si>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</si>
  <si>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</si>
  <si>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</si>
  <si>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</si>
  <si>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</si>
  <si>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</si>
  <si>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</si>
  <si>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</si>
  <si>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</si>
  <si>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</si>
  <si>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</si>
  <si>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</si>
  <si>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</si>
  <si>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</si>
  <si>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</si>
  <si>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</si>
  <si>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</si>
  <si>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</si>
  <si>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</si>
  <si>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</si>
  <si>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</si>
  <si>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</si>
  <si>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</si>
  <si>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</si>
  <si>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</si>
  <si>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</si>
  <si>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</si>
  <si>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</si>
  <si>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</si>
  <si>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</si>
  <si>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</si>
  <si>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</si>
  <si>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</si>
  <si>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</si>
  <si>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</si>
  <si>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</si>
  <si>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</si>
  <si>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</si>
  <si>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</si>
  <si>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</si>
  <si>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</si>
  <si>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</si>
  <si>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</si>
  <si>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</si>
  <si>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</si>
  <si>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</si>
  <si>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</si>
  <si>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</si>
  <si>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</si>
  <si>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</si>
  <si>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</si>
  <si>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</si>
  <si>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</si>
  <si>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</si>
  <si>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</si>
  <si>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</si>
  <si>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</si>
  <si>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</si>
  <si>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</si>
  <si>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</si>
  <si>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</si>
  <si>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</si>
  <si>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</si>
  <si>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</si>
  <si>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</si>
  <si>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</si>
  <si>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</si>
  <si>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</si>
  <si>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</si>
  <si>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</si>
  <si>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</si>
  <si>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</si>
  <si>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</si>
  <si>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</si>
  <si>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</si>
  <si>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</si>
  <si>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</si>
  <si>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</si>
  <si>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</si>
  <si>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</si>
  <si>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</si>
  <si>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</si>
  <si>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</si>
  <si>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</si>
  <si>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</si>
  <si>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</si>
  <si>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</si>
  <si>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</si>
  <si>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</si>
  <si>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</si>
  <si>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</si>
  <si>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</si>
  <si>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</si>
  <si>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</si>
  <si>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</si>
  <si>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</si>
  <si>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</si>
  <si>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</si>
  <si>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</si>
  <si>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</si>
  <si>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</si>
  <si>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</si>
  <si>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</si>
  <si>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</si>
  <si>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</si>
  <si>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</si>
  <si>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</si>
  <si>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</si>
  <si>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</si>
  <si>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</si>
  <si>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</si>
  <si>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</si>
  <si>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</si>
  <si>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</si>
  <si>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</si>
  <si>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</si>
  <si>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</si>
  <si>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</si>
  <si>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</si>
  <si>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</si>
  <si>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</si>
  <si>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</si>
  <si>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</si>
  <si>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</si>
  <si>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</si>
  <si>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</si>
  <si>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</si>
  <si>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</si>
  <si>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</si>
  <si>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</si>
  <si>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</si>
  <si>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</si>
  <si>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</si>
  <si>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</si>
  <si>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</si>
  <si>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</si>
  <si>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</si>
  <si>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</si>
  <si>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</si>
  <si>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</si>
  <si>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</si>
  <si>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</si>
  <si>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</si>
  <si>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</si>
  <si>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</si>
  <si>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</si>
  <si>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</si>
  <si>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</si>
  <si>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</si>
  <si>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</si>
  <si>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</si>
  <si>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</si>
  <si>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</si>
  <si>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</si>
  <si>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</si>
  <si>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</si>
  <si>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</si>
  <si>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</si>
  <si>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</si>
  <si>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</si>
  <si>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</si>
  <si>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</si>
  <si>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</si>
  <si>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</si>
  <si>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</si>
  <si>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</si>
  <si>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</si>
  <si>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</si>
  <si>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</si>
  <si>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</si>
  <si>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</si>
  <si>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</si>
  <si>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</si>
  <si>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</si>
  <si>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</si>
  <si>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</si>
  <si>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</si>
  <si>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</si>
  <si>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</si>
  <si>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</si>
  <si>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</si>
  <si>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</si>
  <si>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</si>
  <si>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</si>
  <si>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</si>
  <si>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</si>
  <si>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</si>
  <si>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</si>
  <si>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</si>
  <si>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</si>
  <si>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</si>
  <si>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</si>
  <si>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</si>
  <si>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</si>
  <si>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</si>
  <si>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</si>
  <si>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</si>
  <si>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</si>
  <si>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</si>
  <si>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</si>
  <si>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</si>
  <si>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</si>
  <si>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</si>
  <si>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</si>
  <si>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</si>
  <si>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</si>
  <si>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</si>
  <si>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</si>
  <si>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</si>
  <si>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</si>
  <si>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</si>
  <si>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</si>
  <si>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</si>
  <si>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</si>
  <si>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</si>
  <si>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</si>
  <si>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</si>
  <si>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</si>
  <si>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</si>
  <si>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</si>
  <si>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</si>
  <si>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</si>
  <si>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</si>
  <si>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</si>
  <si>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</si>
  <si>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</si>
  <si>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</si>
  <si>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</si>
  <si>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</si>
  <si>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</si>
  <si>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</si>
  <si>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</si>
  <si>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</si>
  <si>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</si>
  <si>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</si>
  <si>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</si>
  <si>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</si>
  <si>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</si>
  <si>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</si>
  <si>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</si>
  <si>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</si>
  <si>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</si>
  <si>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</si>
  <si>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</si>
  <si>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</si>
  <si>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</si>
  <si>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</si>
  <si>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</si>
  <si>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</si>
  <si>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</si>
  <si>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</si>
  <si>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</si>
  <si>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</si>
  <si>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</si>
  <si>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</si>
  <si>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</si>
  <si>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</si>
  <si>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</si>
  <si>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</si>
  <si>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</si>
  <si>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</si>
  <si>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</si>
  <si>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</si>
  <si>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</si>
  <si>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</si>
  <si>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</si>
  <si>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</si>
  <si>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</si>
  <si>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</si>
  <si>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</si>
  <si>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</si>
  <si>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</si>
  <si>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</si>
  <si>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</si>
  <si>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</si>
  <si>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</si>
  <si>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</si>
  <si>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</si>
  <si>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</si>
  <si>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</si>
  <si>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</si>
  <si>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</si>
  <si>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</si>
  <si>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</si>
  <si>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</si>
  <si>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</si>
  <si>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</si>
  <si>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</si>
  <si>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</si>
  <si>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</si>
  <si>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</si>
  <si>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</si>
  <si>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</si>
  <si>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</si>
  <si>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</si>
  <si>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</si>
  <si>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</si>
  <si>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</si>
  <si>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</si>
  <si>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</si>
  <si>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</si>
  <si>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</si>
  <si>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</si>
  <si>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</si>
  <si>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</si>
  <si>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</si>
  <si>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</si>
  <si>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</si>
  <si>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</si>
  <si>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</si>
  <si>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</si>
  <si>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</si>
  <si>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</si>
  <si>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</si>
  <si>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</si>
  <si>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</si>
  <si>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</si>
  <si>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</si>
  <si>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</si>
  <si>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</si>
  <si>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</si>
  <si>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</si>
  <si>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</si>
  <si>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</si>
  <si>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</si>
  <si>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</si>
  <si>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</si>
  <si>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</si>
  <si>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</si>
  <si>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</si>
  <si>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</si>
  <si>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</si>
  <si>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</si>
  <si>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</si>
  <si>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</si>
  <si>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</si>
  <si>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</si>
  <si>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</si>
  <si>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</si>
  <si>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</si>
  <si>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</si>
  <si>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</si>
  <si>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</si>
  <si>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</si>
  <si>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</si>
  <si>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</si>
  <si>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</si>
  <si>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</si>
  <si>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</si>
  <si>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</si>
  <si>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</si>
  <si>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</si>
  <si>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</si>
  <si>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</si>
  <si>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</si>
  <si>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</si>
  <si>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</si>
  <si>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</si>
  <si>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</si>
  <si>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</si>
  <si>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</si>
  <si>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</si>
  <si>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</si>
  <si>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</si>
  <si>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</si>
  <si>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</si>
  <si>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</si>
  <si>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</si>
  <si>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</si>
  <si>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</si>
  <si>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</si>
  <si>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</si>
  <si>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</si>
  <si>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</si>
  <si>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</si>
  <si>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</si>
  <si>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</si>
  <si>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Ookami Mio</t>
  </si>
  <si>
    <t>Murasaki Shion</t>
  </si>
  <si>
    <t>Nakiri Ayame</t>
  </si>
  <si>
    <t>Natsuiro Matsuri</t>
  </si>
  <si>
    <t>Slash</t>
  </si>
  <si>
    <t>Magic</t>
  </si>
  <si>
    <t>Reduces damage taken by Hololive characters by 4%</t>
  </si>
  <si>
    <t>Changes BGM</t>
  </si>
  <si>
    <t>Changes ship to Hololive (previous faction still applies)</t>
  </si>
  <si>
    <t>If Hololive ship equips this, increases their damage by 3%</t>
  </si>
  <si>
    <t>When launching an airstrike: 70% (100%) chance to launch a barrage that can cause burning, damage scales with skill level.</t>
  </si>
  <si>
    <t>During battle, decrease damage received by all Hololive ships by 2.5% (7%). Every 20 seconds, decreases Speed of all enemies by 5% (10%), increases Accuracy stat of all friendly ships by 5% (10%), and increases Speed of all friendly Hololive ships by 5% (10%) for 8 seconds.</t>
  </si>
  <si>
    <t>Dream☆Story</t>
  </si>
  <si>
    <t>比大海更深邃的天空下</t>
  </si>
  <si>
    <t>During battle, increases own Firepower stat by 5% (15%). After defeating 3 enemy nodes in a sortie, increases own Torpedo stat by 4.5% (12%).</t>
  </si>
  <si>
    <t>C053</t>
  </si>
  <si>
    <t>Promise to the Sunflower</t>
  </si>
  <si>
    <t>Promise to the Sunflower Enhanced</t>
  </si>
  <si>
    <t>Shut-in Maid</t>
  </si>
  <si>
    <t>Failen Angel</t>
  </si>
  <si>
    <t>Decreases own Oxygen stat by 150 (60). 20 seconds after entering battle, increases own damage dealt by 15% (30%). When retreating: increases Speed by 100% during the retreat.</t>
  </si>
  <si>
    <t>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</si>
  <si>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When entering battle: fires a special barrage with 100% critical hit chance. If fleet consists of at least 2 Hololive ships, the barrage is enhanced.</t>
  </si>
  <si>
    <t>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</si>
  <si>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Enigma</t>
  </si>
  <si>
    <t>Wolf Pack Tactics</t>
  </si>
  <si>
    <t>C056</t>
  </si>
  <si>
    <t>MP Burst - Explosion</t>
  </si>
  <si>
    <t>When launching an airstrike: fires a wave of light that reduces damage dealt by enemy ships by 1% (5%) for 8 seconds</t>
  </si>
  <si>
    <t>Every 8 seconds, gains 1 MP. If Shion has 3 MP: fires a special barrage and resets MP to 0 (damage is based on skill level).</t>
  </si>
  <si>
    <t>The Wave of a Pleasant Dream</t>
  </si>
  <si>
    <t>C052</t>
  </si>
  <si>
    <t>C057</t>
  </si>
  <si>
    <t>Wild Dualism TP</t>
  </si>
  <si>
    <t>Wild Dualism Bomb</t>
  </si>
  <si>
    <t>When launching an odd-numbered airstrike: launches extra torpedo bombers. When launching an even-numbered airstrike: launches extra dive bombers. Damage is based on skill level.</t>
  </si>
  <si>
    <t>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</si>
  <si>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Wild Dualism</t>
  </si>
  <si>
    <t>Tarot Card Divination</t>
  </si>
  <si>
    <t>C055</t>
  </si>
  <si>
    <t>Ashura Shura Demon-god Killing Slash</t>
  </si>
  <si>
    <t>Every 20 seconds, Ayame would attempt to enhance herself with "式神", which has 40% (70%) chance to increase damage dealt by her by 3.5% (8%); effect can stack up to 3 times.</t>
  </si>
  <si>
    <t>Every 20 (15) seconds, triggers a special Ashura slash that has 50% chance to inflict Armor Break on hit enemies, lasting for 6 seconds.</t>
  </si>
  <si>
    <t>鬼神☆百鬼</t>
  </si>
  <si>
    <t>C051</t>
  </si>
  <si>
    <t>Mach 2.42 Blossom</t>
  </si>
  <si>
    <t>Dive Bomber slot is equipped with "Mach 2.42 Bermbew Sprawt" skin. Airstrike reload timer is increased by 100%. Every 20 seconds, calls in air support plane (damage scales with Torpedo stat and skill level).</t>
  </si>
  <si>
    <t>Two-Faced Fox</t>
  </si>
  <si>
    <t>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</si>
  <si>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C054</t>
  </si>
  <si>
    <t>The Summer Flower We Watch AP</t>
  </si>
  <si>
    <t>The Summer Flower We Watch HE</t>
  </si>
  <si>
    <t>Every 25 seconds, 40% (70%) to fire a special barrage.</t>
  </si>
  <si>
    <t>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</si>
  <si>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The Summer Flower We Watch</t>
  </si>
  <si>
    <t>The Third Day of Flirting</t>
  </si>
  <si>
    <t>Gamers Mark</t>
  </si>
  <si>
    <t>Ankimo</t>
  </si>
  <si>
    <t>Corn Lantern</t>
  </si>
  <si>
    <t>Team Emblem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</si>
</sst>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7">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4" fillId="7" borderId="0" xfId="0" applyFont="1" applyFill="1" applyBorder="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78">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66:B477" totalsRowShown="0" headerRowCellStyle="Normal" dataCellStyle="Normal">
  <autoFilter ref="A466:B477" xr:uid="{A1A168C8-0702-4EEE-A8BB-85DBDD818714}"/>
  <sortState ref="A467:B477">
    <sortCondition ref="B466:B477"/>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9:B925" totalsRowShown="0" tableBorderDxfId="154" totalsRowBorderDxfId="153" headerRowCellStyle="Normal" dataCellStyle="Normal">
  <autoFilter ref="A479:B925" xr:uid="{8F1E9A4F-60BF-40AA-A887-60F5D36F6BA3}"/>
  <sortState ref="A480:B906">
    <sortCondition ref="B479:B906"/>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27:A930" totalsRowShown="0">
  <autoFilter ref="A927:A93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63:AN464" totalsRowShown="0" headerRowDxfId="152" dataDxfId="151" tableBorderDxfId="150">
  <autoFilter ref="A463:AN464" xr:uid="{CB765A0F-970A-4A1C-BD52-C08E82BB58D8}"/>
  <tableColumns count="40">
    <tableColumn id="1" xr3:uid="{213B9AC3-084F-44EF-BE81-075E50ACF0A7}" name="ID"/>
    <tableColumn id="2" xr3:uid="{CB04A5EB-DC9D-4696-840B-5BDA0B6FEAAC}" name="Name"/>
    <tableColumn id="3" xr3:uid="{7D04828F-BD9B-4E46-ADAA-E94D18CA855A}" name="Nation" dataDxfId="149"/>
    <tableColumn id="4" xr3:uid="{B09BFE68-9D21-4B93-B778-FF8AA44C14F4}" name="Rarity" dataDxfId="148"/>
    <tableColumn id="5" xr3:uid="{19746F48-8F15-4D28-8930-5AADB6E70597}" name="Type" dataDxfId="147"/>
    <tableColumn id="6" xr3:uid="{784F4FFA-7B0C-4CB9-B79D-D95DEAA4CA8C}" name="HP" dataDxfId="146"/>
    <tableColumn id="7" xr3:uid="{10486AFC-8C9C-48D9-89CE-284E27B0D0AA}" name="Armor Type" dataDxfId="145"/>
    <tableColumn id="8" xr3:uid="{C354375D-7251-46C5-990A-1AC5649141D6}" name="RELOAD" dataDxfId="144"/>
    <tableColumn id="9" xr3:uid="{A2809447-940F-406F-96ED-B1163821B155}" name="FP" dataDxfId="143"/>
    <tableColumn id="10" xr3:uid="{5F8C850F-370B-4B38-AED5-69C6DB3F1265}" name="TP" dataDxfId="142"/>
    <tableColumn id="11" xr3:uid="{A47A1174-CD9E-40E5-B33B-7FCE7C93CEB2}" name="EVA" dataDxfId="141"/>
    <tableColumn id="12" xr3:uid="{3AF35460-F0EC-4572-BCFC-F1BF78AFC62E}" name="AA" dataDxfId="140"/>
    <tableColumn id="13" xr3:uid="{C5187DA7-B80D-45CD-86EF-2419C38F23A2}" name="AirP" dataDxfId="139"/>
    <tableColumn id="14" xr3:uid="{DC00D081-4199-4141-B61D-70634BBBBDAE}" name="Oil" dataDxfId="138"/>
    <tableColumn id="15" xr3:uid="{AE5B94E4-F81F-4002-8B2B-DBAFCE2B5A7C}" name="ASW" dataDxfId="137"/>
    <tableColumn id="16" xr3:uid="{73A6FD0A-8FFC-420F-94E4-9F13901CC917}" name="SPD" dataDxfId="136"/>
    <tableColumn id="17" xr3:uid="{1F1793AE-EAF0-4CDF-ABCD-61A898BB04F2}" name="Luck" dataDxfId="135"/>
    <tableColumn id="18" xr3:uid="{3DCEF1B8-1621-4002-B3F9-6176074654D9}" name="Hit" dataDxfId="134"/>
    <tableColumn id="19" xr3:uid="{316C1B5D-84C4-47C5-8BC1-7D72959BC759}" name="OXY" dataDxfId="133"/>
    <tableColumn id="20" xr3:uid="{A3921697-7EA2-44FD-B190-91A4452FEC10}" name="EFF" dataDxfId="132"/>
    <tableColumn id="21" xr3:uid="{FD1F1336-8FFE-4167-842F-39573BC4FD21}" name="SECEFF" dataDxfId="131"/>
    <tableColumn id="22" xr3:uid="{2FF9A2C3-AF19-44B0-9684-81D1EF8E367F}" name="TRIEFF" dataDxfId="130"/>
    <tableColumn id="23" xr3:uid="{9F66A3D6-971F-4717-8182-929B1F2FF196}" name="Plane1" dataDxfId="129"/>
    <tableColumn id="24" xr3:uid="{B4DDEA13-9982-4D5A-9049-36E6959B85FB}" name="Plane2" dataDxfId="128"/>
    <tableColumn id="25" xr3:uid="{59CD4A73-7015-4698-BBA8-9C4EE8CD52EC}" name="Plane3" dataDxfId="127"/>
    <tableColumn id="26" xr3:uid="{10FF3CEA-6F8D-494F-9A52-3AC860A3B515}" name="Type1" dataDxfId="126"/>
    <tableColumn id="27" xr3:uid="{D4F42C10-56FC-44A9-A910-850EA2D629D8}" name="Type2" dataDxfId="125"/>
    <tableColumn id="28" xr3:uid="{C92D7B87-E2CF-4BCE-BBFA-D2D8542620D6}" name="Type3" dataDxfId="124"/>
    <tableColumn id="29" xr3:uid="{F20AE40F-8D82-4580-A636-9AE844211E36}" name="Barg1" dataDxfId="123"/>
    <tableColumn id="30" xr3:uid="{0EBDFE9C-0C12-4682-8661-C209F4DCCD29}" name="Barg2" dataDxfId="122"/>
    <tableColumn id="31" xr3:uid="{EB9EF0EF-ED35-4272-8586-449510F9B232}" name="Barg3" dataDxfId="121"/>
    <tableColumn id="32" xr3:uid="{75B6ECC5-EDE5-4125-BE87-D9A4461DF08D}" name="Barg4" dataDxfId="120"/>
    <tableColumn id="33" xr3:uid="{ABBB1654-E0CF-4E82-A1C9-AA31303A2247}" name="Skill1" dataDxfId="119"/>
    <tableColumn id="34" xr3:uid="{F7C7ADBF-458C-419B-BF40-A2023AF9EE02}" name="Skill2" dataDxfId="118"/>
    <tableColumn id="35" xr3:uid="{5213016C-04F5-4696-B783-2B8DBC7C26CB}" name="Skill3" dataDxfId="117"/>
    <tableColumn id="39" xr3:uid="{50903348-C554-4BEF-9749-357BCD3AD03A}" name="Skill4" dataDxfId="116"/>
    <tableColumn id="36" xr3:uid="{F0ECD5DD-60E7-4487-AD0D-827F4A6221B0}" name="SkillName1" dataDxfId="115"/>
    <tableColumn id="37" xr3:uid="{96BD1ED1-32CA-4278-BE05-0E8506C8122E}" name="SkillName2" dataDxfId="114"/>
    <tableColumn id="38" xr3:uid="{ED62517D-6211-4BF6-8A02-104D7EED92F0}" name="SkillName3" dataDxfId="113"/>
    <tableColumn id="40" xr3:uid="{3381F1D2-0ADA-4118-A019-5C55BA8953F0}" name="SkillName4" dataDxfId="112"/>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3" totalsRowShown="0" headerRowDxfId="111">
  <autoFilter ref="A1:U30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0"/>
    <tableColumn id="7" xr3:uid="{38D7D4F3-141A-4606-AD7C-0E88AA45697D}" name="Total Damage" dataDxfId="109"/>
    <tableColumn id="8" xr3:uid="{B37B3996-76A3-41A6-B2F0-AED07D69C259}" name="Round Type"/>
    <tableColumn id="9" xr3:uid="{0E733371-4F27-4EE7-8792-02E971C8C8DB}" name="Light Armor" dataDxfId="108"/>
    <tableColumn id="10" xr3:uid="{450B3E20-0F47-4197-873E-3C19745847CB}" name="Medium Armor" dataDxfId="107"/>
    <tableColumn id="11" xr3:uid="{1E49C8A9-3A98-4AFF-8E91-09C1B4F539AD}" name="Heavy Armor" dataDxfId="106"/>
    <tableColumn id="12" xr3:uid="{B2E9D83A-EC78-4FF8-8C5A-E939FCC9ECBA}" name="Burn %" dataDxfId="105"/>
    <tableColumn id="13" xr3:uid="{56DF2B98-C11A-49C0-B296-6193650EE15A}" name="Burn Priority" dataDxfId="104"/>
    <tableColumn id="20" xr3:uid="{D9C08ADE-3415-4186-8659-A6B634517321}" name="Burn Coeff" dataDxfId="103"/>
    <tableColumn id="18" xr3:uid="{381E2CC3-1D90-4FCB-9C96-58152C2F3912}" name="Flood %" dataDxfId="102"/>
    <tableColumn id="19" xr3:uid="{5F6C9A53-1B40-4FAD-91C2-274A0F714993}" name="Flood Coeff" dataDxfId="101"/>
    <tableColumn id="14" xr3:uid="{59B37040-BD9C-42E3-8F85-CF8E40EA791E}" name="AP Pen" dataDxfId="100"/>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77" dataCellStyle="Normal"/>
    <tableColumn id="20" xr3:uid="{11AEFC80-1E16-4D91-8459-B8805AEEDB6F}" name="AAEFF2" dataDxfId="276"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5" dataCellStyle="Normal"/>
    <tableColumn id="25" xr3:uid="{41995CCA-9823-4FE3-B0CD-F57941083F1C}" name="SkillName2" dataCellStyle="Normal"/>
    <tableColumn id="26" xr3:uid="{BCC52DCA-CA26-458D-945E-A7FFC14E2540}" name="SkillName3" dataDxfId="274"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6" totalsRowShown="0" tableBorderDxfId="99" dataCellStyle="Normal">
  <autoFilter ref="A162:O186" xr:uid="{00000000-0009-0000-0100-000012000000}"/>
  <sortState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98"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5" totalsRowShown="0" headerRowBorderDxfId="273" tableBorderDxfId="272" totalsRowBorderDxfId="271" headerRowCellStyle="Normal" dataCellStyle="Normal">
  <autoFilter ref="A5:AH165" xr:uid="{C9586176-1406-436E-8E97-E727BDBB74E6}"/>
  <sortState ref="A6:AH165">
    <sortCondition ref="B5:B165"/>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0" dataCellStyle="Normal"/>
    <tableColumn id="17" xr3:uid="{2A67BFE6-15CE-4DDC-ADC5-73786A1E2835}" name="EFF" dataDxfId="269" dataCellStyle="Normal"/>
    <tableColumn id="18" xr3:uid="{3DF7A4AC-7346-4B44-841D-53B0C215B2D7}" name="SECEFF" dataDxfId="268" dataCellStyle="Normal"/>
    <tableColumn id="21" xr3:uid="{F4AC12BA-E344-4FB6-B8F9-0A799A7E0958}" name="AAEFF" dataDxfId="267" dataCellStyle="Normal"/>
    <tableColumn id="22" xr3:uid="{E5C7DCB5-4984-4021-80DD-D0CC476676F2}" name="AAEFF2" dataDxfId="266" dataCellStyle="Normal"/>
    <tableColumn id="23" xr3:uid="{6CBDFD34-7829-4EAF-A1CE-E895033CF968}" name="Barg1" dataDxfId="265" dataCellStyle="Normal"/>
    <tableColumn id="24" xr3:uid="{C8B3AE6B-2256-47AF-9564-EB14A1ECAF85}" name="Barg2" dataDxfId="264" dataCellStyle="Normal"/>
    <tableColumn id="25" xr3:uid="{D715069E-375F-45D7-B085-A59E97F9D443}" name="Barg3" dataDxfId="263" dataCellStyle="Normal"/>
    <tableColumn id="26" xr3:uid="{B7EA0C24-ED71-423D-BE75-449C5980B786}" name="Barg4" dataDxfId="262" dataCellStyle="Normal"/>
    <tableColumn id="27" xr3:uid="{71AD5049-4500-4861-950F-1DA9ED9C9806}" name="Skill1" dataDxfId="261" dataCellStyle="Normal"/>
    <tableColumn id="28" xr3:uid="{B625323D-0937-4A9B-9AE8-2BAB613318A3}" name="Skill2" dataDxfId="260" dataCellStyle="Normal"/>
    <tableColumn id="29" xr3:uid="{79D33777-38A8-422B-8615-CC85536FFE17}" name="Skill3" dataDxfId="259" dataCellStyle="Normal"/>
    <tableColumn id="33" xr3:uid="{AEE66BF6-3B32-48F6-8D00-2148B4D541BE}" name="Skill4" dataDxfId="258"/>
    <tableColumn id="30" xr3:uid="{AE606BB7-D976-4360-B9BD-46FDC85FED91}" name="SkillName1" dataDxfId="257" dataCellStyle="Normal"/>
    <tableColumn id="31" xr3:uid="{4044357A-39F4-4E6A-B370-F9AEFEEF7716}" name="SkillName2" dataDxfId="256" dataCellStyle="Normal"/>
    <tableColumn id="32" xr3:uid="{F678C30D-A3B8-4BA8-9BC6-64D1B55AC329}" name="SkillName3" dataDxfId="255" dataCellStyle="Normal"/>
    <tableColumn id="34" xr3:uid="{72EA9D3E-6D98-457C-8E8F-7B6FBAF38F0D}" name="SkillName4" dataDxfId="254"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8:L218" totalsRowShown="0">
  <autoFilter ref="A188:L218" xr:uid="{00000000-0009-0000-0100-000004000000}"/>
  <sortState ref="A189:K218">
    <sortCondition ref="A188:A218"/>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0:H232" totalsRowShown="0">
  <autoFilter ref="A220:H232" xr:uid="{00000000-0009-0000-0100-000006000000}"/>
  <sortState ref="A221:G232">
    <sortCondition ref="A220:A232"/>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4:F241" totalsRowShown="0">
  <autoFilter ref="A234:F241" xr:uid="{00000000-0009-0000-0100-000011000000}"/>
  <tableColumns count="6">
    <tableColumn id="1" xr3:uid="{00000000-0010-0000-1C00-000001000000}" name="Bomb Weight"/>
    <tableColumn id="2" xr3:uid="{00000000-0010-0000-1C00-000002000000}" name="DMG"/>
    <tableColumn id="4" xr3:uid="{00000000-0010-0000-1C00-000004000000}" name="Light" dataDxfId="97"/>
    <tableColumn id="5" xr3:uid="{00000000-0010-0000-1C00-000005000000}" name="Medium" dataDxfId="96"/>
    <tableColumn id="6" xr3:uid="{00000000-0010-0000-1C00-000006000000}" name="Heavy" dataDxfId="95"/>
    <tableColumn id="3" xr3:uid="{C16F3EC6-66A2-4BB5-8EF8-796B798F777C}" name="Splash" dataDxfId="94"/>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8:G275" totalsRowShown="0">
  <autoFilter ref="A248:G275" xr:uid="{00000000-0009-0000-0100-000003000000}"/>
  <sortState ref="A249:G274">
    <sortCondition ref="A248:A27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7:D307" totalsRowShown="0" headerRowDxfId="93" headerRowBorderDxfId="92" tableBorderDxfId="91" totalsRowBorderDxfId="90" dataCellStyle="Normal">
  <autoFilter ref="A277:D307" xr:uid="{F081374E-B15D-4FDA-99C9-66F147E7DB36}"/>
  <sortState ref="A278:D307">
    <sortCondition ref="A277:A307"/>
  </sortState>
  <tableColumns count="4">
    <tableColumn id="1" xr3:uid="{26C91B2C-49E7-4BC1-8694-976E0067DA21}" name="Name" dataCellStyle="Normal"/>
    <tableColumn id="2" xr3:uid="{CC85AC17-AEC4-4DE7-ADCB-1D923EFEB8B7}" name="Light" dataCellStyle="Normal">
      <calculatedColumnFormula>(D189*$B$235*$C$235)+(E189*$B$236*$C$236)+(F189*$B$237*$C$237)+(G189*$B$238*$C$238)+(I189*$B$239*$C$239)+(J189*$B$241*$C$241)</calculatedColumnFormula>
    </tableColumn>
    <tableColumn id="3" xr3:uid="{670BE9D0-CE0A-45F4-AB51-28354B92A5DA}" name="Medium" dataCellStyle="Normal">
      <calculatedColumnFormula>(D189*$B$235*$D$235)+(E189*$B$236*$D$236)+(F189*$B$237*$D$237)+(G189*$B$238*$D$238)+(I189*$B$239*$D$239)+(J189*$B$241*$D$241)</calculatedColumnFormula>
    </tableColumn>
    <tableColumn id="4" xr3:uid="{0E50F530-D283-4D7E-9846-ACD2C37C159F}" name="Heavy" dataCellStyle="Normal">
      <calculatedColumnFormula>(D189*$B$235*$E$235)+(E189*$B$236*$E$236)+(F189*$B$237*$E$237)+(G189*$B$238*$E$238)+(I189*$B$239*$E$239)+(J189*$B$241*$E$241)</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1:D353" totalsRowShown="0">
  <autoFilter ref="A341:D353" xr:uid="{31412484-C91A-4942-8F4C-6D7407FFF785}"/>
  <sortState ref="A342:D353">
    <sortCondition ref="A341:A353"/>
  </sortState>
  <tableColumns count="4">
    <tableColumn id="1" xr3:uid="{3874E900-AC3F-4C67-83CC-B1A78806284B}" name="Name"/>
    <tableColumn id="2" xr3:uid="{06FAF47D-8BB8-4AB8-BB3B-94CFAE35210A}" name="Light" dataDxfId="89">
      <calculatedColumnFormula>E221*F221*$B$244</calculatedColumnFormula>
    </tableColumn>
    <tableColumn id="3" xr3:uid="{6A342676-1B67-48B3-A5C4-523E3676000C}" name="Medium" dataDxfId="88">
      <calculatedColumnFormula>E221*F221*$B$245</calculatedColumnFormula>
    </tableColumn>
    <tableColumn id="4" xr3:uid="{A24D79ED-B539-4C59-B5C5-61B6C83C453A}" name="Heavy" dataDxfId="87">
      <calculatedColumnFormula>E221*F221*$B$246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5:L362" tableType="queryTable" totalsRowShown="0">
  <autoFilter ref="A355:L362" xr:uid="{FB1FF9FE-01E2-4DC4-B05E-D5A6A05CD5F3}"/>
  <sortState ref="A356:L362">
    <sortCondition ref="A355:A362"/>
  </sortState>
  <tableColumns count="12">
    <tableColumn id="1" xr3:uid="{7C5BC4FE-AFFF-4753-B274-F52B1C9ADED0}" uniqueName="1" name="Name" queryTableFieldId="1" dataDxfId="86"/>
    <tableColumn id="3" xr3:uid="{B21A0ED1-DAAC-4624-A601-E66518902A9F}" uniqueName="3" name="Stars" queryTableFieldId="3" dataDxfId="85"/>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4"/>
    <tableColumn id="8" xr3:uid="{CB52F863-4564-4DBA-B6ED-28C7F1DAFA23}" uniqueName="8" name="RoF" queryTableFieldId="8"/>
    <tableColumn id="12" xr3:uid="{F861F8DA-E385-45BD-A931-79D6AAB333A5}" uniqueName="12" name="Rng" queryTableFieldId="12" dataDxfId="83"/>
    <tableColumn id="13" xr3:uid="{E65910E8-B43E-4F29-A1C6-00B10072A8A3}" uniqueName="13" name="Spread" queryTableFieldId="13" dataDxfId="82"/>
    <tableColumn id="14" xr3:uid="{611E7882-810C-4931-A46A-9FF90612447F}" uniqueName="14" name="Angle" queryTableFieldId="14" dataDxfId="81"/>
    <tableColumn id="15" xr3:uid="{98D627AF-EEE0-4ECC-98A8-8315A6949E42}" uniqueName="15" name="Ammo" queryTableFieldId="15" dataDxfId="80"/>
    <tableColumn id="16" xr3:uid="{69BC2747-0D02-47DE-AEC4-ACEFB03102F8}" uniqueName="16" name="Drop" queryTableFieldId="16" dataDxfId="79"/>
    <tableColumn id="17" xr3:uid="{7E1E28C0-167A-4E54-A949-B70FC1C4C8DB}" uniqueName="17" name="Notes" queryTableFieldId="17" dataDxfId="78"/>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77" headerRowBorderDxfId="76" tableBorderDxfId="75">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9:D339" totalsRowShown="0" headerRowDxfId="74" headerRowBorderDxfId="73" tableBorderDxfId="72" totalsRowBorderDxfId="71" dataCellStyle="Normal">
  <autoFilter ref="A309:D339" xr:uid="{AFBAD80F-E22E-42C9-8B53-54328469053C}"/>
  <sortState ref="A310:D339">
    <sortCondition ref="A277:A307"/>
  </sortState>
  <tableColumns count="4">
    <tableColumn id="1" xr3:uid="{56A0635B-87E3-411A-8FD8-E9D6D3970B8D}" name="Name" dataCellStyle="Normal"/>
    <tableColumn id="2" xr3:uid="{E76CA22F-B71E-4ECC-A57C-1712574EA1A4}" name="Light" dataDxfId="70" dataCellStyle="Normal">
      <calculatedColumnFormula>(D189*$B$235*$C$235*0.47)+(E189*$B$236*$C$236*0.51)+(F189*$B$237*$C$237*0.51)+(G189*$B$238*$C$238*0.52)+(I189*$B$239*$C$239*0.61)+(J189*$B$241*$C$241*0.66)+(H189*$B$240*$C$240*0.66)</calculatedColumnFormula>
    </tableColumn>
    <tableColumn id="3" xr3:uid="{B690FB12-F912-4DBF-838E-BA84FB5FEC44}" name="Medium" dataDxfId="69" dataCellStyle="Normal">
      <calculatedColumnFormula>(D189*$B$235*$D$235*0.47)+(E189*$B$236*$D$236*0.51)+(F189*$B$237*$D$237*0.51)+(G189*$B$238*$D$238*0.52)+(I189*$B$239*$D$239*0.61)+(J189*$B$241*$D$241*0.66)+(H189*$B$240*$D$240*0.66)</calculatedColumnFormula>
    </tableColumn>
    <tableColumn id="4" xr3:uid="{7D993619-1DFA-4D48-9E2B-BFC554A19B91}" name="Heavy" dataDxfId="68" dataCellStyle="Normal">
      <calculatedColumnFormula>(D189*$B$235*$E$235*0.47)+(E189*$B$236*$E$236*0.51)+(F189*$B$237*$E$237*0.51)+(G189*$B$238*$E$238*0.52)+(I189*$B$239*$E$239*0.61)+(J189*$B$241*$E$241*0.66)+(H189*$B$240*$E$240*0.66)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7:AH252" totalsRowShown="0" headerRowBorderDxfId="253" tableBorderDxfId="252" totalsRowBorderDxfId="251" headerRowCellStyle="Normal" dataCellStyle="Normal">
  <autoFilter ref="A167:AH252" xr:uid="{DCF42953-2A4B-40C4-A913-F9DEA117FD4C}"/>
  <sortState ref="A168:AH252">
    <sortCondition ref="B167:B25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0" dataCellStyle="Normal"/>
    <tableColumn id="18" xr3:uid="{DFE17054-EDA1-43BC-B21D-FB5FF7317D3A}" name="SECEFF" dataDxfId="249" dataCellStyle="Normal"/>
    <tableColumn id="21" xr3:uid="{7351A65C-A708-48E5-9AF2-C1C94F0AD4B7}" name="AAEFF" dataDxfId="248" dataCellStyle="Normal"/>
    <tableColumn id="22" xr3:uid="{95770387-CF77-49CD-97C1-226AC22157A6}" name="AAEFF2" dataDxfId="247" dataCellStyle="Normal"/>
    <tableColumn id="23" xr3:uid="{09158B8A-0DED-4002-B090-85C409095B4A}" name="Barg1" dataDxfId="246" dataCellStyle="Normal"/>
    <tableColumn id="24" xr3:uid="{8660D778-4503-4F6D-9FB2-0528F5D07BA6}" name="Barg2" dataDxfId="245" dataCellStyle="Normal"/>
    <tableColumn id="25" xr3:uid="{E8F5ADE1-387C-4579-8350-DE28082285BF}" name="Barg3" dataDxfId="244" dataCellStyle="Normal"/>
    <tableColumn id="26" xr3:uid="{FBE0E012-84D3-4D30-BB9A-EA7CEDF055BB}" name="Barg4" dataDxfId="243" dataCellStyle="Normal"/>
    <tableColumn id="27" xr3:uid="{F17561C5-2101-47C4-BF48-D44D89BACF2B}" name="Skill1" dataDxfId="242" dataCellStyle="Normal"/>
    <tableColumn id="28" xr3:uid="{9D7FAF19-27D0-42A0-A9E8-2B11D692F35E}" name="Skill2" dataDxfId="241" dataCellStyle="Normal"/>
    <tableColumn id="29" xr3:uid="{57066247-E81E-4A47-8F12-86089DAD8BB1}" name="Skill3" dataDxfId="240" dataCellStyle="Normal"/>
    <tableColumn id="30" xr3:uid="{331761BF-7FBF-4D06-A521-E963068C3B18}" name="Skill4" dataDxfId="239" dataCellStyle="Normal"/>
    <tableColumn id="31" xr3:uid="{3B3E3C9A-3828-4C24-BD18-AFAB0192A3DA}" name="SkillName1" dataDxfId="238" dataCellStyle="Normal"/>
    <tableColumn id="32" xr3:uid="{42646FD7-18FD-457B-9894-0140EB74AC8B}" name="SkillName2" dataDxfId="237" dataCellStyle="Normal"/>
    <tableColumn id="33" xr3:uid="{E0665347-2F3C-4E22-8441-373A119FF84A}" name="SkillName3" dataDxfId="236" dataCellStyle="Normal"/>
    <tableColumn id="34" xr3:uid="{F8497F8A-9051-46B1-82A7-9D273702E2A5}" name="SkillName4" dataDxfId="235"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4:K366" totalsRowShown="0">
  <autoFilter ref="A364:K366" xr:uid="{305598BE-2B07-44ED-A9FE-DE4AC4676A24}"/>
  <sortState ref="A365:K366">
    <sortCondition ref="A364:A366"/>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8:K369" totalsRowShown="0" headerRowDxfId="67" dataDxfId="65" headerRowBorderDxfId="66" tableBorderDxfId="64" totalsRowBorderDxfId="63">
  <autoFilter ref="A368:K369" xr:uid="{17337E82-155B-4346-AC63-13FC3D94F85E}"/>
  <tableColumns count="11">
    <tableColumn id="1" xr3:uid="{B5FF5E0A-ACED-4C4A-99E6-6DA53E1FA5EE}" name="Nation" dataDxfId="62"/>
    <tableColumn id="2" xr3:uid="{1A193FBD-2105-481A-9FD5-A814C28EDF8C}" name="ShipType" dataDxfId="61"/>
    <tableColumn id="3" xr3:uid="{3697C5DA-88F5-41C8-AAAE-DB5EA2C85D93}" name="Damage" dataDxfId="60"/>
    <tableColumn id="4" xr3:uid="{80C6C7B4-FD40-4D8B-B967-3833AEC567BD}" name="Rounds" dataDxfId="59"/>
    <tableColumn id="5" xr3:uid="{1B2372FA-D402-4461-86CC-661F437EB418}" name="Coef" dataDxfId="58"/>
    <tableColumn id="6" xr3:uid="{AA8DC5BF-56C5-4025-AECD-53E05B8034C8}" name="Light" dataDxfId="57"/>
    <tableColumn id="7" xr3:uid="{DBFC2021-7A38-4D09-AFF1-1165BD7EB585}" name="Medium" dataDxfId="56"/>
    <tableColumn id="8" xr3:uid="{4937C9C2-12DD-4197-B212-ED04D38D7578}" name="Heavy" dataDxfId="55"/>
    <tableColumn id="9" xr3:uid="{58062C00-D901-4C04-ABC1-D39B04904E61}" name="Ammo" dataDxfId="54"/>
    <tableColumn id="10" xr3:uid="{8FACE1FA-DF5A-49BE-9EDE-78C71A5D9FB7}" name="VT" dataDxfId="53"/>
    <tableColumn id="11" xr3:uid="{68DE0CB9-1876-44D3-82A7-7ACCAAF68758}" name="RoF" dataDxfId="52"/>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1:K373" totalsRowShown="0" headerRowDxfId="51" headerRowBorderDxfId="50" tableBorderDxfId="49" totalsRowBorderDxfId="48">
  <autoFilter ref="A371:K373"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5:K378" totalsRowShown="0" headerRowDxfId="47" headerRowBorderDxfId="46" tableBorderDxfId="45" totalsRowBorderDxfId="44">
  <autoFilter ref="A375:K378"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0:K382" totalsRowShown="0" headerRowDxfId="43" headerRowBorderDxfId="42" tableBorderDxfId="41" totalsRowBorderDxfId="40">
  <autoFilter ref="A380:K382"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4:K387" totalsRowShown="0" headerRowDxfId="39" headerRowBorderDxfId="38" tableBorderDxfId="37" totalsRowBorderDxfId="36">
  <autoFilter ref="A384:K387"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89:K391" totalsRowShown="0" headerRowDxfId="35" headerRowBorderDxfId="34" tableBorderDxfId="33" totalsRowBorderDxfId="32">
  <autoFilter ref="A389:K391"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3:K394" totalsRowShown="0" headerRowDxfId="31" dataDxfId="29" headerRowBorderDxfId="30" tableBorderDxfId="28" totalsRowBorderDxfId="27">
  <autoFilter ref="A393:K394" xr:uid="{F2764C3C-2ACB-4551-86FF-A8793A7EEAE2}"/>
  <tableColumns count="11">
    <tableColumn id="1" xr3:uid="{9FB09998-4C8E-4408-909D-87D6F2117835}" name="Nation" dataDxfId="26"/>
    <tableColumn id="2" xr3:uid="{57857440-80D1-4578-A899-DAD7597D2397}" name="ShipType" dataDxfId="25"/>
    <tableColumn id="3" xr3:uid="{056A4F54-7778-4B20-B705-8014642087EF}" name="Damage" dataDxfId="24"/>
    <tableColumn id="4" xr3:uid="{DF165AC4-9DFC-43CA-9F72-1451AB8B81CA}" name="Rounds" dataDxfId="23"/>
    <tableColumn id="5" xr3:uid="{CE12872E-E2D1-4055-9A73-F844CD9F823B}" name="Coef" dataDxfId="22"/>
    <tableColumn id="6" xr3:uid="{3A859744-F6EF-4E33-ABE8-313FA5382C7A}" name="Light" dataDxfId="21"/>
    <tableColumn id="7" xr3:uid="{9C216292-3341-4AF4-B856-3925BF9E115B}" name="Medium" dataDxfId="20"/>
    <tableColumn id="8" xr3:uid="{F1C53173-FDF5-4936-85EF-16EBFCE88E70}" name="Heavy" dataDxfId="19"/>
    <tableColumn id="9" xr3:uid="{B644194A-B8DC-4CC9-BD83-3A22D1238F1F}" name="Ammo" dataDxfId="18"/>
    <tableColumn id="10" xr3:uid="{77326F26-1809-4CB8-B913-9CE90DD63B0C}" name="VT" dataDxfId="17"/>
    <tableColumn id="11" xr3:uid="{AB6EB91F-B520-4FDB-B4C1-CF18F38ACDEA}" name="RoF" dataDxfId="16"/>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6:K397" totalsRowShown="0" headerRowDxfId="15" dataDxfId="13" headerRowBorderDxfId="14" tableBorderDxfId="12" totalsRowBorderDxfId="11">
  <autoFilter ref="A396:K397" xr:uid="{71ADA613-8DC0-4F0F-9BB7-652D87056359}"/>
  <tableColumns count="11">
    <tableColumn id="1" xr3:uid="{A7A2C9CA-6509-4ABF-8A9B-AC97A209E0DB}" name="Nation" dataDxfId="10"/>
    <tableColumn id="2" xr3:uid="{BEDE9EFB-59BB-4953-9CEE-6E59A7AD9DFE}" name="ShipType" dataDxfId="9"/>
    <tableColumn id="3" xr3:uid="{1379D698-0006-435B-8506-A226AC69F49D}" name="Damage" dataDxfId="8"/>
    <tableColumn id="4" xr3:uid="{0748DC93-1170-4F91-972D-382DE42785AD}" name="Rounds" dataDxfId="7"/>
    <tableColumn id="5" xr3:uid="{006DE53E-6FAF-429B-A65B-208B209D8FB4}" name="Coef" dataDxfId="6"/>
    <tableColumn id="6" xr3:uid="{B0ED88D9-43C3-4366-BD96-62320A3FCE99}" name="Light" dataDxfId="5"/>
    <tableColumn id="7" xr3:uid="{07EF779F-D701-4566-8804-B582E55BE958}" name="Medium" dataDxfId="4"/>
    <tableColumn id="8" xr3:uid="{471ABDD6-2D32-46BD-B5F4-3ECE62DE5847}" name="Heavy" dataDxfId="3"/>
    <tableColumn id="9" xr3:uid="{2D664C0E-1D3A-4F8D-822D-39967980C91F}" name="Ammo" dataDxfId="2"/>
    <tableColumn id="10" xr3:uid="{EC84C213-C333-4B92-A643-CA9D5C410FBB}" name="VT" dataDxfId="1"/>
    <tableColumn id="11" xr3:uid="{F6967CE5-6FF3-4A62-ABA5-3189AA06D496}" name="RoF"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4:AH312" totalsRowShown="0" headerRowBorderDxfId="234" tableBorderDxfId="233" totalsRowBorderDxfId="232" headerRowCellStyle="Normal" dataCellStyle="Normal">
  <autoFilter ref="A254:AH312" xr:uid="{1D3D806C-5CF1-4F01-BCDA-B599E330CA60}"/>
  <sortState ref="A255:AH312">
    <sortCondition ref="B254:B31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1" dataCellStyle="Normal"/>
    <tableColumn id="18" xr3:uid="{D5A51EE0-FFD7-414D-BBA2-88F057738A4F}" name="SECEFF" dataDxfId="230" dataCellStyle="Normal"/>
    <tableColumn id="21" xr3:uid="{6F584275-25B2-4B84-A6F9-0855FB7C34E2}" name="AAEFF" dataDxfId="229" dataCellStyle="Normal"/>
    <tableColumn id="22" xr3:uid="{6A3C87CC-CFE2-4030-8869-7CA4494C4B5F}" name="AAEFF2" dataDxfId="228" dataCellStyle="Normal"/>
    <tableColumn id="23" xr3:uid="{CECDDB0E-3B51-4AF0-97D4-41686A437F2B}" name="Barg1" dataDxfId="227" dataCellStyle="Normal"/>
    <tableColumn id="24" xr3:uid="{0FCFBCD3-A92C-43C4-9517-8860D8D5666E}" name="Barg2" dataDxfId="226" dataCellStyle="Normal"/>
    <tableColumn id="25" xr3:uid="{5B759AB4-037E-4CB6-9298-30C1C3EBF77F}" name="Barg3" dataDxfId="225" dataCellStyle="Normal"/>
    <tableColumn id="26" xr3:uid="{9FCB7012-6BFB-4B86-ACC6-392B372B5C7C}" name="Barg4" dataDxfId="224" dataCellStyle="Normal"/>
    <tableColumn id="27" xr3:uid="{565E75D1-4DAF-4522-9315-711E5DAF0BC9}" name="Skill1" dataDxfId="223" dataCellStyle="Normal"/>
    <tableColumn id="28" xr3:uid="{03DF0BE5-001F-435E-857E-1FA67DA27B35}" name="Skill2" dataDxfId="222" dataCellStyle="Normal"/>
    <tableColumn id="29" xr3:uid="{33D1840A-0F25-4C81-8455-F324B7DD7B62}" name="Skill3" dataDxfId="221" dataCellStyle="Normal"/>
    <tableColumn id="30" xr3:uid="{71763CC4-5ED7-4087-8419-2BD6D1C98FF8}" name="Skill4" dataDxfId="220" dataCellStyle="Normal"/>
    <tableColumn id="31" xr3:uid="{FC546E26-F393-4E4D-B987-DC288565A254}" name="SkillName1" dataDxfId="219" dataCellStyle="Normal"/>
    <tableColumn id="32" xr3:uid="{6BFB2382-CEAF-4F0A-B72F-669740B9098B}" name="SkillName2" dataDxfId="218" dataCellStyle="Normal"/>
    <tableColumn id="33" xr3:uid="{639D0202-6C26-4A36-9731-5B3A9A4C1E24}" name="SkillName3" dataDxfId="217" dataCellStyle="Normal"/>
    <tableColumn id="34" xr3:uid="{923A9D9E-1324-43DE-A6C5-B7B4DBD4B60D}" name="SkillName4" dataDxfId="216"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4:AL378" totalsRowShown="0" headerRowBorderDxfId="215" tableBorderDxfId="214" totalsRowBorderDxfId="213" headerRowCellStyle="Normal" dataCellStyle="Normal">
  <autoFilter ref="A314:AL378" xr:uid="{62318076-3773-4D07-B1C0-45BC305F5561}"/>
  <sortState ref="A315:AD378">
    <sortCondition ref="B314:B378"/>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2" dataCellStyle="Normal"/>
    <tableColumn id="18" xr3:uid="{A0D3CDB4-E7A3-467C-A47A-732619306830}" name="SECEFF" dataDxfId="211" dataCellStyle="Normal"/>
    <tableColumn id="22" xr3:uid="{06268B7F-6F16-4701-9554-5EA3C169323C}" name="Type1" dataDxfId="210"/>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09" dataCellStyle="Normal"/>
    <tableColumn id="26" xr3:uid="{8A9D9386-8267-4236-AEE2-E781815A2BC4}" name="AAEFF2" dataDxfId="208"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07" dataCellStyle="Normal"/>
    <tableColumn id="33" xr3:uid="{8589C750-9DF1-4C75-B7F9-D06EE9F2EA77}" name="Skill3" dataDxfId="206" dataCellStyle="Normal"/>
    <tableColumn id="34" xr3:uid="{015D98AC-EE80-43A0-B972-CBD2052479DF}" name="Skill4" dataDxfId="205" dataCellStyle="Normal"/>
    <tableColumn id="35" xr3:uid="{E96DAEF2-9D91-4529-AF3C-C89AFD6F52FC}" name="SkillName1" dataCellStyle="Normal"/>
    <tableColumn id="36" xr3:uid="{D23DA582-9B07-437A-AA89-C6CF0F23030A}" name="SkillName2" dataDxfId="204" dataCellStyle="Normal"/>
    <tableColumn id="37" xr3:uid="{2A204940-C51C-4998-B126-6D17AAC9EFDA}" name="SkillName3" dataDxfId="203" dataCellStyle="Normal"/>
    <tableColumn id="38" xr3:uid="{09F95AD5-037D-4CB4-83B1-F86660703754}" name="SkillName4" dataDxfId="202"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0:AQ414" totalsRowShown="0" headerRowBorderDxfId="201" tableBorderDxfId="200" totalsRowBorderDxfId="199" headerRowCellStyle="Normal" dataCellStyle="Normal">
  <autoFilter ref="A380:AQ414" xr:uid="{3DC77F6F-3FF6-4E10-8EEA-D58244897F3F}"/>
  <sortState ref="A381:AQ414">
    <sortCondition ref="B380:B414"/>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98" dataCellStyle="Normal"/>
    <tableColumn id="18" xr3:uid="{F37A64E1-A889-458F-888F-5D98E7E28242}" name="SECEFF" dataDxfId="197" dataCellStyle="Normal"/>
    <tableColumn id="19" xr3:uid="{FDE1A6DC-2099-42D1-A9FB-D179920BA63C}" name="TRIEFF" dataDxfId="196"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5" dataCellStyle="Normal"/>
    <tableColumn id="37" xr3:uid="{FA0F2A00-D314-4F0E-8234-7D42A51B31AE}" name="Skill2" dataDxfId="194" dataCellStyle="Normal"/>
    <tableColumn id="38" xr3:uid="{14B34E5D-19C4-4D7F-8310-A58D569E2B2C}" name="Skill3" dataDxfId="193" dataCellStyle="Normal"/>
    <tableColumn id="42" xr3:uid="{92967208-5AA1-463C-A734-A6DED8F6EA40}" name="Skill4" dataDxfId="192"/>
    <tableColumn id="39" xr3:uid="{50D14B42-70F3-4018-ABFC-D04E39EB4659}" name="SkillName1" dataDxfId="191" dataCellStyle="Normal"/>
    <tableColumn id="40" xr3:uid="{D6B1FB5E-2860-4232-9EFB-F4159BDD3860}" name="SkillName2" dataDxfId="190" dataCellStyle="Normal"/>
    <tableColumn id="41" xr3:uid="{50B45A38-DDA2-4FEC-BFEB-1645A0F80D07}" name="SkillName3" dataDxfId="189" dataCellStyle="Normal"/>
    <tableColumn id="43" xr3:uid="{E317D1CD-9DB6-4510-8560-5427A4291776}" name="SkillName4" dataDxfId="18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6:AS440" totalsRowShown="0" headerRowBorderDxfId="187" tableBorderDxfId="186" totalsRowBorderDxfId="185" headerRowCellStyle="Normal" dataCellStyle="Normal">
  <autoFilter ref="A416:AS440" xr:uid="{9F20258C-1349-4B1F-A599-7CB7B6226315}"/>
  <sortState ref="A417:AS440">
    <sortCondition ref="B416:B440"/>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4" dataCellStyle="Normal"/>
    <tableColumn id="18" xr3:uid="{EEDD6984-552A-4AEF-BE6E-0CA5A660ED85}" name="SECEFF" dataDxfId="183" dataCellStyle="Normal"/>
    <tableColumn id="19" xr3:uid="{F82CA285-2553-45E3-93E9-A8042E1BCD36}" name="TRIEFF" dataDxfId="182"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1" dataCellStyle="Normal"/>
    <tableColumn id="29" xr3:uid="{1DF23F3F-7403-466E-9F75-E662CABAC628}" name="AAEFF2" dataDxfId="180" dataCellStyle="Normal"/>
    <tableColumn id="30" xr3:uid="{6760D0DC-B0AE-430B-B20B-FBAC8A0A8553}" name="Barg1" dataDxfId="179" dataCellStyle="Normal"/>
    <tableColumn id="31" xr3:uid="{9CDD449B-5029-4CFF-BF9D-B792B6310BFF}" name="Barg2" dataDxfId="178" dataCellStyle="Normal"/>
    <tableColumn id="32" xr3:uid="{66EF775C-C313-4EDB-96FE-695F8D20E161}" name="Barg3" dataDxfId="177"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6" dataCellStyle="Normal"/>
    <tableColumn id="39" xr3:uid="{9CC6A44A-9D1F-423F-BFCF-C554F427E8FB}" name="Skill2" dataDxfId="175" dataCellStyle="Normal"/>
    <tableColumn id="40" xr3:uid="{958AE651-FDE1-4A9F-8567-00B438B10DB5}" name="Skill3" dataDxfId="174" dataCellStyle="Normal"/>
    <tableColumn id="41" xr3:uid="{EC8F0FE9-4DEC-4FBA-8A7E-194DF048CFDC}" name="Skill4" dataDxfId="173" dataCellStyle="Normal"/>
    <tableColumn id="42" xr3:uid="{2591EDE9-848E-4CD3-B9C3-C9B2E8BF9A19}" name="SkillName1" dataDxfId="172" dataCellStyle="Normal"/>
    <tableColumn id="43" xr3:uid="{222D67F7-0CFA-41CF-B11C-870A2611ABAE}" name="SkillName2" dataDxfId="171" dataCellStyle="Normal"/>
    <tableColumn id="44" xr3:uid="{F8A17DD9-2C15-453D-A202-91EAF4113A1F}" name="SkillName3" dataDxfId="170" dataCellStyle="Normal"/>
    <tableColumn id="45" xr3:uid="{5CDB12B8-51E9-45A8-AC32-D34598088F1C}" name="SkillName4" dataDxfId="169"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42:AH461" totalsRowShown="0" headerRowBorderDxfId="168" tableBorderDxfId="167" totalsRowBorderDxfId="166" headerRowCellStyle="Normal" dataCellStyle="Normal">
  <autoFilter ref="A442:AH461" xr:uid="{85E6C68C-C23B-4587-B2AE-F11AD4C707A7}"/>
  <sortState ref="A443:AH461">
    <sortCondition ref="B442:B461"/>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5" dataCellStyle="Normal"/>
    <tableColumn id="21" xr3:uid="{0DB4987E-BF51-41E9-B5B8-C4731C668CB0}" name="SECEFF" dataDxfId="164" dataCellStyle="Normal"/>
    <tableColumn id="22" xr3:uid="{96B4BA74-B32D-4920-998F-E98EAD75DBCA}" name="TRIEFF" dataDxfId="163"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2" dataCellStyle="Normal"/>
    <tableColumn id="28" xr3:uid="{97040F21-830A-47E2-911A-4EEE4F31865F}" name="Skill2" dataDxfId="161" dataCellStyle="Normal"/>
    <tableColumn id="29" xr3:uid="{92ADC039-437E-4819-B7A1-DEE16696D070}" name="Skill3" dataDxfId="160" dataCellStyle="Normal"/>
    <tableColumn id="33" xr3:uid="{B10047CD-B157-450F-B845-CE81B114BDBE}" name="Skill4" dataDxfId="159"/>
    <tableColumn id="30" xr3:uid="{109ABB7D-7EA6-4D17-8BCC-15731598D399}" name="SkillName1" dataDxfId="158" dataCellStyle="Normal"/>
    <tableColumn id="31" xr3:uid="{10A427AE-E1CA-410C-AAAC-5A4890C3D92B}" name="SkillName2" dataDxfId="157" dataCellStyle="Normal"/>
    <tableColumn id="32" xr3:uid="{F3026553-96E8-4796-9DAB-C3BEA24024A8}" name="SkillName3" dataDxfId="156" dataCellStyle="Normal"/>
    <tableColumn id="34" xr3:uid="{6CF4A73F-7B85-4CBA-9775-BD88203B0043}" name="SkillName4" dataDxfId="155"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1481</v>
      </c>
      <c r="B1" t="s">
        <v>1480</v>
      </c>
      <c r="C1" t="s">
        <v>6</v>
      </c>
      <c r="D1" t="s">
        <v>1482</v>
      </c>
      <c r="E1" t="s">
        <v>1483</v>
      </c>
      <c r="G1" t="s">
        <v>1484</v>
      </c>
    </row>
    <row r="2" spans="1:11" x14ac:dyDescent="0.3">
      <c r="A2" t="s">
        <v>1486</v>
      </c>
      <c r="B2" t="s">
        <v>1487</v>
      </c>
      <c r="C2">
        <v>896</v>
      </c>
      <c r="D2">
        <v>30</v>
      </c>
      <c r="E2">
        <v>19.309999999999999</v>
      </c>
      <c r="G2" t="s">
        <v>1485</v>
      </c>
    </row>
    <row r="3" spans="1:11" x14ac:dyDescent="0.3">
      <c r="A3" t="s">
        <v>1486</v>
      </c>
      <c r="B3" t="s">
        <v>1488</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30"/>
  <sheetViews>
    <sheetView zoomScale="90" zoomScaleNormal="90" workbookViewId="0">
      <selection activeCell="AA121" sqref="AA121"/>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1522</v>
      </c>
      <c r="H1" t="s">
        <v>13</v>
      </c>
      <c r="I1" t="s">
        <v>8</v>
      </c>
      <c r="J1" t="s">
        <v>10</v>
      </c>
      <c r="K1" t="s">
        <v>250</v>
      </c>
      <c r="L1" t="s">
        <v>221</v>
      </c>
      <c r="M1" t="s">
        <v>249</v>
      </c>
      <c r="N1" t="s">
        <v>1523</v>
      </c>
      <c r="O1" t="s">
        <v>615</v>
      </c>
      <c r="P1" t="s">
        <v>251</v>
      </c>
      <c r="Q1" t="s">
        <v>709</v>
      </c>
      <c r="R1" t="s">
        <v>710</v>
      </c>
      <c r="S1" s="21" t="s">
        <v>879</v>
      </c>
      <c r="T1" s="21" t="s">
        <v>880</v>
      </c>
      <c r="U1" s="21" t="s">
        <v>1493</v>
      </c>
      <c r="V1" s="21" t="s">
        <v>1494</v>
      </c>
      <c r="W1" s="21" t="s">
        <v>1495</v>
      </c>
      <c r="X1" s="21" t="s">
        <v>1496</v>
      </c>
      <c r="Y1" s="21" t="s">
        <v>1497</v>
      </c>
      <c r="Z1" s="21" t="s">
        <v>1498</v>
      </c>
      <c r="AA1" s="21"/>
      <c r="AB1" s="21"/>
    </row>
    <row r="2" spans="1:34" x14ac:dyDescent="0.3">
      <c r="A2">
        <v>232</v>
      </c>
      <c r="B2" t="s">
        <v>571</v>
      </c>
      <c r="C2" t="s">
        <v>714</v>
      </c>
      <c r="D2" t="s">
        <v>595</v>
      </c>
      <c r="E2" t="s">
        <v>570</v>
      </c>
      <c r="F2">
        <v>4125</v>
      </c>
      <c r="G2" t="s">
        <v>7</v>
      </c>
      <c r="H2">
        <v>181</v>
      </c>
      <c r="I2">
        <v>44</v>
      </c>
      <c r="J2">
        <v>0</v>
      </c>
      <c r="K2">
        <v>45</v>
      </c>
      <c r="L2">
        <v>160</v>
      </c>
      <c r="M2">
        <v>0</v>
      </c>
      <c r="N2">
        <v>11</v>
      </c>
      <c r="O2">
        <v>0</v>
      </c>
      <c r="P2">
        <v>19</v>
      </c>
      <c r="Q2">
        <v>53</v>
      </c>
      <c r="R2">
        <v>107</v>
      </c>
      <c r="S2" s="22">
        <v>1</v>
      </c>
      <c r="T2" s="22">
        <v>1</v>
      </c>
      <c r="U2" s="21" t="s">
        <v>1534</v>
      </c>
      <c r="V2" s="21" t="s">
        <v>1535</v>
      </c>
      <c r="W2" s="21" t="s">
        <v>1533</v>
      </c>
      <c r="X2" s="21" t="s">
        <v>1536</v>
      </c>
      <c r="Y2" s="21" t="s">
        <v>1537</v>
      </c>
      <c r="Z2" s="21" t="s">
        <v>1531</v>
      </c>
      <c r="AA2" s="21"/>
      <c r="AB2" s="21"/>
    </row>
    <row r="3" spans="1:34" x14ac:dyDescent="0.3">
      <c r="A3">
        <v>80</v>
      </c>
      <c r="B3" t="s">
        <v>569</v>
      </c>
      <c r="C3" t="s">
        <v>711</v>
      </c>
      <c r="D3" t="s">
        <v>592</v>
      </c>
      <c r="E3" t="s">
        <v>570</v>
      </c>
      <c r="F3">
        <v>4624</v>
      </c>
      <c r="G3" t="s">
        <v>7</v>
      </c>
      <c r="H3">
        <v>168</v>
      </c>
      <c r="I3">
        <v>50</v>
      </c>
      <c r="J3">
        <v>0</v>
      </c>
      <c r="K3">
        <v>43</v>
      </c>
      <c r="L3">
        <v>152</v>
      </c>
      <c r="M3">
        <v>0</v>
      </c>
      <c r="N3">
        <v>10</v>
      </c>
      <c r="O3">
        <v>0</v>
      </c>
      <c r="P3">
        <v>16</v>
      </c>
      <c r="Q3">
        <v>79</v>
      </c>
      <c r="R3">
        <v>108</v>
      </c>
      <c r="S3" s="22">
        <v>1</v>
      </c>
      <c r="T3" s="22">
        <v>1</v>
      </c>
      <c r="U3" s="21" t="s">
        <v>1532</v>
      </c>
      <c r="V3" s="21" t="s">
        <v>1533</v>
      </c>
      <c r="W3" s="21" t="s">
        <v>704</v>
      </c>
      <c r="X3" s="21" t="s">
        <v>1530</v>
      </c>
      <c r="Y3" s="21" t="s">
        <v>1531</v>
      </c>
      <c r="Z3" s="21" t="s">
        <v>704</v>
      </c>
      <c r="AA3" s="21"/>
      <c r="AB3" s="21"/>
    </row>
    <row r="4" spans="1:34" x14ac:dyDescent="0.3">
      <c r="Q4"/>
      <c r="R4"/>
    </row>
    <row r="5" spans="1:34" x14ac:dyDescent="0.3">
      <c r="A5" t="s">
        <v>307</v>
      </c>
      <c r="B5" t="s">
        <v>107</v>
      </c>
      <c r="C5" t="s">
        <v>150</v>
      </c>
      <c r="D5" t="s">
        <v>308</v>
      </c>
      <c r="E5" t="s">
        <v>108</v>
      </c>
      <c r="F5" t="s">
        <v>6</v>
      </c>
      <c r="G5" t="s">
        <v>1522</v>
      </c>
      <c r="H5" t="s">
        <v>13</v>
      </c>
      <c r="I5" t="s">
        <v>8</v>
      </c>
      <c r="J5" t="s">
        <v>10</v>
      </c>
      <c r="K5" t="s">
        <v>250</v>
      </c>
      <c r="L5" t="s">
        <v>221</v>
      </c>
      <c r="M5" t="s">
        <v>249</v>
      </c>
      <c r="N5" t="s">
        <v>1523</v>
      </c>
      <c r="O5" t="s">
        <v>615</v>
      </c>
      <c r="P5" t="s">
        <v>251</v>
      </c>
      <c r="Q5" t="s">
        <v>709</v>
      </c>
      <c r="R5" t="s">
        <v>710</v>
      </c>
      <c r="S5" s="6" t="s">
        <v>39</v>
      </c>
      <c r="T5" s="6" t="s">
        <v>616</v>
      </c>
      <c r="U5" s="23" t="s">
        <v>879</v>
      </c>
      <c r="V5" s="23" t="s">
        <v>880</v>
      </c>
      <c r="W5" s="23" t="s">
        <v>959</v>
      </c>
      <c r="X5" s="23" t="s">
        <v>960</v>
      </c>
      <c r="Y5" s="23" t="s">
        <v>995</v>
      </c>
      <c r="Z5" s="23" t="s">
        <v>996</v>
      </c>
      <c r="AA5" s="23" t="s">
        <v>1493</v>
      </c>
      <c r="AB5" s="23" t="s">
        <v>1494</v>
      </c>
      <c r="AC5" s="23" t="s">
        <v>1495</v>
      </c>
      <c r="AD5" s="23" t="s">
        <v>1543</v>
      </c>
      <c r="AE5" s="23" t="s">
        <v>1496</v>
      </c>
      <c r="AF5" s="23" t="s">
        <v>1497</v>
      </c>
      <c r="AG5" s="23" t="s">
        <v>1498</v>
      </c>
      <c r="AH5" s="23" t="s">
        <v>1544</v>
      </c>
    </row>
    <row r="6" spans="1:34" x14ac:dyDescent="0.3">
      <c r="A6" t="s">
        <v>590</v>
      </c>
      <c r="B6">
        <v>22</v>
      </c>
      <c r="C6" t="s">
        <v>605</v>
      </c>
      <c r="D6" t="s">
        <v>592</v>
      </c>
      <c r="E6" t="s">
        <v>606</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1000</v>
      </c>
      <c r="X6" s="22" t="s">
        <v>704</v>
      </c>
      <c r="Y6" s="22" t="s">
        <v>704</v>
      </c>
      <c r="Z6" s="22" t="s">
        <v>704</v>
      </c>
      <c r="AA6" t="s">
        <v>1506</v>
      </c>
      <c r="AB6" t="s">
        <v>1507</v>
      </c>
      <c r="AC6" t="s">
        <v>704</v>
      </c>
      <c r="AD6" t="s">
        <v>704</v>
      </c>
      <c r="AE6" t="s">
        <v>1503</v>
      </c>
      <c r="AF6" t="s">
        <v>1505</v>
      </c>
      <c r="AG6" t="s">
        <v>704</v>
      </c>
      <c r="AH6" t="s">
        <v>704</v>
      </c>
    </row>
    <row r="7" spans="1:34" x14ac:dyDescent="0.3">
      <c r="A7" t="s">
        <v>591</v>
      </c>
      <c r="B7">
        <v>33</v>
      </c>
      <c r="C7" t="s">
        <v>605</v>
      </c>
      <c r="D7" t="s">
        <v>592</v>
      </c>
      <c r="E7" t="s">
        <v>606</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1001</v>
      </c>
      <c r="X7" s="22" t="s">
        <v>704</v>
      </c>
      <c r="Y7" s="22" t="s">
        <v>704</v>
      </c>
      <c r="Z7" s="22" t="s">
        <v>704</v>
      </c>
      <c r="AA7" t="s">
        <v>1508</v>
      </c>
      <c r="AB7" t="s">
        <v>1509</v>
      </c>
      <c r="AC7" t="s">
        <v>704</v>
      </c>
      <c r="AD7" t="s">
        <v>704</v>
      </c>
      <c r="AE7" t="s">
        <v>1504</v>
      </c>
      <c r="AF7" t="s">
        <v>1505</v>
      </c>
      <c r="AG7" t="s">
        <v>704</v>
      </c>
      <c r="AH7" t="s">
        <v>704</v>
      </c>
    </row>
    <row r="8" spans="1:34" x14ac:dyDescent="0.3">
      <c r="A8">
        <v>82</v>
      </c>
      <c r="B8" t="s">
        <v>325</v>
      </c>
      <c r="C8" t="s">
        <v>713</v>
      </c>
      <c r="D8" t="s">
        <v>593</v>
      </c>
      <c r="E8" t="s">
        <v>606</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968</v>
      </c>
      <c r="X8" s="22" t="s">
        <v>704</v>
      </c>
      <c r="Y8" s="22" t="s">
        <v>704</v>
      </c>
      <c r="Z8" s="22" t="s">
        <v>704</v>
      </c>
      <c r="AA8" t="s">
        <v>1538</v>
      </c>
      <c r="AB8" t="s">
        <v>1539</v>
      </c>
      <c r="AC8" t="s">
        <v>1540</v>
      </c>
      <c r="AD8" t="s">
        <v>704</v>
      </c>
      <c r="AE8" t="s">
        <v>1542</v>
      </c>
      <c r="AF8" t="s">
        <v>1541</v>
      </c>
      <c r="AG8" t="s">
        <v>1505</v>
      </c>
      <c r="AH8" t="s">
        <v>704</v>
      </c>
    </row>
    <row r="9" spans="1:34" x14ac:dyDescent="0.3">
      <c r="A9">
        <v>3082</v>
      </c>
      <c r="B9" t="s">
        <v>661</v>
      </c>
      <c r="C9" t="s">
        <v>713</v>
      </c>
      <c r="D9" t="s">
        <v>592</v>
      </c>
      <c r="E9" t="s">
        <v>606</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968</v>
      </c>
      <c r="X9" s="22" t="s">
        <v>704</v>
      </c>
      <c r="Y9" s="22" t="s">
        <v>704</v>
      </c>
      <c r="Z9" s="22" t="s">
        <v>704</v>
      </c>
      <c r="AA9" t="s">
        <v>1538</v>
      </c>
      <c r="AB9" t="s">
        <v>1539</v>
      </c>
      <c r="AC9" t="s">
        <v>1540</v>
      </c>
      <c r="AD9" t="s">
        <v>1545</v>
      </c>
      <c r="AE9" t="s">
        <v>1542</v>
      </c>
      <c r="AF9" t="s">
        <v>1541</v>
      </c>
      <c r="AG9" t="s">
        <v>1505</v>
      </c>
      <c r="AH9" t="s">
        <v>1546</v>
      </c>
    </row>
    <row r="10" spans="1:34" x14ac:dyDescent="0.3">
      <c r="A10">
        <v>159</v>
      </c>
      <c r="B10" t="s">
        <v>392</v>
      </c>
      <c r="C10" t="s">
        <v>714</v>
      </c>
      <c r="D10" t="s">
        <v>593</v>
      </c>
      <c r="E10" t="s">
        <v>606</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980</v>
      </c>
      <c r="X10" s="22" t="s">
        <v>704</v>
      </c>
      <c r="Y10" s="22" t="s">
        <v>704</v>
      </c>
      <c r="Z10" s="22" t="s">
        <v>704</v>
      </c>
      <c r="AA10" t="s">
        <v>1548</v>
      </c>
      <c r="AB10" t="s">
        <v>1549</v>
      </c>
      <c r="AC10" t="s">
        <v>704</v>
      </c>
      <c r="AD10" t="s">
        <v>704</v>
      </c>
      <c r="AE10" t="s">
        <v>1547</v>
      </c>
      <c r="AF10" t="s">
        <v>1505</v>
      </c>
      <c r="AG10" t="s">
        <v>704</v>
      </c>
      <c r="AH10" t="s">
        <v>704</v>
      </c>
    </row>
    <row r="11" spans="1:34" x14ac:dyDescent="0.3">
      <c r="A11" s="21">
        <v>406</v>
      </c>
      <c r="B11" s="21" t="s">
        <v>1365</v>
      </c>
      <c r="C11" s="21" t="s">
        <v>711</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704</v>
      </c>
      <c r="X11" s="22" t="s">
        <v>704</v>
      </c>
      <c r="Y11" s="22" t="s">
        <v>704</v>
      </c>
      <c r="Z11" s="22" t="s">
        <v>704</v>
      </c>
      <c r="AA11" s="21" t="s">
        <v>1550</v>
      </c>
      <c r="AB11" s="21" t="s">
        <v>1551</v>
      </c>
      <c r="AC11" s="21" t="s">
        <v>704</v>
      </c>
      <c r="AD11" s="21" t="s">
        <v>704</v>
      </c>
      <c r="AE11" s="21" t="s">
        <v>1552</v>
      </c>
      <c r="AF11" s="21" t="s">
        <v>1505</v>
      </c>
      <c r="AG11" s="21" t="s">
        <v>704</v>
      </c>
      <c r="AH11" s="21" t="s">
        <v>704</v>
      </c>
    </row>
    <row r="12" spans="1:34" x14ac:dyDescent="0.3">
      <c r="A12">
        <v>81</v>
      </c>
      <c r="B12" t="s">
        <v>384</v>
      </c>
      <c r="C12" t="s">
        <v>713</v>
      </c>
      <c r="D12" t="s">
        <v>593</v>
      </c>
      <c r="E12" t="s">
        <v>606</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968</v>
      </c>
      <c r="X12" s="22" t="s">
        <v>704</v>
      </c>
      <c r="Y12" s="22" t="s">
        <v>704</v>
      </c>
      <c r="Z12" s="22" t="s">
        <v>704</v>
      </c>
      <c r="AA12" t="s">
        <v>1553</v>
      </c>
      <c r="AB12" t="s">
        <v>1554</v>
      </c>
      <c r="AC12" t="s">
        <v>704</v>
      </c>
      <c r="AD12" t="s">
        <v>704</v>
      </c>
      <c r="AE12" t="s">
        <v>1555</v>
      </c>
      <c r="AF12" t="s">
        <v>1505</v>
      </c>
      <c r="AG12" t="s">
        <v>704</v>
      </c>
      <c r="AH12" t="s">
        <v>704</v>
      </c>
    </row>
    <row r="13" spans="1:34" x14ac:dyDescent="0.3">
      <c r="A13">
        <v>253</v>
      </c>
      <c r="B13" t="s">
        <v>407</v>
      </c>
      <c r="C13" t="s">
        <v>599</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987</v>
      </c>
      <c r="X13" t="s">
        <v>2496</v>
      </c>
      <c r="Y13" s="22" t="s">
        <v>704</v>
      </c>
      <c r="Z13" s="22" t="s">
        <v>704</v>
      </c>
      <c r="AA13" t="s">
        <v>1556</v>
      </c>
      <c r="AB13" t="s">
        <v>1557</v>
      </c>
      <c r="AC13" t="s">
        <v>704</v>
      </c>
      <c r="AD13" t="s">
        <v>704</v>
      </c>
      <c r="AE13" t="s">
        <v>1558</v>
      </c>
      <c r="AF13" t="s">
        <v>1505</v>
      </c>
      <c r="AG13" t="s">
        <v>704</v>
      </c>
      <c r="AH13" t="s">
        <v>704</v>
      </c>
    </row>
    <row r="14" spans="1:34" x14ac:dyDescent="0.3">
      <c r="A14">
        <v>334</v>
      </c>
      <c r="B14" t="s">
        <v>431</v>
      </c>
      <c r="C14" t="s">
        <v>714</v>
      </c>
      <c r="D14" t="s">
        <v>593</v>
      </c>
      <c r="E14" t="s">
        <v>606</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993</v>
      </c>
      <c r="X14" s="22" t="s">
        <v>704</v>
      </c>
      <c r="Y14" s="22" t="s">
        <v>704</v>
      </c>
      <c r="Z14" s="22" t="s">
        <v>704</v>
      </c>
      <c r="AA14" t="s">
        <v>1559</v>
      </c>
      <c r="AB14" t="s">
        <v>1560</v>
      </c>
      <c r="AC14" t="s">
        <v>704</v>
      </c>
      <c r="AD14" t="s">
        <v>704</v>
      </c>
      <c r="AE14" t="s">
        <v>1561</v>
      </c>
      <c r="AF14" t="s">
        <v>1505</v>
      </c>
      <c r="AG14" t="s">
        <v>704</v>
      </c>
      <c r="AH14" t="s">
        <v>704</v>
      </c>
    </row>
    <row r="15" spans="1:34" x14ac:dyDescent="0.3">
      <c r="A15">
        <v>83</v>
      </c>
      <c r="B15" t="s">
        <v>326</v>
      </c>
      <c r="C15" t="s">
        <v>713</v>
      </c>
      <c r="D15" t="s">
        <v>593</v>
      </c>
      <c r="E15" t="s">
        <v>606</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968</v>
      </c>
      <c r="X15" s="22" t="s">
        <v>704</v>
      </c>
      <c r="Y15" s="22" t="s">
        <v>704</v>
      </c>
      <c r="Z15" s="22" t="s">
        <v>704</v>
      </c>
      <c r="AA15" t="s">
        <v>1562</v>
      </c>
      <c r="AB15" t="s">
        <v>1563</v>
      </c>
      <c r="AC15" t="s">
        <v>1564</v>
      </c>
      <c r="AD15" t="s">
        <v>704</v>
      </c>
      <c r="AE15" t="s">
        <v>1552</v>
      </c>
      <c r="AF15" t="s">
        <v>1567</v>
      </c>
      <c r="AG15" t="s">
        <v>1505</v>
      </c>
      <c r="AH15" t="s">
        <v>704</v>
      </c>
    </row>
    <row r="16" spans="1:34" x14ac:dyDescent="0.3">
      <c r="A16">
        <v>3083</v>
      </c>
      <c r="B16" t="s">
        <v>662</v>
      </c>
      <c r="C16" t="s">
        <v>713</v>
      </c>
      <c r="D16" t="s">
        <v>592</v>
      </c>
      <c r="E16" t="s">
        <v>606</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968</v>
      </c>
      <c r="X16" s="22" t="s">
        <v>704</v>
      </c>
      <c r="Y16" s="22" t="s">
        <v>704</v>
      </c>
      <c r="Z16" s="22" t="s">
        <v>704</v>
      </c>
      <c r="AA16" t="s">
        <v>1562</v>
      </c>
      <c r="AB16" t="s">
        <v>1563</v>
      </c>
      <c r="AC16" t="s">
        <v>1566</v>
      </c>
      <c r="AD16" t="s">
        <v>1564</v>
      </c>
      <c r="AE16" t="s">
        <v>1552</v>
      </c>
      <c r="AF16" t="s">
        <v>1567</v>
      </c>
      <c r="AG16" t="s">
        <v>1565</v>
      </c>
      <c r="AH16" t="s">
        <v>704</v>
      </c>
    </row>
    <row r="17" spans="1:34" x14ac:dyDescent="0.3">
      <c r="A17">
        <v>175</v>
      </c>
      <c r="B17" t="s">
        <v>403</v>
      </c>
      <c r="C17" t="s">
        <v>714</v>
      </c>
      <c r="D17" t="s">
        <v>593</v>
      </c>
      <c r="E17" t="s">
        <v>606</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983</v>
      </c>
      <c r="X17" s="22" t="s">
        <v>704</v>
      </c>
      <c r="Y17" s="22" t="s">
        <v>704</v>
      </c>
      <c r="Z17" s="22" t="s">
        <v>704</v>
      </c>
      <c r="AA17" t="s">
        <v>1929</v>
      </c>
      <c r="AB17" t="s">
        <v>2079</v>
      </c>
      <c r="AC17" t="s">
        <v>704</v>
      </c>
      <c r="AD17" t="s">
        <v>704</v>
      </c>
      <c r="AE17" t="s">
        <v>1927</v>
      </c>
      <c r="AF17" t="s">
        <v>1505</v>
      </c>
      <c r="AG17" t="s">
        <v>704</v>
      </c>
      <c r="AH17" t="s">
        <v>704</v>
      </c>
    </row>
    <row r="18" spans="1:34" x14ac:dyDescent="0.3">
      <c r="A18">
        <v>331</v>
      </c>
      <c r="B18" t="s">
        <v>428</v>
      </c>
      <c r="C18" t="s">
        <v>714</v>
      </c>
      <c r="D18" t="s">
        <v>593</v>
      </c>
      <c r="E18" t="s">
        <v>606</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993</v>
      </c>
      <c r="X18" s="22" t="s">
        <v>704</v>
      </c>
      <c r="Y18" s="22" t="s">
        <v>704</v>
      </c>
      <c r="Z18" s="22" t="s">
        <v>704</v>
      </c>
      <c r="AA18" t="s">
        <v>2080</v>
      </c>
      <c r="AB18" t="s">
        <v>2081</v>
      </c>
      <c r="AC18" t="s">
        <v>704</v>
      </c>
      <c r="AD18" t="s">
        <v>704</v>
      </c>
      <c r="AE18" t="s">
        <v>2082</v>
      </c>
      <c r="AF18" t="s">
        <v>2083</v>
      </c>
      <c r="AG18" t="s">
        <v>1505</v>
      </c>
      <c r="AH18" t="s">
        <v>704</v>
      </c>
    </row>
    <row r="19" spans="1:34" x14ac:dyDescent="0.3">
      <c r="A19">
        <v>15</v>
      </c>
      <c r="B19" t="s">
        <v>378</v>
      </c>
      <c r="C19" t="s">
        <v>711</v>
      </c>
      <c r="D19" t="s">
        <v>594</v>
      </c>
      <c r="E19" t="s">
        <v>606</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963</v>
      </c>
      <c r="X19" s="22" t="s">
        <v>704</v>
      </c>
      <c r="Y19" s="22" t="s">
        <v>704</v>
      </c>
      <c r="Z19" s="22" t="s">
        <v>704</v>
      </c>
      <c r="AA19" t="s">
        <v>2084</v>
      </c>
      <c r="AB19" t="s">
        <v>2085</v>
      </c>
      <c r="AC19" t="s">
        <v>704</v>
      </c>
      <c r="AD19" t="s">
        <v>704</v>
      </c>
      <c r="AE19" t="s">
        <v>2086</v>
      </c>
      <c r="AF19" t="s">
        <v>1505</v>
      </c>
      <c r="AG19" t="s">
        <v>704</v>
      </c>
      <c r="AH19" t="s">
        <v>704</v>
      </c>
    </row>
    <row r="20" spans="1:34" x14ac:dyDescent="0.3">
      <c r="A20">
        <v>155</v>
      </c>
      <c r="B20" t="s">
        <v>340</v>
      </c>
      <c r="C20" t="s">
        <v>714</v>
      </c>
      <c r="D20" t="s">
        <v>592</v>
      </c>
      <c r="E20" t="s">
        <v>606</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979</v>
      </c>
      <c r="X20" t="s">
        <v>704</v>
      </c>
      <c r="Y20" s="22" t="s">
        <v>704</v>
      </c>
      <c r="Z20" s="22" t="s">
        <v>704</v>
      </c>
      <c r="AA20" t="s">
        <v>2087</v>
      </c>
      <c r="AB20" t="s">
        <v>2089</v>
      </c>
      <c r="AC20" t="s">
        <v>704</v>
      </c>
      <c r="AD20" t="s">
        <v>704</v>
      </c>
      <c r="AE20" t="s">
        <v>2091</v>
      </c>
      <c r="AF20" t="s">
        <v>1505</v>
      </c>
      <c r="AG20" t="s">
        <v>704</v>
      </c>
      <c r="AH20" t="s">
        <v>704</v>
      </c>
    </row>
    <row r="21" spans="1:34" x14ac:dyDescent="0.3">
      <c r="A21">
        <v>3155</v>
      </c>
      <c r="B21" t="s">
        <v>669</v>
      </c>
      <c r="C21" t="s">
        <v>714</v>
      </c>
      <c r="D21" t="s">
        <v>595</v>
      </c>
      <c r="E21" t="s">
        <v>606</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979</v>
      </c>
      <c r="X21" t="s">
        <v>1275</v>
      </c>
      <c r="Y21" t="s">
        <v>1276</v>
      </c>
      <c r="Z21" s="22"/>
      <c r="AA21" t="s">
        <v>2087</v>
      </c>
      <c r="AB21" t="s">
        <v>2088</v>
      </c>
      <c r="AC21" t="s">
        <v>2089</v>
      </c>
      <c r="AD21" t="s">
        <v>704</v>
      </c>
      <c r="AE21" t="s">
        <v>2091</v>
      </c>
      <c r="AF21" t="s">
        <v>2090</v>
      </c>
      <c r="AG21" t="s">
        <v>1505</v>
      </c>
      <c r="AH21" t="s">
        <v>704</v>
      </c>
    </row>
    <row r="22" spans="1:34" x14ac:dyDescent="0.3">
      <c r="A22" s="21">
        <v>407</v>
      </c>
      <c r="B22" s="21" t="s">
        <v>1437</v>
      </c>
      <c r="C22" s="21" t="s">
        <v>711</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963</v>
      </c>
      <c r="X22" s="22" t="s">
        <v>704</v>
      </c>
      <c r="Y22" s="22" t="s">
        <v>704</v>
      </c>
      <c r="Z22" s="22" t="s">
        <v>704</v>
      </c>
      <c r="AA22" s="21" t="s">
        <v>2092</v>
      </c>
      <c r="AB22" s="21" t="s">
        <v>2093</v>
      </c>
      <c r="AC22" s="21" t="s">
        <v>704</v>
      </c>
      <c r="AD22" s="21" t="s">
        <v>704</v>
      </c>
      <c r="AE22" s="21" t="s">
        <v>2094</v>
      </c>
      <c r="AF22" s="21" t="s">
        <v>1505</v>
      </c>
      <c r="AG22" s="21" t="s">
        <v>704</v>
      </c>
      <c r="AH22" s="21" t="s">
        <v>704</v>
      </c>
    </row>
    <row r="23" spans="1:34" x14ac:dyDescent="0.3">
      <c r="A23">
        <v>263</v>
      </c>
      <c r="B23" t="s">
        <v>357</v>
      </c>
      <c r="C23" t="s">
        <v>711</v>
      </c>
      <c r="D23" t="s">
        <v>593</v>
      </c>
      <c r="E23" t="s">
        <v>606</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965</v>
      </c>
      <c r="X23" s="22" t="s">
        <v>704</v>
      </c>
      <c r="Y23" s="22" t="s">
        <v>704</v>
      </c>
      <c r="Z23" s="22" t="s">
        <v>704</v>
      </c>
      <c r="AA23" t="s">
        <v>2095</v>
      </c>
      <c r="AB23" t="s">
        <v>2097</v>
      </c>
      <c r="AC23" t="s">
        <v>704</v>
      </c>
      <c r="AD23" t="s">
        <v>704</v>
      </c>
      <c r="AE23" t="s">
        <v>1541</v>
      </c>
      <c r="AF23" t="s">
        <v>1505</v>
      </c>
      <c r="AG23" t="s">
        <v>704</v>
      </c>
      <c r="AH23" t="s">
        <v>704</v>
      </c>
    </row>
    <row r="24" spans="1:34" x14ac:dyDescent="0.3">
      <c r="A24">
        <v>3263</v>
      </c>
      <c r="B24" t="s">
        <v>672</v>
      </c>
      <c r="C24" t="s">
        <v>711</v>
      </c>
      <c r="D24" t="s">
        <v>592</v>
      </c>
      <c r="E24" t="s">
        <v>606</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965</v>
      </c>
      <c r="X24" s="22" t="s">
        <v>704</v>
      </c>
      <c r="Y24" s="22" t="s">
        <v>704</v>
      </c>
      <c r="Z24" s="22" t="s">
        <v>704</v>
      </c>
      <c r="AA24" t="s">
        <v>2095</v>
      </c>
      <c r="AB24" t="s">
        <v>2096</v>
      </c>
      <c r="AC24" t="s">
        <v>2097</v>
      </c>
      <c r="AD24" t="s">
        <v>704</v>
      </c>
      <c r="AE24" t="s">
        <v>1541</v>
      </c>
      <c r="AF24" t="s">
        <v>2098</v>
      </c>
      <c r="AG24" t="s">
        <v>1505</v>
      </c>
      <c r="AH24" t="s">
        <v>704</v>
      </c>
    </row>
    <row r="25" spans="1:34" x14ac:dyDescent="0.3">
      <c r="A25">
        <v>86</v>
      </c>
      <c r="B25" t="s">
        <v>385</v>
      </c>
      <c r="C25" t="s">
        <v>713</v>
      </c>
      <c r="D25" t="s">
        <v>594</v>
      </c>
      <c r="E25" t="s">
        <v>606</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969</v>
      </c>
      <c r="X25" s="22" t="s">
        <v>704</v>
      </c>
      <c r="Y25" s="22" t="s">
        <v>704</v>
      </c>
      <c r="Z25" s="22" t="s">
        <v>704</v>
      </c>
      <c r="AA25" t="s">
        <v>2099</v>
      </c>
      <c r="AB25" t="s">
        <v>2100</v>
      </c>
      <c r="AC25" t="s">
        <v>704</v>
      </c>
      <c r="AD25" t="s">
        <v>704</v>
      </c>
      <c r="AE25" t="s">
        <v>2101</v>
      </c>
      <c r="AF25" t="s">
        <v>1505</v>
      </c>
      <c r="AG25" t="s">
        <v>704</v>
      </c>
      <c r="AH25" t="s">
        <v>704</v>
      </c>
    </row>
    <row r="26" spans="1:34" x14ac:dyDescent="0.3">
      <c r="A26">
        <v>18</v>
      </c>
      <c r="B26" t="s">
        <v>381</v>
      </c>
      <c r="C26" t="s">
        <v>711</v>
      </c>
      <c r="D26" t="s">
        <v>593</v>
      </c>
      <c r="E26" t="s">
        <v>606</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965</v>
      </c>
      <c r="X26" s="22" t="s">
        <v>704</v>
      </c>
      <c r="Y26" s="22" t="s">
        <v>704</v>
      </c>
      <c r="Z26" s="22" t="s">
        <v>704</v>
      </c>
      <c r="AA26" t="s">
        <v>1566</v>
      </c>
      <c r="AB26" t="s">
        <v>2102</v>
      </c>
      <c r="AC26" t="s">
        <v>704</v>
      </c>
      <c r="AD26" t="s">
        <v>704</v>
      </c>
      <c r="AE26" t="s">
        <v>1565</v>
      </c>
      <c r="AF26" t="s">
        <v>1505</v>
      </c>
      <c r="AG26" t="s">
        <v>704</v>
      </c>
      <c r="AH26" t="s">
        <v>704</v>
      </c>
    </row>
    <row r="27" spans="1:34" x14ac:dyDescent="0.3">
      <c r="A27" t="s">
        <v>289</v>
      </c>
      <c r="B27" t="s">
        <v>573</v>
      </c>
      <c r="C27" t="s">
        <v>603</v>
      </c>
      <c r="D27" t="s">
        <v>592</v>
      </c>
      <c r="E27" t="s">
        <v>606</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704</v>
      </c>
      <c r="X27" s="22" t="s">
        <v>704</v>
      </c>
      <c r="Y27" s="22" t="s">
        <v>704</v>
      </c>
      <c r="Z27" s="22" t="s">
        <v>704</v>
      </c>
      <c r="AA27" t="s">
        <v>2103</v>
      </c>
      <c r="AB27" t="s">
        <v>704</v>
      </c>
      <c r="AC27" t="s">
        <v>704</v>
      </c>
      <c r="AD27" t="s">
        <v>704</v>
      </c>
      <c r="AE27" t="s">
        <v>2104</v>
      </c>
      <c r="AF27" t="s">
        <v>704</v>
      </c>
      <c r="AG27" t="s">
        <v>704</v>
      </c>
      <c r="AH27" t="s">
        <v>704</v>
      </c>
    </row>
    <row r="28" spans="1:34" x14ac:dyDescent="0.3">
      <c r="A28">
        <v>87</v>
      </c>
      <c r="B28" t="s">
        <v>386</v>
      </c>
      <c r="C28" t="s">
        <v>713</v>
      </c>
      <c r="D28" t="s">
        <v>594</v>
      </c>
      <c r="E28" t="s">
        <v>606</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969</v>
      </c>
      <c r="X28" s="22" t="s">
        <v>704</v>
      </c>
      <c r="Y28" s="22" t="s">
        <v>704</v>
      </c>
      <c r="Z28" s="22" t="s">
        <v>704</v>
      </c>
      <c r="AA28" t="s">
        <v>2099</v>
      </c>
      <c r="AB28" t="s">
        <v>2100</v>
      </c>
      <c r="AC28" t="s">
        <v>704</v>
      </c>
      <c r="AD28" t="s">
        <v>704</v>
      </c>
      <c r="AE28" t="s">
        <v>2101</v>
      </c>
      <c r="AF28" t="s">
        <v>1505</v>
      </c>
      <c r="AG28" t="s">
        <v>704</v>
      </c>
      <c r="AH28" t="s">
        <v>704</v>
      </c>
    </row>
    <row r="29" spans="1:34" x14ac:dyDescent="0.3">
      <c r="A29">
        <v>355</v>
      </c>
      <c r="B29" t="s">
        <v>433</v>
      </c>
      <c r="C29" t="s">
        <v>711</v>
      </c>
      <c r="D29" t="s">
        <v>593</v>
      </c>
      <c r="E29" t="s">
        <v>606</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963</v>
      </c>
      <c r="X29" s="22" t="s">
        <v>704</v>
      </c>
      <c r="Y29" s="22" t="s">
        <v>704</v>
      </c>
      <c r="Z29" s="22" t="s">
        <v>704</v>
      </c>
      <c r="AA29" t="s">
        <v>2105</v>
      </c>
      <c r="AB29" t="s">
        <v>2106</v>
      </c>
      <c r="AC29" t="s">
        <v>704</v>
      </c>
      <c r="AD29" t="s">
        <v>704</v>
      </c>
      <c r="AE29" t="s">
        <v>2107</v>
      </c>
      <c r="AF29" t="s">
        <v>1505</v>
      </c>
      <c r="AG29" t="s">
        <v>704</v>
      </c>
      <c r="AH29" t="s">
        <v>704</v>
      </c>
    </row>
    <row r="30" spans="1:34" x14ac:dyDescent="0.3">
      <c r="A30" s="21">
        <v>415</v>
      </c>
      <c r="B30" s="21" t="s">
        <v>1463</v>
      </c>
      <c r="C30" s="21" t="s">
        <v>1465</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1474</v>
      </c>
      <c r="X30" s="22" t="s">
        <v>704</v>
      </c>
      <c r="Y30" s="22" t="s">
        <v>704</v>
      </c>
      <c r="Z30" s="22" t="s">
        <v>704</v>
      </c>
      <c r="AA30" s="21" t="s">
        <v>2223</v>
      </c>
      <c r="AB30" s="21" t="s">
        <v>2224</v>
      </c>
      <c r="AC30" s="21" t="s">
        <v>2225</v>
      </c>
      <c r="AD30" s="21" t="s">
        <v>704</v>
      </c>
      <c r="AE30" s="21" t="s">
        <v>2227</v>
      </c>
      <c r="AF30" s="21" t="s">
        <v>2226</v>
      </c>
      <c r="AG30" s="21" t="s">
        <v>1505</v>
      </c>
      <c r="AH30" s="21" t="s">
        <v>704</v>
      </c>
    </row>
    <row r="31" spans="1:34" x14ac:dyDescent="0.3">
      <c r="A31">
        <v>5</v>
      </c>
      <c r="B31" t="s">
        <v>309</v>
      </c>
      <c r="C31" t="s">
        <v>711</v>
      </c>
      <c r="D31" t="s">
        <v>594</v>
      </c>
      <c r="E31" t="s">
        <v>606</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961</v>
      </c>
      <c r="X31" s="22" t="s">
        <v>704</v>
      </c>
      <c r="Y31" s="22" t="s">
        <v>704</v>
      </c>
      <c r="Z31" s="22" t="s">
        <v>704</v>
      </c>
      <c r="AA31" t="s">
        <v>2228</v>
      </c>
      <c r="AB31" t="s">
        <v>2229</v>
      </c>
      <c r="AC31" t="s">
        <v>704</v>
      </c>
      <c r="AD31" t="s">
        <v>704</v>
      </c>
      <c r="AE31" t="s">
        <v>2230</v>
      </c>
      <c r="AF31" t="s">
        <v>1505</v>
      </c>
      <c r="AG31" t="s">
        <v>704</v>
      </c>
      <c r="AH31" t="s">
        <v>704</v>
      </c>
    </row>
    <row r="32" spans="1:34" ht="15" customHeight="1" x14ac:dyDescent="0.3">
      <c r="A32">
        <v>3005</v>
      </c>
      <c r="B32" t="s">
        <v>657</v>
      </c>
      <c r="C32" t="s">
        <v>711</v>
      </c>
      <c r="D32" t="s">
        <v>593</v>
      </c>
      <c r="E32" t="s">
        <v>606</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961</v>
      </c>
      <c r="X32" s="22" t="s">
        <v>704</v>
      </c>
      <c r="Y32" s="22" t="s">
        <v>704</v>
      </c>
      <c r="Z32" s="22" t="s">
        <v>704</v>
      </c>
      <c r="AA32" t="s">
        <v>2228</v>
      </c>
      <c r="AB32" t="s">
        <v>2084</v>
      </c>
      <c r="AC32" t="s">
        <v>2229</v>
      </c>
      <c r="AD32" t="s">
        <v>704</v>
      </c>
      <c r="AE32" t="s">
        <v>2230</v>
      </c>
      <c r="AF32" t="s">
        <v>2086</v>
      </c>
      <c r="AG32" t="s">
        <v>1505</v>
      </c>
      <c r="AH32" t="s">
        <v>704</v>
      </c>
    </row>
    <row r="33" spans="1:34" x14ac:dyDescent="0.3">
      <c r="A33">
        <v>255</v>
      </c>
      <c r="B33" t="s">
        <v>409</v>
      </c>
      <c r="C33" t="s">
        <v>599</v>
      </c>
      <c r="D33" t="s">
        <v>592</v>
      </c>
      <c r="E33" t="s">
        <v>606</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987</v>
      </c>
      <c r="X33" t="s">
        <v>2496</v>
      </c>
      <c r="Y33" s="22" t="s">
        <v>704</v>
      </c>
      <c r="Z33" s="22" t="s">
        <v>704</v>
      </c>
      <c r="AA33" t="s">
        <v>2231</v>
      </c>
      <c r="AB33" t="s">
        <v>2232</v>
      </c>
      <c r="AC33" t="s">
        <v>704</v>
      </c>
      <c r="AD33" t="s">
        <v>704</v>
      </c>
      <c r="AE33" t="s">
        <v>2233</v>
      </c>
      <c r="AF33" t="s">
        <v>1505</v>
      </c>
      <c r="AG33" t="s">
        <v>704</v>
      </c>
      <c r="AH33" t="s">
        <v>704</v>
      </c>
    </row>
    <row r="34" spans="1:34" x14ac:dyDescent="0.3">
      <c r="A34">
        <v>13</v>
      </c>
      <c r="B34" t="s">
        <v>376</v>
      </c>
      <c r="C34" t="s">
        <v>711</v>
      </c>
      <c r="D34" t="s">
        <v>592</v>
      </c>
      <c r="E34" t="s">
        <v>606</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963</v>
      </c>
      <c r="X34" s="22" t="s">
        <v>704</v>
      </c>
      <c r="Y34" s="22" t="s">
        <v>704</v>
      </c>
      <c r="Z34" s="22" t="s">
        <v>704</v>
      </c>
      <c r="AA34" t="s">
        <v>2234</v>
      </c>
      <c r="AB34" t="s">
        <v>1918</v>
      </c>
      <c r="AC34" t="s">
        <v>2085</v>
      </c>
      <c r="AD34" t="s">
        <v>704</v>
      </c>
      <c r="AE34" t="s">
        <v>2235</v>
      </c>
      <c r="AF34" t="s">
        <v>1916</v>
      </c>
      <c r="AG34" t="s">
        <v>1505</v>
      </c>
      <c r="AH34" t="s">
        <v>704</v>
      </c>
    </row>
    <row r="35" spans="1:34" x14ac:dyDescent="0.3">
      <c r="A35">
        <v>88</v>
      </c>
      <c r="B35" t="s">
        <v>327</v>
      </c>
      <c r="C35" t="s">
        <v>713</v>
      </c>
      <c r="D35" t="s">
        <v>594</v>
      </c>
      <c r="E35" t="s">
        <v>606</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970</v>
      </c>
      <c r="X35" s="22" t="s">
        <v>704</v>
      </c>
      <c r="Y35" s="22" t="s">
        <v>704</v>
      </c>
      <c r="Z35" s="22" t="s">
        <v>704</v>
      </c>
      <c r="AA35" t="s">
        <v>2116</v>
      </c>
      <c r="AB35" t="s">
        <v>2237</v>
      </c>
      <c r="AC35" t="s">
        <v>704</v>
      </c>
      <c r="AD35" t="s">
        <v>704</v>
      </c>
      <c r="AE35" t="s">
        <v>2118</v>
      </c>
      <c r="AF35" t="s">
        <v>1505</v>
      </c>
      <c r="AG35" t="s">
        <v>704</v>
      </c>
      <c r="AH35" t="s">
        <v>704</v>
      </c>
    </row>
    <row r="36" spans="1:34" x14ac:dyDescent="0.3">
      <c r="A36">
        <v>3088</v>
      </c>
      <c r="B36" t="s">
        <v>663</v>
      </c>
      <c r="C36" t="s">
        <v>713</v>
      </c>
      <c r="D36" t="s">
        <v>593</v>
      </c>
      <c r="E36" t="s">
        <v>606</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970</v>
      </c>
      <c r="X36" s="22" t="s">
        <v>704</v>
      </c>
      <c r="Y36" s="22" t="s">
        <v>704</v>
      </c>
      <c r="Z36" s="22" t="s">
        <v>704</v>
      </c>
      <c r="AA36" t="s">
        <v>2116</v>
      </c>
      <c r="AB36" t="s">
        <v>2236</v>
      </c>
      <c r="AC36" t="s">
        <v>2237</v>
      </c>
      <c r="AD36" t="s">
        <v>704</v>
      </c>
      <c r="AE36" t="s">
        <v>2118</v>
      </c>
      <c r="AF36" t="s">
        <v>1541</v>
      </c>
      <c r="AG36" t="s">
        <v>1505</v>
      </c>
      <c r="AH36" t="s">
        <v>704</v>
      </c>
    </row>
    <row r="37" spans="1:34" x14ac:dyDescent="0.3">
      <c r="A37">
        <v>8</v>
      </c>
      <c r="B37" t="s">
        <v>372</v>
      </c>
      <c r="C37" t="s">
        <v>711</v>
      </c>
      <c r="D37" t="s">
        <v>594</v>
      </c>
      <c r="E37" t="s">
        <v>606</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962</v>
      </c>
      <c r="X37" s="22" t="s">
        <v>704</v>
      </c>
      <c r="Y37" s="22" t="s">
        <v>704</v>
      </c>
      <c r="Z37" s="22" t="s">
        <v>704</v>
      </c>
      <c r="AA37" t="s">
        <v>1929</v>
      </c>
      <c r="AB37" t="s">
        <v>2238</v>
      </c>
      <c r="AC37" t="s">
        <v>704</v>
      </c>
      <c r="AD37" t="s">
        <v>704</v>
      </c>
      <c r="AE37" t="s">
        <v>1927</v>
      </c>
      <c r="AF37" t="s">
        <v>1505</v>
      </c>
      <c r="AG37" t="s">
        <v>704</v>
      </c>
      <c r="AH37" t="s">
        <v>704</v>
      </c>
    </row>
    <row r="38" spans="1:34" ht="15" customHeight="1" x14ac:dyDescent="0.3">
      <c r="A38">
        <v>89</v>
      </c>
      <c r="B38" t="s">
        <v>328</v>
      </c>
      <c r="C38" t="s">
        <v>713</v>
      </c>
      <c r="D38" t="s">
        <v>594</v>
      </c>
      <c r="E38" t="s">
        <v>606</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970</v>
      </c>
      <c r="X38" s="22" t="s">
        <v>704</v>
      </c>
      <c r="Y38" s="22" t="s">
        <v>704</v>
      </c>
      <c r="Z38" s="22" t="s">
        <v>704</v>
      </c>
      <c r="AA38" t="s">
        <v>2099</v>
      </c>
      <c r="AB38" t="s">
        <v>2237</v>
      </c>
      <c r="AC38" t="s">
        <v>704</v>
      </c>
      <c r="AD38" t="s">
        <v>704</v>
      </c>
      <c r="AE38" t="s">
        <v>2101</v>
      </c>
      <c r="AF38" t="s">
        <v>1505</v>
      </c>
      <c r="AG38" t="s">
        <v>704</v>
      </c>
      <c r="AH38" t="s">
        <v>704</v>
      </c>
    </row>
    <row r="39" spans="1:34" x14ac:dyDescent="0.3">
      <c r="A39">
        <v>3089</v>
      </c>
      <c r="B39" t="s">
        <v>664</v>
      </c>
      <c r="C39" t="s">
        <v>713</v>
      </c>
      <c r="D39" t="s">
        <v>593</v>
      </c>
      <c r="E39" t="s">
        <v>606</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970</v>
      </c>
      <c r="X39" s="22" t="s">
        <v>704</v>
      </c>
      <c r="Y39" s="22" t="s">
        <v>704</v>
      </c>
      <c r="Z39" s="22" t="s">
        <v>704</v>
      </c>
      <c r="AA39" t="s">
        <v>2099</v>
      </c>
      <c r="AB39" t="s">
        <v>2194</v>
      </c>
      <c r="AC39" t="s">
        <v>2237</v>
      </c>
      <c r="AD39" t="s">
        <v>704</v>
      </c>
      <c r="AE39" t="s">
        <v>2101</v>
      </c>
      <c r="AF39" t="s">
        <v>1541</v>
      </c>
      <c r="AG39" t="s">
        <v>1505</v>
      </c>
      <c r="AH39" t="s">
        <v>704</v>
      </c>
    </row>
    <row r="40" spans="1:34" ht="15" customHeight="1" x14ac:dyDescent="0.3">
      <c r="A40">
        <v>90</v>
      </c>
      <c r="B40" t="s">
        <v>329</v>
      </c>
      <c r="C40" t="s">
        <v>713</v>
      </c>
      <c r="D40" t="s">
        <v>594</v>
      </c>
      <c r="E40" t="s">
        <v>606</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970</v>
      </c>
      <c r="X40" s="22" t="s">
        <v>704</v>
      </c>
      <c r="Y40" s="22" t="s">
        <v>704</v>
      </c>
      <c r="Z40" s="22" t="s">
        <v>704</v>
      </c>
      <c r="AA40" t="s">
        <v>2099</v>
      </c>
      <c r="AB40" t="s">
        <v>2237</v>
      </c>
      <c r="AC40" t="s">
        <v>704</v>
      </c>
      <c r="AD40" t="s">
        <v>704</v>
      </c>
      <c r="AE40" t="s">
        <v>2101</v>
      </c>
      <c r="AF40" t="s">
        <v>1505</v>
      </c>
      <c r="AG40" t="s">
        <v>704</v>
      </c>
      <c r="AH40" t="s">
        <v>704</v>
      </c>
    </row>
    <row r="41" spans="1:34" x14ac:dyDescent="0.3">
      <c r="A41">
        <v>3090</v>
      </c>
      <c r="B41" t="s">
        <v>665</v>
      </c>
      <c r="C41" t="s">
        <v>713</v>
      </c>
      <c r="D41" t="s">
        <v>593</v>
      </c>
      <c r="E41" t="s">
        <v>606</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970</v>
      </c>
      <c r="X41" s="22" t="s">
        <v>704</v>
      </c>
      <c r="Y41" s="22" t="s">
        <v>704</v>
      </c>
      <c r="Z41" s="22" t="s">
        <v>704</v>
      </c>
      <c r="AA41" t="s">
        <v>2099</v>
      </c>
      <c r="AB41" t="s">
        <v>2194</v>
      </c>
      <c r="AC41" t="s">
        <v>2237</v>
      </c>
      <c r="AD41" t="s">
        <v>704</v>
      </c>
      <c r="AE41" t="s">
        <v>2101</v>
      </c>
      <c r="AF41" t="s">
        <v>1541</v>
      </c>
      <c r="AG41" t="s">
        <v>1505</v>
      </c>
      <c r="AH41" t="s">
        <v>704</v>
      </c>
    </row>
    <row r="42" spans="1:34" x14ac:dyDescent="0.3">
      <c r="A42">
        <v>4</v>
      </c>
      <c r="B42" t="s">
        <v>808</v>
      </c>
      <c r="C42" t="s">
        <v>711</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704</v>
      </c>
      <c r="X42" s="22" t="s">
        <v>704</v>
      </c>
      <c r="Y42" s="22" t="s">
        <v>704</v>
      </c>
      <c r="Z42" s="22" t="s">
        <v>704</v>
      </c>
      <c r="AA42" t="s">
        <v>2402</v>
      </c>
      <c r="AB42" t="s">
        <v>1551</v>
      </c>
      <c r="AC42" t="s">
        <v>704</v>
      </c>
      <c r="AD42" t="s">
        <v>704</v>
      </c>
      <c r="AE42" t="s">
        <v>2403</v>
      </c>
      <c r="AF42" t="s">
        <v>1505</v>
      </c>
      <c r="AG42" t="s">
        <v>704</v>
      </c>
      <c r="AH42" t="s">
        <v>704</v>
      </c>
    </row>
    <row r="43" spans="1:34" x14ac:dyDescent="0.3">
      <c r="A43">
        <v>6</v>
      </c>
      <c r="B43" t="s">
        <v>311</v>
      </c>
      <c r="C43" t="s">
        <v>711</v>
      </c>
      <c r="D43" t="s">
        <v>594</v>
      </c>
      <c r="E43" t="s">
        <v>606</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961</v>
      </c>
      <c r="X43" s="22" t="s">
        <v>704</v>
      </c>
      <c r="Y43" s="22" t="s">
        <v>704</v>
      </c>
      <c r="Z43" s="22" t="s">
        <v>704</v>
      </c>
      <c r="AA43" t="s">
        <v>2228</v>
      </c>
      <c r="AB43" t="s">
        <v>2229</v>
      </c>
      <c r="AC43" t="s">
        <v>704</v>
      </c>
      <c r="AD43" t="s">
        <v>704</v>
      </c>
      <c r="AE43" t="s">
        <v>2230</v>
      </c>
      <c r="AF43" t="s">
        <v>1505</v>
      </c>
      <c r="AG43" t="s">
        <v>704</v>
      </c>
      <c r="AH43" t="s">
        <v>704</v>
      </c>
    </row>
    <row r="44" spans="1:34" x14ac:dyDescent="0.3">
      <c r="A44">
        <v>3006</v>
      </c>
      <c r="B44" t="s">
        <v>658</v>
      </c>
      <c r="C44" t="s">
        <v>711</v>
      </c>
      <c r="D44" t="s">
        <v>593</v>
      </c>
      <c r="E44" t="s">
        <v>606</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961</v>
      </c>
      <c r="X44" s="22" t="s">
        <v>704</v>
      </c>
      <c r="Y44" s="22" t="s">
        <v>704</v>
      </c>
      <c r="Z44" s="22" t="s">
        <v>704</v>
      </c>
      <c r="AA44" t="s">
        <v>2228</v>
      </c>
      <c r="AB44" t="s">
        <v>2084</v>
      </c>
      <c r="AC44" t="s">
        <v>2229</v>
      </c>
      <c r="AD44" t="s">
        <v>704</v>
      </c>
      <c r="AE44" t="s">
        <v>2230</v>
      </c>
      <c r="AF44" t="s">
        <v>2086</v>
      </c>
      <c r="AG44" t="s">
        <v>1505</v>
      </c>
      <c r="AH44" t="s">
        <v>704</v>
      </c>
    </row>
    <row r="45" spans="1:34" ht="15" customHeight="1" x14ac:dyDescent="0.3">
      <c r="A45" s="21">
        <v>389</v>
      </c>
      <c r="B45" s="21" t="s">
        <v>936</v>
      </c>
      <c r="C45" s="21" t="s">
        <v>713</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942</v>
      </c>
      <c r="X45" s="22" t="s">
        <v>704</v>
      </c>
      <c r="Y45" s="22" t="s">
        <v>704</v>
      </c>
      <c r="Z45" s="22" t="s">
        <v>704</v>
      </c>
      <c r="AA45" s="21" t="s">
        <v>2404</v>
      </c>
      <c r="AB45" s="21" t="s">
        <v>2405</v>
      </c>
      <c r="AC45" s="21" t="s">
        <v>704</v>
      </c>
      <c r="AD45" s="21" t="s">
        <v>704</v>
      </c>
      <c r="AE45" s="21" t="s">
        <v>2213</v>
      </c>
      <c r="AF45" s="21" t="s">
        <v>1505</v>
      </c>
      <c r="AG45" s="21" t="s">
        <v>704</v>
      </c>
      <c r="AH45" s="21" t="s">
        <v>704</v>
      </c>
    </row>
    <row r="46" spans="1:34" x14ac:dyDescent="0.3">
      <c r="A46">
        <v>28</v>
      </c>
      <c r="B46" t="s">
        <v>383</v>
      </c>
      <c r="C46" t="s">
        <v>711</v>
      </c>
      <c r="D46" t="s">
        <v>595</v>
      </c>
      <c r="E46" t="s">
        <v>606</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967</v>
      </c>
      <c r="X46" s="22" t="s">
        <v>704</v>
      </c>
      <c r="Y46" s="22" t="s">
        <v>704</v>
      </c>
      <c r="Z46" s="22" t="s">
        <v>704</v>
      </c>
      <c r="AA46" t="s">
        <v>2406</v>
      </c>
      <c r="AB46" t="s">
        <v>2407</v>
      </c>
      <c r="AC46" t="s">
        <v>704</v>
      </c>
      <c r="AD46" t="s">
        <v>704</v>
      </c>
      <c r="AE46" t="s">
        <v>2408</v>
      </c>
      <c r="AF46" t="s">
        <v>1505</v>
      </c>
      <c r="AG46" t="s">
        <v>704</v>
      </c>
      <c r="AH46" t="s">
        <v>704</v>
      </c>
    </row>
    <row r="47" spans="1:34" x14ac:dyDescent="0.3">
      <c r="A47">
        <v>11</v>
      </c>
      <c r="B47" t="s">
        <v>375</v>
      </c>
      <c r="C47" t="s">
        <v>711</v>
      </c>
      <c r="D47" t="s">
        <v>593</v>
      </c>
      <c r="E47" t="s">
        <v>606</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963</v>
      </c>
      <c r="X47" s="22" t="s">
        <v>704</v>
      </c>
      <c r="Y47" s="22" t="s">
        <v>704</v>
      </c>
      <c r="Z47" s="22" t="s">
        <v>704</v>
      </c>
      <c r="AA47" t="s">
        <v>2426</v>
      </c>
      <c r="AB47" t="s">
        <v>2427</v>
      </c>
      <c r="AC47" t="s">
        <v>2428</v>
      </c>
      <c r="AD47" t="s">
        <v>704</v>
      </c>
      <c r="AE47" t="s">
        <v>2430</v>
      </c>
      <c r="AF47" t="s">
        <v>2429</v>
      </c>
      <c r="AG47" t="s">
        <v>1505</v>
      </c>
      <c r="AH47" t="s">
        <v>704</v>
      </c>
    </row>
    <row r="48" spans="1:34" x14ac:dyDescent="0.3">
      <c r="A48">
        <v>16</v>
      </c>
      <c r="B48" t="s">
        <v>379</v>
      </c>
      <c r="C48" t="s">
        <v>711</v>
      </c>
      <c r="D48" t="s">
        <v>594</v>
      </c>
      <c r="E48" t="s">
        <v>606</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963</v>
      </c>
      <c r="X48" s="22" t="s">
        <v>704</v>
      </c>
      <c r="Y48" s="22" t="s">
        <v>704</v>
      </c>
      <c r="Z48" s="22" t="s">
        <v>704</v>
      </c>
      <c r="AA48" t="s">
        <v>2084</v>
      </c>
      <c r="AB48" t="s">
        <v>2428</v>
      </c>
      <c r="AC48" t="s">
        <v>704</v>
      </c>
      <c r="AD48" t="s">
        <v>704</v>
      </c>
      <c r="AE48" t="s">
        <v>2086</v>
      </c>
      <c r="AF48" t="s">
        <v>1505</v>
      </c>
      <c r="AG48" t="s">
        <v>704</v>
      </c>
      <c r="AH48" t="s">
        <v>704</v>
      </c>
    </row>
    <row r="49" spans="1:34" x14ac:dyDescent="0.3">
      <c r="A49">
        <v>348</v>
      </c>
      <c r="B49" t="s">
        <v>366</v>
      </c>
      <c r="C49" t="s">
        <v>601</v>
      </c>
      <c r="D49" t="s">
        <v>593</v>
      </c>
      <c r="E49" t="s">
        <v>606</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997</v>
      </c>
      <c r="X49" s="22" t="s">
        <v>704</v>
      </c>
      <c r="Y49" s="22" t="s">
        <v>704</v>
      </c>
      <c r="Z49" s="22" t="s">
        <v>704</v>
      </c>
      <c r="AA49" t="s">
        <v>2431</v>
      </c>
      <c r="AB49" t="s">
        <v>2432</v>
      </c>
      <c r="AC49" t="s">
        <v>704</v>
      </c>
      <c r="AD49" t="s">
        <v>704</v>
      </c>
      <c r="AE49" t="s">
        <v>2433</v>
      </c>
      <c r="AF49" t="s">
        <v>1505</v>
      </c>
      <c r="AG49" t="s">
        <v>704</v>
      </c>
      <c r="AH49" t="s">
        <v>704</v>
      </c>
    </row>
    <row r="50" spans="1:34" x14ac:dyDescent="0.3">
      <c r="A50">
        <v>3348</v>
      </c>
      <c r="B50" t="s">
        <v>679</v>
      </c>
      <c r="C50" t="s">
        <v>601</v>
      </c>
      <c r="D50" t="s">
        <v>592</v>
      </c>
      <c r="E50" t="s">
        <v>606</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997</v>
      </c>
      <c r="X50" s="22" t="s">
        <v>704</v>
      </c>
      <c r="Y50" s="22" t="s">
        <v>704</v>
      </c>
      <c r="Z50" s="22" t="s">
        <v>704</v>
      </c>
      <c r="AA50" t="s">
        <v>2431</v>
      </c>
      <c r="AB50" t="s">
        <v>2099</v>
      </c>
      <c r="AC50" t="s">
        <v>2432</v>
      </c>
      <c r="AD50" t="s">
        <v>704</v>
      </c>
      <c r="AE50" t="s">
        <v>2433</v>
      </c>
      <c r="AF50" t="s">
        <v>2101</v>
      </c>
      <c r="AG50" t="s">
        <v>1505</v>
      </c>
      <c r="AH50" t="s">
        <v>704</v>
      </c>
    </row>
    <row r="51" spans="1:34" x14ac:dyDescent="0.3">
      <c r="A51">
        <v>92</v>
      </c>
      <c r="B51" t="s">
        <v>331</v>
      </c>
      <c r="C51" t="s">
        <v>713</v>
      </c>
      <c r="D51" t="s">
        <v>593</v>
      </c>
      <c r="E51" t="s">
        <v>606</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971</v>
      </c>
      <c r="X51" s="22" t="s">
        <v>704</v>
      </c>
      <c r="Y51" s="22" t="s">
        <v>704</v>
      </c>
      <c r="Z51" s="22" t="s">
        <v>704</v>
      </c>
      <c r="AA51" t="s">
        <v>2099</v>
      </c>
      <c r="AB51" t="s">
        <v>2435</v>
      </c>
      <c r="AC51" t="s">
        <v>704</v>
      </c>
      <c r="AD51" t="s">
        <v>704</v>
      </c>
      <c r="AE51" t="s">
        <v>2101</v>
      </c>
      <c r="AF51" t="s">
        <v>1505</v>
      </c>
      <c r="AG51" t="s">
        <v>704</v>
      </c>
      <c r="AH51" t="s">
        <v>704</v>
      </c>
    </row>
    <row r="52" spans="1:34" x14ac:dyDescent="0.3">
      <c r="A52">
        <v>3092</v>
      </c>
      <c r="B52" t="s">
        <v>667</v>
      </c>
      <c r="C52" t="s">
        <v>713</v>
      </c>
      <c r="D52" t="s">
        <v>592</v>
      </c>
      <c r="E52" t="s">
        <v>606</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971</v>
      </c>
      <c r="X52" s="22" t="s">
        <v>704</v>
      </c>
      <c r="Y52" s="22" t="s">
        <v>704</v>
      </c>
      <c r="Z52" s="22" t="s">
        <v>704</v>
      </c>
      <c r="AA52" t="s">
        <v>2099</v>
      </c>
      <c r="AB52" t="s">
        <v>2434</v>
      </c>
      <c r="AC52" t="s">
        <v>2435</v>
      </c>
      <c r="AD52" t="s">
        <v>704</v>
      </c>
      <c r="AE52" t="s">
        <v>2101</v>
      </c>
      <c r="AF52" t="s">
        <v>2436</v>
      </c>
      <c r="AG52" t="s">
        <v>1505</v>
      </c>
      <c r="AH52" t="s">
        <v>704</v>
      </c>
    </row>
    <row r="53" spans="1:34" x14ac:dyDescent="0.3">
      <c r="A53">
        <v>91</v>
      </c>
      <c r="B53" t="s">
        <v>330</v>
      </c>
      <c r="C53" t="s">
        <v>713</v>
      </c>
      <c r="D53" t="s">
        <v>594</v>
      </c>
      <c r="E53" t="s">
        <v>606</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971</v>
      </c>
      <c r="X53" s="22" t="s">
        <v>704</v>
      </c>
      <c r="Y53" s="22" t="s">
        <v>704</v>
      </c>
      <c r="Z53" s="22" t="s">
        <v>704</v>
      </c>
      <c r="AA53" t="s">
        <v>2437</v>
      </c>
      <c r="AB53" t="s">
        <v>2435</v>
      </c>
      <c r="AC53" t="s">
        <v>704</v>
      </c>
      <c r="AD53" t="s">
        <v>704</v>
      </c>
      <c r="AE53" t="s">
        <v>2440</v>
      </c>
      <c r="AF53" t="s">
        <v>1505</v>
      </c>
      <c r="AG53" t="s">
        <v>704</v>
      </c>
      <c r="AH53" t="s">
        <v>704</v>
      </c>
    </row>
    <row r="54" spans="1:34" x14ac:dyDescent="0.3">
      <c r="A54">
        <v>3091</v>
      </c>
      <c r="B54" t="s">
        <v>666</v>
      </c>
      <c r="C54" t="s">
        <v>713</v>
      </c>
      <c r="D54" t="s">
        <v>593</v>
      </c>
      <c r="E54" t="s">
        <v>606</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971</v>
      </c>
      <c r="X54" s="22" t="s">
        <v>704</v>
      </c>
      <c r="Y54" s="22" t="s">
        <v>704</v>
      </c>
      <c r="Z54" s="22" t="s">
        <v>704</v>
      </c>
      <c r="AA54" t="s">
        <v>2437</v>
      </c>
      <c r="AB54" t="s">
        <v>2438</v>
      </c>
      <c r="AC54" t="s">
        <v>2435</v>
      </c>
      <c r="AD54" t="s">
        <v>704</v>
      </c>
      <c r="AE54" t="s">
        <v>2440</v>
      </c>
      <c r="AF54" t="s">
        <v>2439</v>
      </c>
      <c r="AG54" t="s">
        <v>1505</v>
      </c>
      <c r="AH54" t="s">
        <v>704</v>
      </c>
    </row>
    <row r="55" spans="1:34" x14ac:dyDescent="0.3">
      <c r="A55">
        <v>254</v>
      </c>
      <c r="B55" t="s">
        <v>408</v>
      </c>
      <c r="C55" t="s">
        <v>599</v>
      </c>
      <c r="D55" t="s">
        <v>592</v>
      </c>
      <c r="E55" t="s">
        <v>606</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987</v>
      </c>
      <c r="X55" t="s">
        <v>2496</v>
      </c>
      <c r="Y55" s="22" t="s">
        <v>704</v>
      </c>
      <c r="Z55" s="22" t="s">
        <v>704</v>
      </c>
      <c r="AA55" t="s">
        <v>2441</v>
      </c>
      <c r="AB55" t="s">
        <v>2232</v>
      </c>
      <c r="AC55" t="s">
        <v>704</v>
      </c>
      <c r="AD55" t="s">
        <v>704</v>
      </c>
      <c r="AE55" t="s">
        <v>2442</v>
      </c>
      <c r="AF55" t="s">
        <v>1505</v>
      </c>
      <c r="AG55" t="s">
        <v>704</v>
      </c>
      <c r="AH55" t="s">
        <v>704</v>
      </c>
    </row>
    <row r="56" spans="1:34" x14ac:dyDescent="0.3">
      <c r="A56">
        <v>151</v>
      </c>
      <c r="B56" t="s">
        <v>391</v>
      </c>
      <c r="C56" t="s">
        <v>714</v>
      </c>
      <c r="D56" t="s">
        <v>592</v>
      </c>
      <c r="E56" t="s">
        <v>606</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978</v>
      </c>
      <c r="X56" s="22" t="s">
        <v>704</v>
      </c>
      <c r="Y56" s="22" t="s">
        <v>704</v>
      </c>
      <c r="Z56" s="22" t="s">
        <v>704</v>
      </c>
      <c r="AA56" t="s">
        <v>2443</v>
      </c>
      <c r="AB56" t="s">
        <v>2444</v>
      </c>
      <c r="AC56" t="s">
        <v>704</v>
      </c>
      <c r="AD56" t="s">
        <v>704</v>
      </c>
      <c r="AE56" t="s">
        <v>2445</v>
      </c>
      <c r="AF56" t="s">
        <v>1505</v>
      </c>
      <c r="AG56" t="s">
        <v>704</v>
      </c>
      <c r="AH56" t="s">
        <v>704</v>
      </c>
    </row>
    <row r="57" spans="1:34" x14ac:dyDescent="0.3">
      <c r="A57">
        <v>277</v>
      </c>
      <c r="B57" t="s">
        <v>414</v>
      </c>
      <c r="C57" t="s">
        <v>714</v>
      </c>
      <c r="D57" t="s">
        <v>593</v>
      </c>
      <c r="E57" t="s">
        <v>606</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990</v>
      </c>
      <c r="X57" s="22" t="s">
        <v>704</v>
      </c>
      <c r="Y57" s="22" t="s">
        <v>704</v>
      </c>
      <c r="Z57" s="22" t="s">
        <v>704</v>
      </c>
      <c r="AA57" t="s">
        <v>2084</v>
      </c>
      <c r="AB57" t="s">
        <v>2214</v>
      </c>
      <c r="AC57" t="s">
        <v>704</v>
      </c>
      <c r="AD57" t="s">
        <v>704</v>
      </c>
      <c r="AE57" t="s">
        <v>2086</v>
      </c>
      <c r="AF57" t="s">
        <v>1505</v>
      </c>
      <c r="AG57" t="s">
        <v>704</v>
      </c>
      <c r="AH57" t="s">
        <v>704</v>
      </c>
    </row>
    <row r="58" spans="1:34" x14ac:dyDescent="0.3">
      <c r="A58">
        <v>94</v>
      </c>
      <c r="B58" t="s">
        <v>388</v>
      </c>
      <c r="C58" t="s">
        <v>713</v>
      </c>
      <c r="D58" t="s">
        <v>592</v>
      </c>
      <c r="E58" t="s">
        <v>606</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973</v>
      </c>
      <c r="X58" s="22" t="s">
        <v>704</v>
      </c>
      <c r="Y58" s="22" t="s">
        <v>704</v>
      </c>
      <c r="Z58" s="22" t="s">
        <v>704</v>
      </c>
      <c r="AA58" t="s">
        <v>2409</v>
      </c>
      <c r="AB58" t="s">
        <v>2099</v>
      </c>
      <c r="AC58" t="s">
        <v>2410</v>
      </c>
      <c r="AD58" t="s">
        <v>704</v>
      </c>
      <c r="AE58" t="s">
        <v>2411</v>
      </c>
      <c r="AF58" t="s">
        <v>2101</v>
      </c>
      <c r="AG58" t="s">
        <v>1505</v>
      </c>
      <c r="AH58" t="s">
        <v>704</v>
      </c>
    </row>
    <row r="59" spans="1:34" ht="15" customHeight="1" x14ac:dyDescent="0.3">
      <c r="A59">
        <v>93</v>
      </c>
      <c r="B59" t="s">
        <v>387</v>
      </c>
      <c r="C59" t="s">
        <v>713</v>
      </c>
      <c r="D59" t="s">
        <v>592</v>
      </c>
      <c r="E59" t="s">
        <v>606</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972</v>
      </c>
      <c r="X59" s="22" t="s">
        <v>704</v>
      </c>
      <c r="Y59" s="22" t="s">
        <v>704</v>
      </c>
      <c r="Z59" s="22" t="s">
        <v>704</v>
      </c>
      <c r="AA59" t="s">
        <v>2121</v>
      </c>
      <c r="AB59" t="s">
        <v>2099</v>
      </c>
      <c r="AC59" t="s">
        <v>2412</v>
      </c>
      <c r="AD59" t="s">
        <v>704</v>
      </c>
      <c r="AE59" t="s">
        <v>2124</v>
      </c>
      <c r="AF59" t="s">
        <v>2101</v>
      </c>
      <c r="AG59" t="s">
        <v>1505</v>
      </c>
      <c r="AH59" t="s">
        <v>704</v>
      </c>
    </row>
    <row r="60" spans="1:34" x14ac:dyDescent="0.3">
      <c r="A60">
        <v>7</v>
      </c>
      <c r="B60" t="s">
        <v>371</v>
      </c>
      <c r="C60" t="s">
        <v>711</v>
      </c>
      <c r="D60" t="s">
        <v>593</v>
      </c>
      <c r="E60" t="s">
        <v>606</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962</v>
      </c>
      <c r="X60" s="22" t="s">
        <v>704</v>
      </c>
      <c r="Y60" s="22" t="s">
        <v>704</v>
      </c>
      <c r="Z60" s="22" t="s">
        <v>704</v>
      </c>
      <c r="AA60" t="s">
        <v>2116</v>
      </c>
      <c r="AB60" t="s">
        <v>1929</v>
      </c>
      <c r="AC60" t="s">
        <v>2202</v>
      </c>
      <c r="AD60" t="s">
        <v>704</v>
      </c>
      <c r="AE60" t="s">
        <v>2118</v>
      </c>
      <c r="AF60" t="s">
        <v>1927</v>
      </c>
      <c r="AG60" t="s">
        <v>1505</v>
      </c>
      <c r="AH60" t="s">
        <v>704</v>
      </c>
    </row>
    <row r="61" spans="1:34" x14ac:dyDescent="0.3">
      <c r="A61">
        <v>318</v>
      </c>
      <c r="B61" t="s">
        <v>364</v>
      </c>
      <c r="C61" t="s">
        <v>714</v>
      </c>
      <c r="D61" t="s">
        <v>593</v>
      </c>
      <c r="E61" t="s">
        <v>606</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982</v>
      </c>
      <c r="X61" s="22" t="s">
        <v>704</v>
      </c>
      <c r="Y61" s="22" t="s">
        <v>704</v>
      </c>
      <c r="Z61" s="22" t="s">
        <v>704</v>
      </c>
      <c r="AA61" t="s">
        <v>2259</v>
      </c>
      <c r="AB61" t="s">
        <v>2260</v>
      </c>
      <c r="AC61" t="s">
        <v>704</v>
      </c>
      <c r="AD61" t="s">
        <v>704</v>
      </c>
      <c r="AE61" t="s">
        <v>2261</v>
      </c>
      <c r="AF61" t="s">
        <v>1505</v>
      </c>
      <c r="AG61" t="s">
        <v>704</v>
      </c>
      <c r="AH61" t="s">
        <v>704</v>
      </c>
    </row>
    <row r="62" spans="1:34" x14ac:dyDescent="0.3">
      <c r="A62">
        <v>3318</v>
      </c>
      <c r="B62" t="s">
        <v>677</v>
      </c>
      <c r="C62" t="s">
        <v>714</v>
      </c>
      <c r="D62" t="s">
        <v>592</v>
      </c>
      <c r="E62" t="s">
        <v>606</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982</v>
      </c>
      <c r="X62" s="22" t="s">
        <v>704</v>
      </c>
      <c r="Y62" s="22" t="s">
        <v>704</v>
      </c>
      <c r="Z62" s="22" t="s">
        <v>704</v>
      </c>
      <c r="AA62" t="s">
        <v>2259</v>
      </c>
      <c r="AB62" t="s">
        <v>2099</v>
      </c>
      <c r="AC62" t="s">
        <v>2260</v>
      </c>
      <c r="AD62" t="s">
        <v>704</v>
      </c>
      <c r="AE62" t="s">
        <v>2261</v>
      </c>
      <c r="AF62" t="s">
        <v>2101</v>
      </c>
      <c r="AG62" t="s">
        <v>1505</v>
      </c>
      <c r="AH62" t="s">
        <v>704</v>
      </c>
    </row>
    <row r="63" spans="1:34" x14ac:dyDescent="0.3">
      <c r="A63">
        <v>27</v>
      </c>
      <c r="B63" t="s">
        <v>312</v>
      </c>
      <c r="C63" t="s">
        <v>711</v>
      </c>
      <c r="D63" t="s">
        <v>593</v>
      </c>
      <c r="E63" t="s">
        <v>606</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966</v>
      </c>
      <c r="X63" s="22" t="s">
        <v>704</v>
      </c>
      <c r="Y63" s="22" t="s">
        <v>704</v>
      </c>
      <c r="Z63" s="22" t="s">
        <v>704</v>
      </c>
      <c r="AA63" t="s">
        <v>2061</v>
      </c>
      <c r="AB63" t="s">
        <v>2263</v>
      </c>
      <c r="AC63" t="s">
        <v>704</v>
      </c>
      <c r="AD63" t="s">
        <v>704</v>
      </c>
      <c r="AE63" t="s">
        <v>1545</v>
      </c>
      <c r="AF63" t="s">
        <v>1505</v>
      </c>
      <c r="AG63" t="s">
        <v>704</v>
      </c>
      <c r="AH63" t="s">
        <v>704</v>
      </c>
    </row>
    <row r="64" spans="1:34" ht="15" customHeight="1" x14ac:dyDescent="0.3">
      <c r="A64">
        <v>3027</v>
      </c>
      <c r="B64" t="s">
        <v>660</v>
      </c>
      <c r="C64" t="s">
        <v>711</v>
      </c>
      <c r="D64" t="s">
        <v>592</v>
      </c>
      <c r="E64" t="s">
        <v>606</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966</v>
      </c>
      <c r="X64" s="22" t="s">
        <v>704</v>
      </c>
      <c r="Y64" s="22" t="s">
        <v>704</v>
      </c>
      <c r="Z64" s="22" t="s">
        <v>704</v>
      </c>
      <c r="AA64" t="s">
        <v>2061</v>
      </c>
      <c r="AB64" t="s">
        <v>2262</v>
      </c>
      <c r="AC64" t="s">
        <v>2263</v>
      </c>
      <c r="AD64" t="s">
        <v>704</v>
      </c>
      <c r="AE64" t="s">
        <v>1545</v>
      </c>
      <c r="AF64" t="s">
        <v>2130</v>
      </c>
      <c r="AG64" t="s">
        <v>1505</v>
      </c>
      <c r="AH64" t="s">
        <v>704</v>
      </c>
    </row>
    <row r="65" spans="1:34" x14ac:dyDescent="0.3">
      <c r="A65">
        <v>96</v>
      </c>
      <c r="B65" t="s">
        <v>756</v>
      </c>
      <c r="C65" t="s">
        <v>713</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974</v>
      </c>
      <c r="X65" t="s">
        <v>1285</v>
      </c>
      <c r="Y65" t="s">
        <v>1286</v>
      </c>
      <c r="Z65" s="22" t="s">
        <v>704</v>
      </c>
      <c r="AA65" t="s">
        <v>2264</v>
      </c>
      <c r="AB65" t="s">
        <v>2265</v>
      </c>
      <c r="AC65" t="s">
        <v>2266</v>
      </c>
      <c r="AD65" t="s">
        <v>704</v>
      </c>
      <c r="AE65" t="s">
        <v>2267</v>
      </c>
      <c r="AF65" t="s">
        <v>2268</v>
      </c>
      <c r="AG65" t="s">
        <v>1505</v>
      </c>
      <c r="AH65" t="s">
        <v>704</v>
      </c>
    </row>
    <row r="66" spans="1:34" x14ac:dyDescent="0.3">
      <c r="A66">
        <v>296</v>
      </c>
      <c r="B66" t="s">
        <v>0</v>
      </c>
      <c r="C66" t="s">
        <v>714</v>
      </c>
      <c r="D66" t="s">
        <v>592</v>
      </c>
      <c r="E66" t="s">
        <v>606</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991</v>
      </c>
      <c r="X66" s="22" t="s">
        <v>704</v>
      </c>
      <c r="Y66" s="22" t="s">
        <v>704</v>
      </c>
      <c r="Z66" s="22" t="s">
        <v>704</v>
      </c>
      <c r="AA66" t="s">
        <v>2269</v>
      </c>
      <c r="AB66" t="s">
        <v>2270</v>
      </c>
      <c r="AC66" t="s">
        <v>704</v>
      </c>
      <c r="AD66" t="s">
        <v>704</v>
      </c>
      <c r="AE66" t="s">
        <v>2271</v>
      </c>
      <c r="AF66" t="s">
        <v>1505</v>
      </c>
      <c r="AG66" t="s">
        <v>704</v>
      </c>
      <c r="AH66" t="s">
        <v>704</v>
      </c>
    </row>
    <row r="67" spans="1:34" x14ac:dyDescent="0.3">
      <c r="A67">
        <v>369</v>
      </c>
      <c r="B67" t="s">
        <v>438</v>
      </c>
      <c r="C67" t="s">
        <v>714</v>
      </c>
      <c r="D67" t="s">
        <v>593</v>
      </c>
      <c r="E67" t="s">
        <v>606</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989</v>
      </c>
      <c r="X67" s="22" t="s">
        <v>704</v>
      </c>
      <c r="Y67" s="22" t="s">
        <v>704</v>
      </c>
      <c r="Z67" s="22" t="s">
        <v>704</v>
      </c>
      <c r="AA67" t="s">
        <v>2272</v>
      </c>
      <c r="AB67" t="s">
        <v>2273</v>
      </c>
      <c r="AC67" t="s">
        <v>704</v>
      </c>
      <c r="AD67" t="s">
        <v>704</v>
      </c>
      <c r="AE67" t="s">
        <v>2274</v>
      </c>
      <c r="AF67" t="s">
        <v>1505</v>
      </c>
      <c r="AG67" t="s">
        <v>704</v>
      </c>
      <c r="AH67" t="s">
        <v>704</v>
      </c>
    </row>
    <row r="68" spans="1:34" x14ac:dyDescent="0.3">
      <c r="A68">
        <v>171</v>
      </c>
      <c r="B68" t="s">
        <v>400</v>
      </c>
      <c r="C68" t="s">
        <v>714</v>
      </c>
      <c r="D68" t="s">
        <v>593</v>
      </c>
      <c r="E68" t="s">
        <v>606</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983</v>
      </c>
      <c r="X68" s="22" t="s">
        <v>704</v>
      </c>
      <c r="Y68" s="22" t="s">
        <v>704</v>
      </c>
      <c r="Z68" s="22" t="s">
        <v>704</v>
      </c>
      <c r="AA68" t="s">
        <v>1929</v>
      </c>
      <c r="AB68" t="s">
        <v>2275</v>
      </c>
      <c r="AC68" t="s">
        <v>704</v>
      </c>
      <c r="AD68" t="s">
        <v>704</v>
      </c>
      <c r="AE68" t="s">
        <v>1927</v>
      </c>
      <c r="AF68" t="s">
        <v>1505</v>
      </c>
      <c r="AG68" t="s">
        <v>704</v>
      </c>
      <c r="AH68" t="s">
        <v>704</v>
      </c>
    </row>
    <row r="69" spans="1:34" x14ac:dyDescent="0.3">
      <c r="A69">
        <v>174</v>
      </c>
      <c r="B69" t="s">
        <v>402</v>
      </c>
      <c r="C69" t="s">
        <v>714</v>
      </c>
      <c r="D69" t="s">
        <v>593</v>
      </c>
      <c r="E69" t="s">
        <v>606</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983</v>
      </c>
      <c r="X69" s="22" t="s">
        <v>704</v>
      </c>
      <c r="Y69" s="22" t="s">
        <v>704</v>
      </c>
      <c r="Z69" s="22" t="s">
        <v>704</v>
      </c>
      <c r="AA69" t="s">
        <v>1929</v>
      </c>
      <c r="AB69" t="s">
        <v>2079</v>
      </c>
      <c r="AC69" t="s">
        <v>704</v>
      </c>
      <c r="AD69" t="s">
        <v>704</v>
      </c>
      <c r="AE69" t="s">
        <v>1927</v>
      </c>
      <c r="AF69" t="s">
        <v>1505</v>
      </c>
      <c r="AG69" t="s">
        <v>704</v>
      </c>
      <c r="AH69" t="s">
        <v>704</v>
      </c>
    </row>
    <row r="70" spans="1:34" x14ac:dyDescent="0.3">
      <c r="A70">
        <v>365</v>
      </c>
      <c r="B70" t="s">
        <v>437</v>
      </c>
      <c r="C70" t="s">
        <v>711</v>
      </c>
      <c r="D70" t="s">
        <v>593</v>
      </c>
      <c r="E70" t="s">
        <v>606</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963</v>
      </c>
      <c r="X70" s="22" t="s">
        <v>704</v>
      </c>
      <c r="Y70" s="22" t="s">
        <v>704</v>
      </c>
      <c r="Z70" s="22" t="s">
        <v>704</v>
      </c>
      <c r="AA70" t="s">
        <v>1566</v>
      </c>
      <c r="AB70" t="s">
        <v>2085</v>
      </c>
      <c r="AC70" t="s">
        <v>704</v>
      </c>
      <c r="AD70" t="s">
        <v>704</v>
      </c>
      <c r="AE70" t="s">
        <v>1565</v>
      </c>
      <c r="AF70" t="s">
        <v>1505</v>
      </c>
      <c r="AG70" t="s">
        <v>704</v>
      </c>
      <c r="AH70" t="s">
        <v>704</v>
      </c>
    </row>
    <row r="71" spans="1:34" x14ac:dyDescent="0.3">
      <c r="A71">
        <v>362</v>
      </c>
      <c r="B71" t="s">
        <v>435</v>
      </c>
      <c r="C71" t="s">
        <v>711</v>
      </c>
      <c r="D71" t="s">
        <v>593</v>
      </c>
      <c r="E71" t="s">
        <v>606</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965</v>
      </c>
      <c r="X71" s="22" t="s">
        <v>704</v>
      </c>
      <c r="Y71" s="22" t="s">
        <v>704</v>
      </c>
      <c r="Z71" s="22" t="s">
        <v>704</v>
      </c>
      <c r="AA71" t="s">
        <v>2276</v>
      </c>
      <c r="AB71" t="s">
        <v>2277</v>
      </c>
      <c r="AC71" t="s">
        <v>704</v>
      </c>
      <c r="AD71" t="s">
        <v>704</v>
      </c>
      <c r="AE71" t="s">
        <v>2278</v>
      </c>
      <c r="AF71" t="s">
        <v>1505</v>
      </c>
      <c r="AG71" t="s">
        <v>704</v>
      </c>
      <c r="AH71" t="s">
        <v>704</v>
      </c>
    </row>
    <row r="72" spans="1:34" x14ac:dyDescent="0.3">
      <c r="A72">
        <v>100</v>
      </c>
      <c r="B72" t="s">
        <v>755</v>
      </c>
      <c r="C72" t="s">
        <v>713</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974</v>
      </c>
      <c r="X72" s="22" t="s">
        <v>704</v>
      </c>
      <c r="Y72" s="22" t="s">
        <v>704</v>
      </c>
      <c r="Z72" s="22" t="s">
        <v>704</v>
      </c>
      <c r="AA72" t="s">
        <v>2279</v>
      </c>
      <c r="AB72" t="s">
        <v>2280</v>
      </c>
      <c r="AC72" t="s">
        <v>704</v>
      </c>
      <c r="AD72" t="s">
        <v>704</v>
      </c>
      <c r="AE72" t="s">
        <v>2281</v>
      </c>
      <c r="AF72" t="s">
        <v>1505</v>
      </c>
      <c r="AG72" t="s">
        <v>704</v>
      </c>
      <c r="AH72" t="s">
        <v>704</v>
      </c>
    </row>
    <row r="73" spans="1:34" x14ac:dyDescent="0.3">
      <c r="A73">
        <v>161</v>
      </c>
      <c r="B73" t="s">
        <v>393</v>
      </c>
      <c r="C73" t="s">
        <v>714</v>
      </c>
      <c r="D73" t="s">
        <v>593</v>
      </c>
      <c r="E73" t="s">
        <v>606</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980</v>
      </c>
      <c r="X73" s="22" t="s">
        <v>704</v>
      </c>
      <c r="Y73" s="22" t="s">
        <v>704</v>
      </c>
      <c r="Z73" s="22" t="s">
        <v>704</v>
      </c>
      <c r="AA73" t="s">
        <v>1548</v>
      </c>
      <c r="AB73" t="s">
        <v>2471</v>
      </c>
      <c r="AC73" t="s">
        <v>704</v>
      </c>
      <c r="AD73" t="s">
        <v>704</v>
      </c>
      <c r="AE73" t="s">
        <v>2472</v>
      </c>
      <c r="AF73" t="s">
        <v>1505</v>
      </c>
      <c r="AG73" t="s">
        <v>704</v>
      </c>
      <c r="AH73" t="s">
        <v>704</v>
      </c>
    </row>
    <row r="74" spans="1:34" x14ac:dyDescent="0.3">
      <c r="A74">
        <v>162</v>
      </c>
      <c r="B74" t="s">
        <v>394</v>
      </c>
      <c r="C74" t="s">
        <v>714</v>
      </c>
      <c r="D74" t="s">
        <v>593</v>
      </c>
      <c r="E74" t="s">
        <v>606</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980</v>
      </c>
      <c r="X74" s="22" t="s">
        <v>704</v>
      </c>
      <c r="Y74" s="22" t="s">
        <v>704</v>
      </c>
      <c r="Z74" s="22" t="s">
        <v>704</v>
      </c>
      <c r="AA74" t="s">
        <v>1548</v>
      </c>
      <c r="AB74" t="s">
        <v>2471</v>
      </c>
      <c r="AC74" t="s">
        <v>704</v>
      </c>
      <c r="AD74" t="s">
        <v>704</v>
      </c>
      <c r="AE74" t="s">
        <v>2472</v>
      </c>
      <c r="AF74" t="s">
        <v>1505</v>
      </c>
      <c r="AG74" t="s">
        <v>704</v>
      </c>
      <c r="AH74" t="s">
        <v>704</v>
      </c>
    </row>
    <row r="75" spans="1:34" x14ac:dyDescent="0.3">
      <c r="A75">
        <v>317</v>
      </c>
      <c r="B75" t="s">
        <v>425</v>
      </c>
      <c r="C75" t="s">
        <v>714</v>
      </c>
      <c r="D75" t="s">
        <v>593</v>
      </c>
      <c r="E75" t="s">
        <v>606</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982</v>
      </c>
      <c r="X75" s="22" t="s">
        <v>704</v>
      </c>
      <c r="Y75" s="22" t="s">
        <v>704</v>
      </c>
      <c r="Z75" s="22" t="s">
        <v>704</v>
      </c>
      <c r="AA75" t="s">
        <v>2473</v>
      </c>
      <c r="AB75" t="s">
        <v>2260</v>
      </c>
      <c r="AC75" t="s">
        <v>704</v>
      </c>
      <c r="AD75" t="s">
        <v>704</v>
      </c>
      <c r="AE75" t="s">
        <v>2474</v>
      </c>
      <c r="AF75" t="s">
        <v>1505</v>
      </c>
      <c r="AG75" t="s">
        <v>704</v>
      </c>
      <c r="AH75" t="s">
        <v>704</v>
      </c>
    </row>
    <row r="76" spans="1:34" ht="15" customHeight="1" x14ac:dyDescent="0.3">
      <c r="A76">
        <v>101</v>
      </c>
      <c r="B76" t="s">
        <v>332</v>
      </c>
      <c r="C76" t="s">
        <v>713</v>
      </c>
      <c r="D76" t="s">
        <v>592</v>
      </c>
      <c r="E76" t="s">
        <v>606</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975</v>
      </c>
      <c r="X76" s="22"/>
      <c r="Y76" s="22" t="s">
        <v>704</v>
      </c>
      <c r="Z76" s="22" t="s">
        <v>704</v>
      </c>
      <c r="AA76" t="s">
        <v>2388</v>
      </c>
      <c r="AB76" t="s">
        <v>2476</v>
      </c>
      <c r="AC76" t="s">
        <v>704</v>
      </c>
      <c r="AD76" t="s">
        <v>704</v>
      </c>
      <c r="AE76" t="s">
        <v>2477</v>
      </c>
      <c r="AF76" t="s">
        <v>1505</v>
      </c>
      <c r="AG76" t="s">
        <v>704</v>
      </c>
      <c r="AH76" t="s">
        <v>704</v>
      </c>
    </row>
    <row r="77" spans="1:34" x14ac:dyDescent="0.3">
      <c r="A77">
        <v>3101</v>
      </c>
      <c r="B77" t="s">
        <v>668</v>
      </c>
      <c r="C77" t="s">
        <v>713</v>
      </c>
      <c r="D77" t="s">
        <v>595</v>
      </c>
      <c r="E77" t="s">
        <v>606</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975</v>
      </c>
      <c r="X77" t="s">
        <v>1277</v>
      </c>
      <c r="Y77" t="s">
        <v>1278</v>
      </c>
      <c r="Z77" s="22" t="s">
        <v>704</v>
      </c>
      <c r="AA77" t="s">
        <v>2388</v>
      </c>
      <c r="AB77" t="s">
        <v>2475</v>
      </c>
      <c r="AC77" t="s">
        <v>2476</v>
      </c>
      <c r="AD77" t="s">
        <v>704</v>
      </c>
      <c r="AE77" t="s">
        <v>2477</v>
      </c>
      <c r="AF77" t="s">
        <v>2478</v>
      </c>
      <c r="AG77" t="s">
        <v>1505</v>
      </c>
      <c r="AH77" t="s">
        <v>704</v>
      </c>
    </row>
    <row r="78" spans="1:34" x14ac:dyDescent="0.3">
      <c r="A78">
        <v>300</v>
      </c>
      <c r="B78" t="s">
        <v>421</v>
      </c>
      <c r="C78" t="s">
        <v>711</v>
      </c>
      <c r="D78" t="s">
        <v>593</v>
      </c>
      <c r="E78" t="s">
        <v>606</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963</v>
      </c>
      <c r="X78" s="22" t="s">
        <v>704</v>
      </c>
      <c r="Y78" s="22" t="s">
        <v>704</v>
      </c>
      <c r="Z78" s="22" t="s">
        <v>704</v>
      </c>
      <c r="AA78" t="s">
        <v>1918</v>
      </c>
      <c r="AB78" t="s">
        <v>2350</v>
      </c>
      <c r="AC78" t="s">
        <v>704</v>
      </c>
      <c r="AD78" t="s">
        <v>704</v>
      </c>
      <c r="AE78" t="s">
        <v>1916</v>
      </c>
      <c r="AF78" t="s">
        <v>1505</v>
      </c>
      <c r="AG78" t="s">
        <v>704</v>
      </c>
      <c r="AH78" t="s">
        <v>704</v>
      </c>
    </row>
    <row r="79" spans="1:34" x14ac:dyDescent="0.3">
      <c r="A79">
        <v>307</v>
      </c>
      <c r="B79" t="s">
        <v>423</v>
      </c>
      <c r="C79" t="s">
        <v>713</v>
      </c>
      <c r="D79" t="s">
        <v>593</v>
      </c>
      <c r="E79" t="s">
        <v>606</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976</v>
      </c>
      <c r="X79" s="22" t="s">
        <v>704</v>
      </c>
      <c r="Y79" s="22" t="s">
        <v>704</v>
      </c>
      <c r="Z79" s="22" t="s">
        <v>704</v>
      </c>
      <c r="AA79" t="s">
        <v>2479</v>
      </c>
      <c r="AB79" t="s">
        <v>2480</v>
      </c>
      <c r="AC79" t="s">
        <v>704</v>
      </c>
      <c r="AD79" t="s">
        <v>704</v>
      </c>
      <c r="AE79" t="s">
        <v>2481</v>
      </c>
      <c r="AF79" t="s">
        <v>1505</v>
      </c>
      <c r="AG79" t="s">
        <v>704</v>
      </c>
      <c r="AH79" t="s">
        <v>704</v>
      </c>
    </row>
    <row r="80" spans="1:34" ht="15" customHeight="1" x14ac:dyDescent="0.3">
      <c r="A80">
        <v>102</v>
      </c>
      <c r="B80" t="s">
        <v>389</v>
      </c>
      <c r="C80" t="s">
        <v>713</v>
      </c>
      <c r="D80" t="s">
        <v>593</v>
      </c>
      <c r="E80" t="s">
        <v>606</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976</v>
      </c>
      <c r="X80" s="22" t="s">
        <v>704</v>
      </c>
      <c r="Y80" s="22" t="s">
        <v>704</v>
      </c>
      <c r="Z80" s="22" t="s">
        <v>704</v>
      </c>
      <c r="AA80" t="s">
        <v>2147</v>
      </c>
      <c r="AB80" t="s">
        <v>2480</v>
      </c>
      <c r="AC80" t="s">
        <v>704</v>
      </c>
      <c r="AD80" t="s">
        <v>704</v>
      </c>
      <c r="AE80" t="s">
        <v>1541</v>
      </c>
      <c r="AF80" t="s">
        <v>1505</v>
      </c>
      <c r="AG80" t="s">
        <v>704</v>
      </c>
      <c r="AH80" t="s">
        <v>704</v>
      </c>
    </row>
    <row r="81" spans="1:34" x14ac:dyDescent="0.3">
      <c r="A81">
        <v>306</v>
      </c>
      <c r="B81" t="s">
        <v>422</v>
      </c>
      <c r="C81" t="s">
        <v>713</v>
      </c>
      <c r="D81" t="s">
        <v>593</v>
      </c>
      <c r="E81" t="s">
        <v>606</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976</v>
      </c>
      <c r="X81" s="22" t="s">
        <v>704</v>
      </c>
      <c r="Y81" s="22" t="s">
        <v>704</v>
      </c>
      <c r="Z81" s="22" t="s">
        <v>704</v>
      </c>
      <c r="AA81" t="s">
        <v>2211</v>
      </c>
      <c r="AB81" t="s">
        <v>2480</v>
      </c>
      <c r="AC81" t="s">
        <v>704</v>
      </c>
      <c r="AD81" t="s">
        <v>704</v>
      </c>
      <c r="AE81" t="s">
        <v>2213</v>
      </c>
      <c r="AF81" t="s">
        <v>1505</v>
      </c>
      <c r="AG81" t="s">
        <v>704</v>
      </c>
      <c r="AH81" t="s">
        <v>704</v>
      </c>
    </row>
    <row r="82" spans="1:34" x14ac:dyDescent="0.3">
      <c r="A82">
        <v>167</v>
      </c>
      <c r="B82" t="s">
        <v>341</v>
      </c>
      <c r="C82" t="s">
        <v>714</v>
      </c>
      <c r="D82" t="s">
        <v>593</v>
      </c>
      <c r="E82" t="s">
        <v>606</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982</v>
      </c>
      <c r="X82" s="22" t="s">
        <v>704</v>
      </c>
      <c r="Y82" s="22" t="s">
        <v>704</v>
      </c>
      <c r="Z82" s="22" t="s">
        <v>704</v>
      </c>
      <c r="AA82" t="s">
        <v>2294</v>
      </c>
      <c r="AB82" t="s">
        <v>1929</v>
      </c>
      <c r="AC82" t="s">
        <v>2292</v>
      </c>
      <c r="AD82" t="s">
        <v>704</v>
      </c>
      <c r="AE82" t="s">
        <v>2290</v>
      </c>
      <c r="AF82" t="s">
        <v>1927</v>
      </c>
      <c r="AG82" t="s">
        <v>1505</v>
      </c>
      <c r="AH82" t="s">
        <v>704</v>
      </c>
    </row>
    <row r="83" spans="1:34" x14ac:dyDescent="0.3">
      <c r="A83">
        <v>3167</v>
      </c>
      <c r="B83" t="s">
        <v>670</v>
      </c>
      <c r="C83" t="s">
        <v>714</v>
      </c>
      <c r="D83" t="s">
        <v>592</v>
      </c>
      <c r="E83" t="s">
        <v>606</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982</v>
      </c>
      <c r="X83" s="22" t="s">
        <v>704</v>
      </c>
      <c r="Y83" s="22" t="s">
        <v>704</v>
      </c>
      <c r="Z83" s="22" t="s">
        <v>704</v>
      </c>
      <c r="AA83" t="s">
        <v>2294</v>
      </c>
      <c r="AB83" t="s">
        <v>1929</v>
      </c>
      <c r="AC83" t="s">
        <v>2293</v>
      </c>
      <c r="AD83" t="s">
        <v>2292</v>
      </c>
      <c r="AE83" t="s">
        <v>2291</v>
      </c>
      <c r="AF83" t="s">
        <v>1927</v>
      </c>
      <c r="AG83" t="s">
        <v>1567</v>
      </c>
      <c r="AH83" t="s">
        <v>1505</v>
      </c>
    </row>
    <row r="84" spans="1:34" x14ac:dyDescent="0.3">
      <c r="A84">
        <v>363</v>
      </c>
      <c r="B84" t="s">
        <v>436</v>
      </c>
      <c r="C84" t="s">
        <v>711</v>
      </c>
      <c r="D84" t="s">
        <v>593</v>
      </c>
      <c r="E84" t="s">
        <v>606</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965</v>
      </c>
      <c r="X84" s="22" t="s">
        <v>704</v>
      </c>
      <c r="Y84" s="22" t="s">
        <v>704</v>
      </c>
      <c r="Z84" s="22" t="s">
        <v>704</v>
      </c>
      <c r="AA84" t="s">
        <v>2295</v>
      </c>
      <c r="AB84" t="s">
        <v>2296</v>
      </c>
      <c r="AC84" t="s">
        <v>704</v>
      </c>
      <c r="AD84" t="s">
        <v>704</v>
      </c>
      <c r="AE84" t="s">
        <v>2297</v>
      </c>
      <c r="AF84" t="s">
        <v>1505</v>
      </c>
      <c r="AG84" t="s">
        <v>704</v>
      </c>
      <c r="AH84" t="s">
        <v>704</v>
      </c>
    </row>
    <row r="85" spans="1:34" x14ac:dyDescent="0.3">
      <c r="A85">
        <v>269</v>
      </c>
      <c r="B85" t="s">
        <v>358</v>
      </c>
      <c r="C85" t="s">
        <v>714</v>
      </c>
      <c r="D85" t="s">
        <v>593</v>
      </c>
      <c r="E85" t="s">
        <v>606</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989</v>
      </c>
      <c r="X85" s="22" t="s">
        <v>704</v>
      </c>
      <c r="Y85" s="22" t="s">
        <v>704</v>
      </c>
      <c r="Z85" s="22" t="s">
        <v>704</v>
      </c>
      <c r="AA85" t="s">
        <v>2298</v>
      </c>
      <c r="AB85" t="s">
        <v>2209</v>
      </c>
      <c r="AC85" t="s">
        <v>704</v>
      </c>
      <c r="AD85" t="s">
        <v>704</v>
      </c>
      <c r="AE85" t="s">
        <v>2300</v>
      </c>
      <c r="AF85" t="s">
        <v>1505</v>
      </c>
      <c r="AG85" t="s">
        <v>704</v>
      </c>
      <c r="AH85" t="s">
        <v>704</v>
      </c>
    </row>
    <row r="86" spans="1:34" x14ac:dyDescent="0.3">
      <c r="A86">
        <v>3269</v>
      </c>
      <c r="B86" t="s">
        <v>673</v>
      </c>
      <c r="C86" t="s">
        <v>714</v>
      </c>
      <c r="D86" t="s">
        <v>592</v>
      </c>
      <c r="E86" t="s">
        <v>606</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989</v>
      </c>
      <c r="X86" s="22" t="s">
        <v>704</v>
      </c>
      <c r="Y86" s="22" t="s">
        <v>704</v>
      </c>
      <c r="Z86" s="22" t="s">
        <v>704</v>
      </c>
      <c r="AA86" t="s">
        <v>2298</v>
      </c>
      <c r="AB86" t="s">
        <v>2299</v>
      </c>
      <c r="AC86" t="s">
        <v>2209</v>
      </c>
      <c r="AD86" t="s">
        <v>704</v>
      </c>
      <c r="AE86" t="s">
        <v>2300</v>
      </c>
      <c r="AF86" t="s">
        <v>2301</v>
      </c>
      <c r="AG86" t="s">
        <v>1505</v>
      </c>
      <c r="AH86" t="s">
        <v>704</v>
      </c>
    </row>
    <row r="87" spans="1:34" x14ac:dyDescent="0.3">
      <c r="A87">
        <v>288</v>
      </c>
      <c r="B87" t="s">
        <v>417</v>
      </c>
      <c r="C87" t="s">
        <v>714</v>
      </c>
      <c r="D87" t="s">
        <v>595</v>
      </c>
      <c r="E87" t="s">
        <v>606</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1259</v>
      </c>
      <c r="X87" t="s">
        <v>1260</v>
      </c>
      <c r="Y87" s="22" t="s">
        <v>704</v>
      </c>
      <c r="Z87" s="22" t="s">
        <v>704</v>
      </c>
      <c r="AA87" t="s">
        <v>2576</v>
      </c>
      <c r="AB87" t="s">
        <v>2302</v>
      </c>
      <c r="AC87" t="s">
        <v>2302</v>
      </c>
      <c r="AD87" t="s">
        <v>704</v>
      </c>
      <c r="AE87" t="s">
        <v>2304</v>
      </c>
      <c r="AF87" t="s">
        <v>2303</v>
      </c>
      <c r="AG87" t="s">
        <v>1505</v>
      </c>
      <c r="AH87" t="s">
        <v>704</v>
      </c>
    </row>
    <row r="88" spans="1:34" ht="15" customHeight="1" x14ac:dyDescent="0.3">
      <c r="A88">
        <v>374</v>
      </c>
      <c r="B88" t="s">
        <v>440</v>
      </c>
      <c r="C88" t="s">
        <v>711</v>
      </c>
      <c r="D88" t="s">
        <v>593</v>
      </c>
      <c r="E88" t="s">
        <v>606</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963</v>
      </c>
      <c r="X88" s="22" t="s">
        <v>704</v>
      </c>
      <c r="Y88" s="22" t="s">
        <v>704</v>
      </c>
      <c r="Z88" s="22" t="s">
        <v>704</v>
      </c>
      <c r="AA88" t="s">
        <v>2105</v>
      </c>
      <c r="AB88" t="s">
        <v>2305</v>
      </c>
      <c r="AC88" t="s">
        <v>704</v>
      </c>
      <c r="AD88" t="s">
        <v>704</v>
      </c>
      <c r="AE88" t="s">
        <v>2107</v>
      </c>
      <c r="AF88" t="s">
        <v>1505</v>
      </c>
      <c r="AG88" t="s">
        <v>704</v>
      </c>
      <c r="AH88" t="s">
        <v>704</v>
      </c>
    </row>
    <row r="89" spans="1:34" x14ac:dyDescent="0.3">
      <c r="A89">
        <v>272</v>
      </c>
      <c r="B89" t="s">
        <v>411</v>
      </c>
      <c r="C89" t="s">
        <v>714</v>
      </c>
      <c r="D89" t="s">
        <v>594</v>
      </c>
      <c r="E89" t="s">
        <v>606</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990</v>
      </c>
      <c r="X89" s="22" t="s">
        <v>704</v>
      </c>
      <c r="Y89" s="22" t="s">
        <v>704</v>
      </c>
      <c r="Z89" s="22" t="s">
        <v>704</v>
      </c>
      <c r="AA89" t="s">
        <v>2084</v>
      </c>
      <c r="AB89" t="s">
        <v>2214</v>
      </c>
      <c r="AC89" t="s">
        <v>704</v>
      </c>
      <c r="AD89" t="s">
        <v>704</v>
      </c>
      <c r="AE89" t="s">
        <v>2086</v>
      </c>
      <c r="AF89" t="s">
        <v>1505</v>
      </c>
      <c r="AG89" t="s">
        <v>704</v>
      </c>
      <c r="AH89" t="s">
        <v>704</v>
      </c>
    </row>
    <row r="90" spans="1:34" x14ac:dyDescent="0.3">
      <c r="A90" s="21">
        <v>3272</v>
      </c>
      <c r="B90" s="21" t="s">
        <v>1352</v>
      </c>
      <c r="C90" s="21" t="s">
        <v>714</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990</v>
      </c>
      <c r="X90" s="22" t="s">
        <v>704</v>
      </c>
      <c r="Y90" s="22" t="s">
        <v>704</v>
      </c>
      <c r="Z90" s="22" t="s">
        <v>704</v>
      </c>
      <c r="AA90" s="21" t="s">
        <v>2084</v>
      </c>
      <c r="AB90" s="21" t="s">
        <v>1929</v>
      </c>
      <c r="AC90" s="21" t="s">
        <v>2214</v>
      </c>
      <c r="AD90" s="21" t="s">
        <v>704</v>
      </c>
      <c r="AE90" s="21" t="s">
        <v>2086</v>
      </c>
      <c r="AF90" s="21" t="s">
        <v>1927</v>
      </c>
      <c r="AG90" s="21" t="s">
        <v>1505</v>
      </c>
      <c r="AH90" s="21" t="s">
        <v>704</v>
      </c>
    </row>
    <row r="91" spans="1:34" x14ac:dyDescent="0.3">
      <c r="A91" s="21" t="s">
        <v>882</v>
      </c>
      <c r="B91" s="21" t="s">
        <v>873</v>
      </c>
      <c r="C91" s="21" t="s">
        <v>714</v>
      </c>
      <c r="D91" s="21" t="s">
        <v>877</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1265</v>
      </c>
      <c r="X91" t="s">
        <v>1266</v>
      </c>
      <c r="Y91" t="s">
        <v>1004</v>
      </c>
      <c r="Z91" s="22" t="s">
        <v>704</v>
      </c>
      <c r="AA91" s="21" t="s">
        <v>2577</v>
      </c>
      <c r="AB91" s="21" t="s">
        <v>2306</v>
      </c>
      <c r="AC91" s="21" t="s">
        <v>1817</v>
      </c>
      <c r="AD91" s="21" t="s">
        <v>2307</v>
      </c>
      <c r="AE91" s="21" t="s">
        <v>2309</v>
      </c>
      <c r="AF91" s="21" t="s">
        <v>2308</v>
      </c>
      <c r="AG91" s="21" t="s">
        <v>1816</v>
      </c>
      <c r="AH91" s="21" t="s">
        <v>1505</v>
      </c>
    </row>
    <row r="92" spans="1:34" x14ac:dyDescent="0.3">
      <c r="A92" s="21">
        <v>293</v>
      </c>
      <c r="B92" s="21" t="s">
        <v>2485</v>
      </c>
      <c r="C92" s="21" t="s">
        <v>714</v>
      </c>
      <c r="D92" s="21" t="s">
        <v>593</v>
      </c>
      <c r="E92" s="21" t="s">
        <v>115</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998</v>
      </c>
      <c r="X92" s="22" t="s">
        <v>704</v>
      </c>
      <c r="Y92" s="22" t="s">
        <v>704</v>
      </c>
      <c r="Z92" s="22" t="s">
        <v>704</v>
      </c>
      <c r="AA92" s="22" t="s">
        <v>1916</v>
      </c>
      <c r="AB92" s="22" t="s">
        <v>2487</v>
      </c>
      <c r="AC92" s="22" t="s">
        <v>1505</v>
      </c>
      <c r="AD92" s="22" t="s">
        <v>704</v>
      </c>
      <c r="AE92" s="22" t="s">
        <v>1961</v>
      </c>
      <c r="AF92" s="22" t="s">
        <v>2488</v>
      </c>
      <c r="AG92" s="22" t="s">
        <v>2489</v>
      </c>
      <c r="AH92" s="22" t="s">
        <v>704</v>
      </c>
    </row>
    <row r="93" spans="1:34" x14ac:dyDescent="0.3">
      <c r="A93" s="21" t="s">
        <v>2314</v>
      </c>
      <c r="B93" s="21" t="s">
        <v>1200</v>
      </c>
      <c r="C93" s="21" t="s">
        <v>918</v>
      </c>
      <c r="D93" s="21" t="s">
        <v>592</v>
      </c>
      <c r="E93" s="21" t="s">
        <v>115</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704</v>
      </c>
      <c r="X93" t="s">
        <v>1005</v>
      </c>
      <c r="Y93" s="22" t="s">
        <v>704</v>
      </c>
      <c r="Z93" s="22" t="s">
        <v>704</v>
      </c>
      <c r="AA93" s="21" t="s">
        <v>2311</v>
      </c>
      <c r="AB93" s="21" t="s">
        <v>2310</v>
      </c>
      <c r="AC93" s="21" t="s">
        <v>704</v>
      </c>
      <c r="AD93" s="21" t="s">
        <v>704</v>
      </c>
      <c r="AE93" s="21" t="s">
        <v>2313</v>
      </c>
      <c r="AF93" s="21" t="s">
        <v>2312</v>
      </c>
      <c r="AG93" s="21" t="s">
        <v>704</v>
      </c>
      <c r="AH93" s="21" t="s">
        <v>704</v>
      </c>
    </row>
    <row r="94" spans="1:34" x14ac:dyDescent="0.3">
      <c r="A94">
        <v>177</v>
      </c>
      <c r="B94" t="s">
        <v>405</v>
      </c>
      <c r="C94" t="s">
        <v>714</v>
      </c>
      <c r="D94" t="s">
        <v>593</v>
      </c>
      <c r="E94" t="s">
        <v>606</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982</v>
      </c>
      <c r="X94" s="22" t="s">
        <v>704</v>
      </c>
      <c r="Y94" s="22" t="s">
        <v>704</v>
      </c>
      <c r="Z94" s="22" t="s">
        <v>704</v>
      </c>
      <c r="AA94" t="s">
        <v>1918</v>
      </c>
      <c r="AB94" t="s">
        <v>1929</v>
      </c>
      <c r="AC94" t="s">
        <v>2260</v>
      </c>
      <c r="AD94" t="s">
        <v>704</v>
      </c>
      <c r="AE94" t="s">
        <v>1916</v>
      </c>
      <c r="AF94" t="s">
        <v>1927</v>
      </c>
      <c r="AG94" t="s">
        <v>1505</v>
      </c>
      <c r="AH94" t="s">
        <v>704</v>
      </c>
    </row>
    <row r="95" spans="1:34" x14ac:dyDescent="0.3">
      <c r="A95">
        <v>19</v>
      </c>
      <c r="B95" t="s">
        <v>273</v>
      </c>
      <c r="C95" t="s">
        <v>711</v>
      </c>
      <c r="D95" t="s">
        <v>592</v>
      </c>
      <c r="E95" t="s">
        <v>606</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964</v>
      </c>
      <c r="X95" s="22"/>
      <c r="Y95" s="22" t="s">
        <v>704</v>
      </c>
      <c r="Z95" s="22" t="s">
        <v>704</v>
      </c>
      <c r="AA95" t="s">
        <v>2446</v>
      </c>
      <c r="AB95" t="s">
        <v>2448</v>
      </c>
      <c r="AC95" t="s">
        <v>704</v>
      </c>
      <c r="AD95" t="s">
        <v>704</v>
      </c>
      <c r="AE95" t="s">
        <v>2449</v>
      </c>
      <c r="AF95" t="s">
        <v>1505</v>
      </c>
      <c r="AG95" t="s">
        <v>704</v>
      </c>
      <c r="AH95" t="s">
        <v>704</v>
      </c>
    </row>
    <row r="96" spans="1:34" x14ac:dyDescent="0.3">
      <c r="A96">
        <v>3019</v>
      </c>
      <c r="B96" t="s">
        <v>659</v>
      </c>
      <c r="C96" t="s">
        <v>711</v>
      </c>
      <c r="D96" t="s">
        <v>595</v>
      </c>
      <c r="E96" t="s">
        <v>606</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964</v>
      </c>
      <c r="X96" t="s">
        <v>1279</v>
      </c>
      <c r="Y96" t="s">
        <v>1280</v>
      </c>
      <c r="Z96" s="22" t="s">
        <v>704</v>
      </c>
      <c r="AA96" t="s">
        <v>2446</v>
      </c>
      <c r="AB96" t="s">
        <v>2447</v>
      </c>
      <c r="AC96" t="s">
        <v>2448</v>
      </c>
      <c r="AD96" t="s">
        <v>704</v>
      </c>
      <c r="AE96" t="s">
        <v>2449</v>
      </c>
      <c r="AF96" t="s">
        <v>2450</v>
      </c>
      <c r="AG96" t="s">
        <v>1505</v>
      </c>
      <c r="AH96" t="s">
        <v>704</v>
      </c>
    </row>
    <row r="97" spans="1:34" x14ac:dyDescent="0.3">
      <c r="A97" s="21">
        <v>394</v>
      </c>
      <c r="B97" s="21" t="s">
        <v>952</v>
      </c>
      <c r="C97" s="21" t="s">
        <v>602</v>
      </c>
      <c r="D97" s="21" t="s">
        <v>595</v>
      </c>
      <c r="E97" s="21" t="s">
        <v>115</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1267</v>
      </c>
      <c r="X97" t="s">
        <v>1268</v>
      </c>
      <c r="Y97" s="22" t="s">
        <v>704</v>
      </c>
      <c r="Z97" s="22" t="s">
        <v>704</v>
      </c>
      <c r="AA97" s="21" t="s">
        <v>2451</v>
      </c>
      <c r="AB97" s="21" t="s">
        <v>2452</v>
      </c>
      <c r="AC97" s="21" t="s">
        <v>2453</v>
      </c>
      <c r="AD97" s="21" t="s">
        <v>704</v>
      </c>
      <c r="AE97" s="21" t="s">
        <v>2455</v>
      </c>
      <c r="AF97" s="21" t="s">
        <v>2454</v>
      </c>
      <c r="AG97" s="21" t="s">
        <v>1505</v>
      </c>
      <c r="AH97" s="21" t="s">
        <v>704</v>
      </c>
    </row>
    <row r="98" spans="1:34" x14ac:dyDescent="0.3">
      <c r="A98">
        <v>351</v>
      </c>
      <c r="B98" t="s">
        <v>367</v>
      </c>
      <c r="C98" t="s">
        <v>602</v>
      </c>
      <c r="D98" t="s">
        <v>593</v>
      </c>
      <c r="E98" t="s">
        <v>606</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997</v>
      </c>
      <c r="X98" s="22" t="s">
        <v>704</v>
      </c>
      <c r="Y98" s="22" t="s">
        <v>704</v>
      </c>
      <c r="Z98" s="22" t="s">
        <v>704</v>
      </c>
      <c r="AA98" t="s">
        <v>2456</v>
      </c>
      <c r="AB98" t="s">
        <v>2432</v>
      </c>
      <c r="AC98" t="s">
        <v>704</v>
      </c>
      <c r="AD98" t="s">
        <v>704</v>
      </c>
      <c r="AE98" t="s">
        <v>2457</v>
      </c>
      <c r="AF98" t="s">
        <v>1505</v>
      </c>
      <c r="AG98" t="s">
        <v>704</v>
      </c>
      <c r="AH98" t="s">
        <v>704</v>
      </c>
    </row>
    <row r="99" spans="1:34" x14ac:dyDescent="0.3">
      <c r="A99">
        <v>3351</v>
      </c>
      <c r="B99" t="s">
        <v>680</v>
      </c>
      <c r="C99" t="s">
        <v>602</v>
      </c>
      <c r="D99" t="s">
        <v>592</v>
      </c>
      <c r="E99" t="s">
        <v>606</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997</v>
      </c>
      <c r="X99" s="22" t="s">
        <v>704</v>
      </c>
      <c r="Y99" s="22" t="s">
        <v>704</v>
      </c>
      <c r="Z99" s="22" t="s">
        <v>704</v>
      </c>
      <c r="AA99" t="s">
        <v>2456</v>
      </c>
      <c r="AB99" t="s">
        <v>2099</v>
      </c>
      <c r="AC99" t="s">
        <v>2432</v>
      </c>
      <c r="AD99" t="s">
        <v>704</v>
      </c>
      <c r="AE99" t="s">
        <v>2457</v>
      </c>
      <c r="AF99" t="s">
        <v>2101</v>
      </c>
      <c r="AG99" t="s">
        <v>1505</v>
      </c>
      <c r="AH99" t="s">
        <v>704</v>
      </c>
    </row>
    <row r="100" spans="1:34" x14ac:dyDescent="0.3">
      <c r="A100">
        <v>359</v>
      </c>
      <c r="B100" t="s">
        <v>434</v>
      </c>
      <c r="C100" t="s">
        <v>601</v>
      </c>
      <c r="D100" t="s">
        <v>592</v>
      </c>
      <c r="E100" t="s">
        <v>606</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1002</v>
      </c>
      <c r="X100" s="22" t="s">
        <v>704</v>
      </c>
      <c r="Y100" s="22" t="s">
        <v>704</v>
      </c>
      <c r="Z100" s="22" t="s">
        <v>704</v>
      </c>
      <c r="AA100" t="s">
        <v>2458</v>
      </c>
      <c r="AB100" t="s">
        <v>2459</v>
      </c>
      <c r="AC100" t="s">
        <v>2460</v>
      </c>
      <c r="AD100" t="s">
        <v>704</v>
      </c>
      <c r="AE100" t="s">
        <v>2461</v>
      </c>
      <c r="AF100" t="s">
        <v>2462</v>
      </c>
      <c r="AG100" t="s">
        <v>1505</v>
      </c>
      <c r="AH100" t="s">
        <v>704</v>
      </c>
    </row>
    <row r="101" spans="1:34" x14ac:dyDescent="0.3">
      <c r="A101">
        <v>347</v>
      </c>
      <c r="B101" t="s">
        <v>432</v>
      </c>
      <c r="C101" t="s">
        <v>601</v>
      </c>
      <c r="D101" t="s">
        <v>595</v>
      </c>
      <c r="E101" t="s">
        <v>606</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1261</v>
      </c>
      <c r="X101" t="s">
        <v>1262</v>
      </c>
      <c r="Y101" s="22" t="s">
        <v>1263</v>
      </c>
      <c r="Z101" s="22" t="s">
        <v>1264</v>
      </c>
      <c r="AA101" t="s">
        <v>2463</v>
      </c>
      <c r="AB101" t="s">
        <v>2464</v>
      </c>
      <c r="AC101" t="s">
        <v>2465</v>
      </c>
      <c r="AD101" t="s">
        <v>704</v>
      </c>
      <c r="AE101" t="s">
        <v>2467</v>
      </c>
      <c r="AF101" t="s">
        <v>2466</v>
      </c>
      <c r="AG101" t="s">
        <v>1505</v>
      </c>
      <c r="AH101" t="s">
        <v>704</v>
      </c>
    </row>
    <row r="102" spans="1:34" ht="15" customHeight="1" x14ac:dyDescent="0.3">
      <c r="A102" s="21"/>
      <c r="B102" s="21" t="s">
        <v>1351</v>
      </c>
      <c r="C102" s="21" t="s">
        <v>954</v>
      </c>
      <c r="D102" s="21" t="s">
        <v>592</v>
      </c>
      <c r="E102" s="21" t="s">
        <v>115</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1002</v>
      </c>
      <c r="X102" s="22" t="s">
        <v>704</v>
      </c>
      <c r="Y102" s="22" t="s">
        <v>704</v>
      </c>
      <c r="Z102" s="22" t="s">
        <v>704</v>
      </c>
      <c r="AA102" s="21" t="s">
        <v>2468</v>
      </c>
      <c r="AB102" s="21" t="s">
        <v>2469</v>
      </c>
      <c r="AC102" s="21" t="s">
        <v>2460</v>
      </c>
      <c r="AD102" s="21" t="s">
        <v>704</v>
      </c>
      <c r="AE102" s="21" t="s">
        <v>2470</v>
      </c>
      <c r="AF102" s="21" t="s">
        <v>2274</v>
      </c>
      <c r="AG102" s="21" t="s">
        <v>1505</v>
      </c>
      <c r="AH102" s="21" t="s">
        <v>704</v>
      </c>
    </row>
    <row r="103" spans="1:34" x14ac:dyDescent="0.3">
      <c r="A103">
        <v>370</v>
      </c>
      <c r="B103" t="s">
        <v>439</v>
      </c>
      <c r="C103" t="s">
        <v>714</v>
      </c>
      <c r="D103" t="s">
        <v>592</v>
      </c>
      <c r="E103" t="s">
        <v>606</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998</v>
      </c>
      <c r="X103" s="22" t="s">
        <v>704</v>
      </c>
      <c r="Y103" s="22" t="s">
        <v>704</v>
      </c>
      <c r="Z103" s="22" t="s">
        <v>704</v>
      </c>
      <c r="AA103" t="s">
        <v>1918</v>
      </c>
      <c r="AB103" t="s">
        <v>1929</v>
      </c>
      <c r="AC103" t="s">
        <v>2204</v>
      </c>
      <c r="AD103" t="s">
        <v>704</v>
      </c>
      <c r="AE103" t="s">
        <v>1916</v>
      </c>
      <c r="AF103" t="s">
        <v>1927</v>
      </c>
      <c r="AG103" t="s">
        <v>1505</v>
      </c>
      <c r="AH103" t="s">
        <v>704</v>
      </c>
    </row>
    <row r="104" spans="1:34" x14ac:dyDescent="0.3">
      <c r="A104">
        <v>325</v>
      </c>
      <c r="B104" t="s">
        <v>426</v>
      </c>
      <c r="C104" t="s">
        <v>713</v>
      </c>
      <c r="D104" t="s">
        <v>592</v>
      </c>
      <c r="E104" t="s">
        <v>606</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992</v>
      </c>
      <c r="X104" s="22" t="s">
        <v>704</v>
      </c>
      <c r="Y104" s="22" t="s">
        <v>704</v>
      </c>
      <c r="Z104" s="22" t="s">
        <v>704</v>
      </c>
      <c r="AA104" t="s">
        <v>2205</v>
      </c>
      <c r="AB104" t="s">
        <v>2206</v>
      </c>
      <c r="AC104" t="s">
        <v>2207</v>
      </c>
      <c r="AD104" t="s">
        <v>704</v>
      </c>
      <c r="AE104" t="s">
        <v>2208</v>
      </c>
      <c r="AF104" t="s">
        <v>1567</v>
      </c>
      <c r="AG104" t="s">
        <v>1505</v>
      </c>
      <c r="AH104" t="s">
        <v>704</v>
      </c>
    </row>
    <row r="105" spans="1:34" x14ac:dyDescent="0.3">
      <c r="A105">
        <v>270</v>
      </c>
      <c r="B105" t="s">
        <v>359</v>
      </c>
      <c r="C105" t="s">
        <v>714</v>
      </c>
      <c r="D105" t="s">
        <v>593</v>
      </c>
      <c r="E105" t="s">
        <v>606</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989</v>
      </c>
      <c r="X105" s="22" t="s">
        <v>704</v>
      </c>
      <c r="Y105" s="22" t="s">
        <v>704</v>
      </c>
      <c r="Z105" s="22" t="s">
        <v>704</v>
      </c>
      <c r="AA105" t="s">
        <v>2084</v>
      </c>
      <c r="AB105" t="s">
        <v>2209</v>
      </c>
      <c r="AC105" t="s">
        <v>704</v>
      </c>
      <c r="AD105" t="s">
        <v>704</v>
      </c>
      <c r="AE105" t="s">
        <v>2086</v>
      </c>
      <c r="AF105" t="s">
        <v>1505</v>
      </c>
      <c r="AG105" t="s">
        <v>704</v>
      </c>
      <c r="AH105" t="s">
        <v>704</v>
      </c>
    </row>
    <row r="106" spans="1:34" x14ac:dyDescent="0.3">
      <c r="A106">
        <v>3270</v>
      </c>
      <c r="B106" t="s">
        <v>674</v>
      </c>
      <c r="C106" t="s">
        <v>714</v>
      </c>
      <c r="D106" t="s">
        <v>592</v>
      </c>
      <c r="E106" t="s">
        <v>606</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989</v>
      </c>
      <c r="X106" s="22" t="s">
        <v>704</v>
      </c>
      <c r="Y106" s="22" t="s">
        <v>704</v>
      </c>
      <c r="Z106" s="22" t="s">
        <v>704</v>
      </c>
      <c r="AA106" t="s">
        <v>2084</v>
      </c>
      <c r="AB106" t="s">
        <v>2101</v>
      </c>
      <c r="AC106" t="s">
        <v>2209</v>
      </c>
      <c r="AD106" t="s">
        <v>704</v>
      </c>
      <c r="AE106" t="s">
        <v>2086</v>
      </c>
      <c r="AF106" t="s">
        <v>2101</v>
      </c>
      <c r="AG106" t="s">
        <v>1505</v>
      </c>
      <c r="AH106" t="s">
        <v>704</v>
      </c>
    </row>
    <row r="107" spans="1:34" x14ac:dyDescent="0.3">
      <c r="A107">
        <v>10</v>
      </c>
      <c r="B107" t="s">
        <v>374</v>
      </c>
      <c r="C107" t="s">
        <v>711</v>
      </c>
      <c r="D107" t="s">
        <v>592</v>
      </c>
      <c r="E107" t="s">
        <v>606</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962</v>
      </c>
      <c r="X107" s="22" t="s">
        <v>704</v>
      </c>
      <c r="Y107" s="22" t="s">
        <v>704</v>
      </c>
      <c r="Z107" s="22" t="s">
        <v>704</v>
      </c>
      <c r="AA107" t="s">
        <v>2201</v>
      </c>
      <c r="AB107" t="s">
        <v>1929</v>
      </c>
      <c r="AC107" t="s">
        <v>2202</v>
      </c>
      <c r="AD107" t="s">
        <v>704</v>
      </c>
      <c r="AE107" t="s">
        <v>2203</v>
      </c>
      <c r="AF107" t="s">
        <v>1927</v>
      </c>
      <c r="AG107" t="s">
        <v>1505</v>
      </c>
      <c r="AH107" t="s">
        <v>704</v>
      </c>
    </row>
    <row r="108" spans="1:34" x14ac:dyDescent="0.3">
      <c r="A108">
        <v>9</v>
      </c>
      <c r="B108" t="s">
        <v>373</v>
      </c>
      <c r="C108" t="s">
        <v>711</v>
      </c>
      <c r="D108" t="s">
        <v>594</v>
      </c>
      <c r="E108" t="s">
        <v>606</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962</v>
      </c>
      <c r="X108" s="22" t="s">
        <v>704</v>
      </c>
      <c r="Y108" s="22" t="s">
        <v>704</v>
      </c>
      <c r="Z108" s="22" t="s">
        <v>704</v>
      </c>
      <c r="AA108" t="s">
        <v>1929</v>
      </c>
      <c r="AB108" t="s">
        <v>2210</v>
      </c>
      <c r="AC108" t="s">
        <v>704</v>
      </c>
      <c r="AD108" t="s">
        <v>704</v>
      </c>
      <c r="AE108" t="s">
        <v>1927</v>
      </c>
      <c r="AF108" t="s">
        <v>1505</v>
      </c>
      <c r="AG108" t="s">
        <v>704</v>
      </c>
      <c r="AH108" t="s">
        <v>704</v>
      </c>
    </row>
    <row r="109" spans="1:34" x14ac:dyDescent="0.3">
      <c r="A109">
        <v>333</v>
      </c>
      <c r="B109" t="s">
        <v>430</v>
      </c>
      <c r="C109" t="s">
        <v>714</v>
      </c>
      <c r="D109" t="s">
        <v>593</v>
      </c>
      <c r="E109" t="s">
        <v>606</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993</v>
      </c>
      <c r="X109" s="22" t="s">
        <v>704</v>
      </c>
      <c r="Y109" s="22" t="s">
        <v>704</v>
      </c>
      <c r="Z109" s="22" t="s">
        <v>704</v>
      </c>
      <c r="AA109" t="s">
        <v>2211</v>
      </c>
      <c r="AB109" t="s">
        <v>2212</v>
      </c>
      <c r="AC109" t="s">
        <v>704</v>
      </c>
      <c r="AD109" t="s">
        <v>704</v>
      </c>
      <c r="AE109" t="s">
        <v>2213</v>
      </c>
      <c r="AF109" t="s">
        <v>1505</v>
      </c>
      <c r="AG109" t="s">
        <v>704</v>
      </c>
      <c r="AH109" t="s">
        <v>704</v>
      </c>
    </row>
    <row r="110" spans="1:34" x14ac:dyDescent="0.3">
      <c r="A110">
        <v>280</v>
      </c>
      <c r="B110" t="s">
        <v>416</v>
      </c>
      <c r="C110" t="s">
        <v>714</v>
      </c>
      <c r="D110" t="s">
        <v>594</v>
      </c>
      <c r="E110" t="s">
        <v>606</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990</v>
      </c>
      <c r="X110" s="22" t="s">
        <v>704</v>
      </c>
      <c r="Y110" s="22" t="s">
        <v>704</v>
      </c>
      <c r="Z110" s="22" t="s">
        <v>704</v>
      </c>
      <c r="AA110" t="s">
        <v>2084</v>
      </c>
      <c r="AB110" t="s">
        <v>2214</v>
      </c>
      <c r="AC110" t="s">
        <v>704</v>
      </c>
      <c r="AD110" t="s">
        <v>704</v>
      </c>
      <c r="AE110" t="s">
        <v>2086</v>
      </c>
      <c r="AF110" t="s">
        <v>1505</v>
      </c>
      <c r="AG110" t="s">
        <v>704</v>
      </c>
      <c r="AH110" t="s">
        <v>704</v>
      </c>
    </row>
    <row r="111" spans="1:34" x14ac:dyDescent="0.3">
      <c r="A111">
        <v>276</v>
      </c>
      <c r="B111" t="s">
        <v>413</v>
      </c>
      <c r="C111" t="s">
        <v>714</v>
      </c>
      <c r="D111" t="s">
        <v>594</v>
      </c>
      <c r="E111" t="s">
        <v>606</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990</v>
      </c>
      <c r="X111" s="22" t="s">
        <v>704</v>
      </c>
      <c r="Y111" s="22" t="s">
        <v>704</v>
      </c>
      <c r="Z111" s="22" t="s">
        <v>704</v>
      </c>
      <c r="AA111" t="s">
        <v>2084</v>
      </c>
      <c r="AB111" t="s">
        <v>2214</v>
      </c>
      <c r="AC111" t="s">
        <v>704</v>
      </c>
      <c r="AD111" t="s">
        <v>704</v>
      </c>
      <c r="AE111" t="s">
        <v>2086</v>
      </c>
      <c r="AF111" t="s">
        <v>1505</v>
      </c>
      <c r="AG111" t="s">
        <v>704</v>
      </c>
      <c r="AH111" t="s">
        <v>704</v>
      </c>
    </row>
    <row r="112" spans="1:34" x14ac:dyDescent="0.3">
      <c r="A112">
        <v>375</v>
      </c>
      <c r="B112" t="s">
        <v>441</v>
      </c>
      <c r="C112" t="s">
        <v>711</v>
      </c>
      <c r="D112" t="s">
        <v>592</v>
      </c>
      <c r="E112" t="s">
        <v>606</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963</v>
      </c>
      <c r="X112" s="22" t="s">
        <v>704</v>
      </c>
      <c r="Y112" s="22" t="s">
        <v>704</v>
      </c>
      <c r="Z112" s="22" t="s">
        <v>704</v>
      </c>
      <c r="AA112" t="s">
        <v>2215</v>
      </c>
      <c r="AB112" t="s">
        <v>2216</v>
      </c>
      <c r="AC112" t="s">
        <v>704</v>
      </c>
      <c r="AD112" t="s">
        <v>704</v>
      </c>
      <c r="AE112" t="s">
        <v>2217</v>
      </c>
      <c r="AF112" t="s">
        <v>1505</v>
      </c>
      <c r="AG112" t="s">
        <v>704</v>
      </c>
      <c r="AH112" t="s">
        <v>704</v>
      </c>
    </row>
    <row r="113" spans="1:34" x14ac:dyDescent="0.3">
      <c r="A113">
        <v>326</v>
      </c>
      <c r="B113" t="s">
        <v>427</v>
      </c>
      <c r="C113" t="s">
        <v>713</v>
      </c>
      <c r="D113" t="s">
        <v>592</v>
      </c>
      <c r="E113" t="s">
        <v>606</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992</v>
      </c>
      <c r="X113" s="22" t="s">
        <v>704</v>
      </c>
      <c r="Y113" s="22" t="s">
        <v>704</v>
      </c>
      <c r="Z113" s="22" t="s">
        <v>704</v>
      </c>
      <c r="AA113" t="s">
        <v>2218</v>
      </c>
      <c r="AB113" t="s">
        <v>2219</v>
      </c>
      <c r="AC113" t="s">
        <v>704</v>
      </c>
      <c r="AD113" t="s">
        <v>704</v>
      </c>
      <c r="AE113" t="s">
        <v>2220</v>
      </c>
      <c r="AF113" t="s">
        <v>1505</v>
      </c>
      <c r="AG113" t="s">
        <v>704</v>
      </c>
      <c r="AH113" t="s">
        <v>704</v>
      </c>
    </row>
    <row r="114" spans="1:34" x14ac:dyDescent="0.3">
      <c r="A114">
        <v>271</v>
      </c>
      <c r="B114" t="s">
        <v>360</v>
      </c>
      <c r="C114" t="s">
        <v>714</v>
      </c>
      <c r="D114" t="s">
        <v>594</v>
      </c>
      <c r="E114" t="s">
        <v>606</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990</v>
      </c>
      <c r="X114" s="22" t="s">
        <v>704</v>
      </c>
      <c r="Y114" s="22" t="s">
        <v>704</v>
      </c>
      <c r="Z114" s="22" t="s">
        <v>704</v>
      </c>
      <c r="AA114" t="s">
        <v>2084</v>
      </c>
      <c r="AB114" t="s">
        <v>2222</v>
      </c>
      <c r="AC114" t="s">
        <v>704</v>
      </c>
      <c r="AD114" t="s">
        <v>704</v>
      </c>
      <c r="AE114" t="s">
        <v>2086</v>
      </c>
      <c r="AF114" t="s">
        <v>1505</v>
      </c>
      <c r="AG114" t="s">
        <v>704</v>
      </c>
      <c r="AH114" t="s">
        <v>704</v>
      </c>
    </row>
    <row r="115" spans="1:34" x14ac:dyDescent="0.3">
      <c r="A115">
        <v>3271</v>
      </c>
      <c r="B115" t="s">
        <v>675</v>
      </c>
      <c r="C115" t="s">
        <v>714</v>
      </c>
      <c r="D115" t="s">
        <v>593</v>
      </c>
      <c r="E115" t="s">
        <v>606</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990</v>
      </c>
      <c r="X115" s="22" t="s">
        <v>704</v>
      </c>
      <c r="Y115" s="22" t="s">
        <v>704</v>
      </c>
      <c r="Z115" s="22" t="s">
        <v>704</v>
      </c>
      <c r="AA115" t="s">
        <v>2084</v>
      </c>
      <c r="AB115" t="s">
        <v>2221</v>
      </c>
      <c r="AC115" t="s">
        <v>2222</v>
      </c>
      <c r="AD115" t="s">
        <v>704</v>
      </c>
      <c r="AE115" t="s">
        <v>2086</v>
      </c>
      <c r="AF115" t="s">
        <v>2118</v>
      </c>
      <c r="AG115" t="s">
        <v>1505</v>
      </c>
      <c r="AH115" t="s">
        <v>704</v>
      </c>
    </row>
    <row r="116" spans="1:34" x14ac:dyDescent="0.3">
      <c r="A116">
        <v>278</v>
      </c>
      <c r="B116" t="s">
        <v>415</v>
      </c>
      <c r="C116" t="s">
        <v>714</v>
      </c>
      <c r="D116" t="s">
        <v>593</v>
      </c>
      <c r="E116" t="s">
        <v>606</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990</v>
      </c>
      <c r="X116" s="22" t="s">
        <v>704</v>
      </c>
      <c r="Y116" s="22" t="s">
        <v>704</v>
      </c>
      <c r="Z116" s="22" t="s">
        <v>704</v>
      </c>
      <c r="AA116" t="s">
        <v>2084</v>
      </c>
      <c r="AB116" t="s">
        <v>2214</v>
      </c>
      <c r="AC116" t="s">
        <v>704</v>
      </c>
      <c r="AD116" t="s">
        <v>704</v>
      </c>
      <c r="AE116" t="s">
        <v>2086</v>
      </c>
      <c r="AF116" t="s">
        <v>1505</v>
      </c>
      <c r="AG116" t="s">
        <v>704</v>
      </c>
      <c r="AH116" t="s">
        <v>704</v>
      </c>
    </row>
    <row r="117" spans="1:34" x14ac:dyDescent="0.3">
      <c r="A117" s="21" t="s">
        <v>2632</v>
      </c>
      <c r="B117" s="21" t="s">
        <v>2586</v>
      </c>
      <c r="C117" s="21" t="s">
        <v>2579</v>
      </c>
      <c r="D117" s="21" t="s">
        <v>592</v>
      </c>
      <c r="E117" s="21" t="s">
        <v>115</v>
      </c>
      <c r="F117" s="21">
        <v>1763</v>
      </c>
      <c r="G117" s="21" t="s">
        <v>7</v>
      </c>
      <c r="H117" s="21">
        <v>207</v>
      </c>
      <c r="I117" s="21">
        <v>70</v>
      </c>
      <c r="J117" s="21">
        <v>468</v>
      </c>
      <c r="K117" s="21">
        <v>190</v>
      </c>
      <c r="L117" s="21">
        <v>165</v>
      </c>
      <c r="M117" s="21">
        <v>0</v>
      </c>
      <c r="N117" s="21">
        <v>9</v>
      </c>
      <c r="O117" s="21">
        <v>207</v>
      </c>
      <c r="P117" s="21">
        <v>40</v>
      </c>
      <c r="Q117" s="21">
        <v>87</v>
      </c>
      <c r="R117" s="126">
        <v>189</v>
      </c>
      <c r="S117" s="22">
        <v>0.75</v>
      </c>
      <c r="T117" s="22">
        <v>1.25</v>
      </c>
      <c r="U117" s="22">
        <v>1.05</v>
      </c>
      <c r="V117" s="22">
        <v>0</v>
      </c>
      <c r="W117" t="s">
        <v>2633</v>
      </c>
      <c r="X117" t="s">
        <v>2634</v>
      </c>
      <c r="Y117" s="22" t="s">
        <v>704</v>
      </c>
      <c r="Z117" s="22" t="s">
        <v>704</v>
      </c>
      <c r="AA117" s="22" t="s">
        <v>2635</v>
      </c>
      <c r="AB117" s="22" t="s">
        <v>2636</v>
      </c>
      <c r="AC117" t="s">
        <v>704</v>
      </c>
      <c r="AD117" t="s">
        <v>704</v>
      </c>
      <c r="AE117" s="22" t="s">
        <v>2637</v>
      </c>
      <c r="AF117" s="22" t="s">
        <v>2638</v>
      </c>
      <c r="AG117" t="s">
        <v>704</v>
      </c>
      <c r="AH117" t="s">
        <v>704</v>
      </c>
    </row>
    <row r="118" spans="1:34" x14ac:dyDescent="0.3">
      <c r="A118" t="s">
        <v>296</v>
      </c>
      <c r="B118" t="s">
        <v>580</v>
      </c>
      <c r="C118" t="s">
        <v>604</v>
      </c>
      <c r="D118" t="s">
        <v>595</v>
      </c>
      <c r="E118" t="s">
        <v>606</v>
      </c>
      <c r="F118">
        <v>1941</v>
      </c>
      <c r="G118" t="s">
        <v>7</v>
      </c>
      <c r="H118">
        <v>199</v>
      </c>
      <c r="I118">
        <v>98</v>
      </c>
      <c r="J118">
        <v>356</v>
      </c>
      <c r="K118">
        <v>189</v>
      </c>
      <c r="L118">
        <v>210</v>
      </c>
      <c r="M118">
        <v>0</v>
      </c>
      <c r="N118">
        <v>10</v>
      </c>
      <c r="O118">
        <v>162</v>
      </c>
      <c r="P118">
        <v>39</v>
      </c>
      <c r="Q118">
        <v>52</v>
      </c>
      <c r="R118" s="127">
        <v>202</v>
      </c>
      <c r="S118" s="6">
        <v>0.85</v>
      </c>
      <c r="T118" s="6">
        <v>1.2</v>
      </c>
      <c r="U118" s="22">
        <v>0.65</v>
      </c>
      <c r="V118" s="22">
        <v>0</v>
      </c>
      <c r="W118" s="22" t="s">
        <v>704</v>
      </c>
      <c r="X118" t="s">
        <v>580</v>
      </c>
      <c r="Y118" s="22" t="s">
        <v>704</v>
      </c>
      <c r="Z118" s="22" t="s">
        <v>704</v>
      </c>
      <c r="AA118" t="s">
        <v>2413</v>
      </c>
      <c r="AB118" t="s">
        <v>2414</v>
      </c>
      <c r="AC118" t="s">
        <v>704</v>
      </c>
      <c r="AD118" t="s">
        <v>704</v>
      </c>
      <c r="AE118" t="s">
        <v>2415</v>
      </c>
      <c r="AF118" t="s">
        <v>1198</v>
      </c>
      <c r="AG118" t="s">
        <v>704</v>
      </c>
      <c r="AH118" t="s">
        <v>704</v>
      </c>
    </row>
    <row r="119" spans="1:34" x14ac:dyDescent="0.3">
      <c r="A119">
        <v>301</v>
      </c>
      <c r="B119" t="s">
        <v>361</v>
      </c>
      <c r="C119" t="s">
        <v>711</v>
      </c>
      <c r="D119" t="s">
        <v>592</v>
      </c>
      <c r="E119" t="s">
        <v>606</v>
      </c>
      <c r="F119">
        <v>2115</v>
      </c>
      <c r="G119" t="s">
        <v>7</v>
      </c>
      <c r="H119">
        <v>207</v>
      </c>
      <c r="I119">
        <v>87</v>
      </c>
      <c r="J119">
        <v>291</v>
      </c>
      <c r="K119">
        <v>160</v>
      </c>
      <c r="L119">
        <v>178</v>
      </c>
      <c r="M119">
        <v>0</v>
      </c>
      <c r="N119">
        <v>9</v>
      </c>
      <c r="O119">
        <v>212</v>
      </c>
      <c r="P119">
        <v>42</v>
      </c>
      <c r="Q119">
        <v>80</v>
      </c>
      <c r="R119" s="127">
        <v>197</v>
      </c>
      <c r="S119" s="6">
        <v>1.25</v>
      </c>
      <c r="T119" s="6">
        <v>1.3</v>
      </c>
      <c r="U119" s="22">
        <v>1.3</v>
      </c>
      <c r="V119" s="22">
        <v>0</v>
      </c>
      <c r="W119" s="24" t="s">
        <v>963</v>
      </c>
      <c r="X119" s="22" t="s">
        <v>704</v>
      </c>
      <c r="Y119" s="22" t="s">
        <v>704</v>
      </c>
      <c r="Z119" s="22" t="s">
        <v>704</v>
      </c>
      <c r="AA119" t="s">
        <v>2416</v>
      </c>
      <c r="AB119" t="s">
        <v>1918</v>
      </c>
      <c r="AC119" t="s">
        <v>2418</v>
      </c>
      <c r="AD119" t="s">
        <v>704</v>
      </c>
      <c r="AE119" t="s">
        <v>2420</v>
      </c>
      <c r="AF119" t="s">
        <v>1916</v>
      </c>
      <c r="AG119" t="s">
        <v>1505</v>
      </c>
      <c r="AH119" t="s">
        <v>704</v>
      </c>
    </row>
    <row r="120" spans="1:34" x14ac:dyDescent="0.3">
      <c r="A120">
        <v>3301</v>
      </c>
      <c r="B120" t="s">
        <v>676</v>
      </c>
      <c r="C120" t="s">
        <v>711</v>
      </c>
      <c r="D120" t="s">
        <v>595</v>
      </c>
      <c r="E120" t="s">
        <v>606</v>
      </c>
      <c r="F120">
        <v>2280</v>
      </c>
      <c r="G120" t="s">
        <v>7</v>
      </c>
      <c r="H120">
        <v>207</v>
      </c>
      <c r="I120">
        <v>132</v>
      </c>
      <c r="J120">
        <v>356</v>
      </c>
      <c r="K120">
        <v>160</v>
      </c>
      <c r="L120">
        <v>233</v>
      </c>
      <c r="M120">
        <v>0</v>
      </c>
      <c r="N120">
        <v>9</v>
      </c>
      <c r="O120">
        <v>222</v>
      </c>
      <c r="P120">
        <v>42</v>
      </c>
      <c r="Q120">
        <v>80</v>
      </c>
      <c r="R120" s="127">
        <v>197</v>
      </c>
      <c r="S120" s="6">
        <v>1.4</v>
      </c>
      <c r="T120" s="6">
        <v>1.4</v>
      </c>
      <c r="U120" s="22">
        <v>1.3</v>
      </c>
      <c r="V120" s="22">
        <v>0</v>
      </c>
      <c r="W120" s="22" t="s">
        <v>963</v>
      </c>
      <c r="X120" s="22" t="s">
        <v>704</v>
      </c>
      <c r="Y120" s="22" t="s">
        <v>704</v>
      </c>
      <c r="Z120" s="22" t="s">
        <v>704</v>
      </c>
      <c r="AA120" t="s">
        <v>2416</v>
      </c>
      <c r="AB120" t="s">
        <v>1918</v>
      </c>
      <c r="AC120" t="s">
        <v>2417</v>
      </c>
      <c r="AD120" t="s">
        <v>2418</v>
      </c>
      <c r="AE120" t="s">
        <v>2420</v>
      </c>
      <c r="AF120" t="s">
        <v>1916</v>
      </c>
      <c r="AG120" t="s">
        <v>2419</v>
      </c>
      <c r="AH120" t="s">
        <v>1505</v>
      </c>
    </row>
    <row r="121" spans="1:34" x14ac:dyDescent="0.3">
      <c r="A121">
        <v>295</v>
      </c>
      <c r="B121" t="s">
        <v>418</v>
      </c>
      <c r="C121" t="s">
        <v>714</v>
      </c>
      <c r="D121" t="s">
        <v>592</v>
      </c>
      <c r="E121" t="s">
        <v>606</v>
      </c>
      <c r="F121">
        <v>2445</v>
      </c>
      <c r="G121" t="s">
        <v>7</v>
      </c>
      <c r="H121">
        <v>210</v>
      </c>
      <c r="I121">
        <v>76</v>
      </c>
      <c r="J121">
        <v>370</v>
      </c>
      <c r="K121">
        <v>179</v>
      </c>
      <c r="L121">
        <v>193</v>
      </c>
      <c r="M121">
        <v>0</v>
      </c>
      <c r="N121">
        <v>9</v>
      </c>
      <c r="O121">
        <v>200</v>
      </c>
      <c r="P121">
        <v>39</v>
      </c>
      <c r="Q121">
        <v>32</v>
      </c>
      <c r="R121" s="127">
        <v>184</v>
      </c>
      <c r="S121" s="6">
        <v>1</v>
      </c>
      <c r="T121" s="6">
        <v>1.35</v>
      </c>
      <c r="U121" s="22">
        <v>1.35</v>
      </c>
      <c r="V121" s="22">
        <v>0</v>
      </c>
      <c r="W121" t="s">
        <v>991</v>
      </c>
      <c r="X121" s="22" t="s">
        <v>704</v>
      </c>
      <c r="Y121" s="22" t="s">
        <v>704</v>
      </c>
      <c r="Z121" s="22" t="s">
        <v>704</v>
      </c>
      <c r="AA121" t="s">
        <v>2421</v>
      </c>
      <c r="AB121" t="s">
        <v>2422</v>
      </c>
      <c r="AC121" t="s">
        <v>2270</v>
      </c>
      <c r="AD121" t="s">
        <v>704</v>
      </c>
      <c r="AE121" t="s">
        <v>2012</v>
      </c>
      <c r="AF121" t="s">
        <v>2130</v>
      </c>
      <c r="AG121" t="s">
        <v>1505</v>
      </c>
      <c r="AH121" t="s">
        <v>704</v>
      </c>
    </row>
    <row r="122" spans="1:34" x14ac:dyDescent="0.3">
      <c r="A122">
        <v>170</v>
      </c>
      <c r="B122" t="s">
        <v>399</v>
      </c>
      <c r="C122" t="s">
        <v>714</v>
      </c>
      <c r="D122" t="s">
        <v>592</v>
      </c>
      <c r="E122" t="s">
        <v>606</v>
      </c>
      <c r="F122">
        <v>2145</v>
      </c>
      <c r="G122" t="s">
        <v>7</v>
      </c>
      <c r="H122">
        <v>210</v>
      </c>
      <c r="I122">
        <v>65</v>
      </c>
      <c r="J122">
        <v>526</v>
      </c>
      <c r="K122">
        <v>191</v>
      </c>
      <c r="L122">
        <v>154</v>
      </c>
      <c r="M122">
        <v>0</v>
      </c>
      <c r="N122">
        <v>9</v>
      </c>
      <c r="O122">
        <v>192</v>
      </c>
      <c r="P122">
        <v>42</v>
      </c>
      <c r="Q122">
        <v>72</v>
      </c>
      <c r="R122" s="127">
        <v>191</v>
      </c>
      <c r="S122" s="6">
        <v>0.8</v>
      </c>
      <c r="T122" s="6">
        <v>1.55</v>
      </c>
      <c r="U122" s="22">
        <v>0.75</v>
      </c>
      <c r="V122" s="22">
        <v>0</v>
      </c>
      <c r="W122" s="24" t="s">
        <v>982</v>
      </c>
      <c r="X122" s="22" t="s">
        <v>704</v>
      </c>
      <c r="Y122" s="22" t="s">
        <v>704</v>
      </c>
      <c r="Z122" s="22" t="s">
        <v>704</v>
      </c>
      <c r="AA122" t="s">
        <v>2423</v>
      </c>
      <c r="AB122" t="s">
        <v>2424</v>
      </c>
      <c r="AC122" t="s">
        <v>704</v>
      </c>
      <c r="AD122" t="s">
        <v>704</v>
      </c>
      <c r="AE122" t="s">
        <v>2425</v>
      </c>
      <c r="AF122" t="s">
        <v>1505</v>
      </c>
      <c r="AG122" t="s">
        <v>704</v>
      </c>
      <c r="AH122" t="s">
        <v>704</v>
      </c>
    </row>
    <row r="123" spans="1:34" x14ac:dyDescent="0.3">
      <c r="A123">
        <v>332</v>
      </c>
      <c r="B123" t="s">
        <v>429</v>
      </c>
      <c r="C123" t="s">
        <v>714</v>
      </c>
      <c r="D123" t="s">
        <v>593</v>
      </c>
      <c r="E123" t="s">
        <v>606</v>
      </c>
      <c r="F123">
        <v>1937</v>
      </c>
      <c r="G123" t="s">
        <v>7</v>
      </c>
      <c r="H123">
        <v>196</v>
      </c>
      <c r="I123">
        <v>62</v>
      </c>
      <c r="J123">
        <v>509</v>
      </c>
      <c r="K123">
        <v>191</v>
      </c>
      <c r="L123">
        <v>150</v>
      </c>
      <c r="M123">
        <v>0</v>
      </c>
      <c r="N123">
        <v>8</v>
      </c>
      <c r="O123">
        <v>171</v>
      </c>
      <c r="P123">
        <v>42</v>
      </c>
      <c r="Q123">
        <v>40</v>
      </c>
      <c r="R123" s="127">
        <v>183</v>
      </c>
      <c r="S123" s="6">
        <v>0.75</v>
      </c>
      <c r="T123" s="6">
        <v>1.5</v>
      </c>
      <c r="U123" s="22">
        <v>0.75</v>
      </c>
      <c r="V123" s="22">
        <v>0</v>
      </c>
      <c r="W123" t="s">
        <v>993</v>
      </c>
      <c r="X123" s="22" t="s">
        <v>704</v>
      </c>
      <c r="Y123" s="22" t="s">
        <v>704</v>
      </c>
      <c r="Z123" s="22" t="s">
        <v>704</v>
      </c>
      <c r="AA123" t="s">
        <v>2348</v>
      </c>
      <c r="AB123" t="s">
        <v>2349</v>
      </c>
      <c r="AC123" t="s">
        <v>704</v>
      </c>
      <c r="AD123" t="s">
        <v>704</v>
      </c>
      <c r="AE123" t="s">
        <v>2083</v>
      </c>
      <c r="AF123" t="s">
        <v>1505</v>
      </c>
      <c r="AG123" t="s">
        <v>704</v>
      </c>
      <c r="AH123" t="s">
        <v>704</v>
      </c>
    </row>
    <row r="124" spans="1:34" x14ac:dyDescent="0.3">
      <c r="A124">
        <v>178</v>
      </c>
      <c r="B124" t="s">
        <v>406</v>
      </c>
      <c r="C124" t="s">
        <v>714</v>
      </c>
      <c r="D124" t="s">
        <v>593</v>
      </c>
      <c r="E124" t="s">
        <v>606</v>
      </c>
      <c r="F124">
        <v>2083</v>
      </c>
      <c r="G124" t="s">
        <v>7</v>
      </c>
      <c r="H124">
        <v>201</v>
      </c>
      <c r="I124">
        <v>65</v>
      </c>
      <c r="J124">
        <v>512</v>
      </c>
      <c r="K124">
        <v>191</v>
      </c>
      <c r="L124">
        <v>150</v>
      </c>
      <c r="M124">
        <v>0</v>
      </c>
      <c r="N124">
        <v>8</v>
      </c>
      <c r="O124">
        <v>189</v>
      </c>
      <c r="P124">
        <v>42</v>
      </c>
      <c r="Q124">
        <v>34</v>
      </c>
      <c r="R124" s="127">
        <v>184</v>
      </c>
      <c r="S124" s="6">
        <v>0.75</v>
      </c>
      <c r="T124" s="6">
        <v>1.5</v>
      </c>
      <c r="U124" s="22">
        <v>0.75</v>
      </c>
      <c r="V124" s="22">
        <v>0</v>
      </c>
      <c r="W124" s="24" t="s">
        <v>982</v>
      </c>
      <c r="X124" s="22" t="s">
        <v>704</v>
      </c>
      <c r="Y124" s="22" t="s">
        <v>704</v>
      </c>
      <c r="Z124" s="22" t="s">
        <v>704</v>
      </c>
      <c r="AA124" t="s">
        <v>1918</v>
      </c>
      <c r="AB124" t="s">
        <v>1929</v>
      </c>
      <c r="AC124" t="s">
        <v>2260</v>
      </c>
      <c r="AD124" t="s">
        <v>704</v>
      </c>
      <c r="AE124" t="s">
        <v>1916</v>
      </c>
      <c r="AF124" t="s">
        <v>1927</v>
      </c>
      <c r="AG124" t="s">
        <v>1505</v>
      </c>
      <c r="AH124" t="s">
        <v>704</v>
      </c>
    </row>
    <row r="125" spans="1:34" x14ac:dyDescent="0.3">
      <c r="A125">
        <v>299</v>
      </c>
      <c r="B125" t="s">
        <v>420</v>
      </c>
      <c r="C125" t="s">
        <v>711</v>
      </c>
      <c r="D125" t="s">
        <v>593</v>
      </c>
      <c r="E125" t="s">
        <v>606</v>
      </c>
      <c r="F125">
        <v>2054</v>
      </c>
      <c r="G125" t="s">
        <v>7</v>
      </c>
      <c r="H125">
        <v>201</v>
      </c>
      <c r="I125">
        <v>85</v>
      </c>
      <c r="J125">
        <v>283</v>
      </c>
      <c r="K125">
        <v>163</v>
      </c>
      <c r="L125">
        <v>172</v>
      </c>
      <c r="M125">
        <v>0</v>
      </c>
      <c r="N125">
        <v>8</v>
      </c>
      <c r="O125">
        <v>206</v>
      </c>
      <c r="P125">
        <v>45</v>
      </c>
      <c r="Q125">
        <v>80</v>
      </c>
      <c r="R125" s="127">
        <v>197</v>
      </c>
      <c r="S125" s="6">
        <v>1.2</v>
      </c>
      <c r="T125" s="6">
        <v>1.3</v>
      </c>
      <c r="U125" s="22">
        <v>1.3</v>
      </c>
      <c r="V125" s="22">
        <v>0</v>
      </c>
      <c r="W125" s="24" t="s">
        <v>963</v>
      </c>
      <c r="X125" s="22" t="s">
        <v>704</v>
      </c>
      <c r="Y125" s="22" t="s">
        <v>704</v>
      </c>
      <c r="Z125" s="22" t="s">
        <v>704</v>
      </c>
      <c r="AA125" t="s">
        <v>1918</v>
      </c>
      <c r="AB125" t="s">
        <v>2350</v>
      </c>
      <c r="AC125" t="s">
        <v>704</v>
      </c>
      <c r="AD125" t="s">
        <v>704</v>
      </c>
      <c r="AE125" t="s">
        <v>1916</v>
      </c>
      <c r="AF125" t="s">
        <v>1505</v>
      </c>
      <c r="AG125" t="s">
        <v>704</v>
      </c>
      <c r="AH125" t="s">
        <v>704</v>
      </c>
    </row>
    <row r="126" spans="1:34" x14ac:dyDescent="0.3">
      <c r="A126">
        <v>165</v>
      </c>
      <c r="B126" t="s">
        <v>397</v>
      </c>
      <c r="C126" t="s">
        <v>714</v>
      </c>
      <c r="D126" t="s">
        <v>592</v>
      </c>
      <c r="E126" t="s">
        <v>606</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981</v>
      </c>
      <c r="X126" s="22" t="s">
        <v>704</v>
      </c>
      <c r="Y126" s="22" t="s">
        <v>704</v>
      </c>
      <c r="Z126" s="22" t="s">
        <v>704</v>
      </c>
      <c r="AA126" t="s">
        <v>2388</v>
      </c>
      <c r="AB126" t="s">
        <v>2389</v>
      </c>
      <c r="AC126" t="s">
        <v>704</v>
      </c>
      <c r="AD126" t="s">
        <v>704</v>
      </c>
      <c r="AE126" t="s">
        <v>2390</v>
      </c>
      <c r="AF126" t="s">
        <v>1505</v>
      </c>
      <c r="AG126" t="s">
        <v>704</v>
      </c>
      <c r="AH126" t="s">
        <v>704</v>
      </c>
    </row>
    <row r="127" spans="1:34" x14ac:dyDescent="0.3">
      <c r="A127" s="21">
        <v>3165</v>
      </c>
      <c r="B127" s="21" t="s">
        <v>2490</v>
      </c>
      <c r="C127" s="21" t="s">
        <v>714</v>
      </c>
      <c r="D127" s="21" t="s">
        <v>595</v>
      </c>
      <c r="E127" s="21" t="s">
        <v>115</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981</v>
      </c>
      <c r="X127" s="22" t="s">
        <v>2495</v>
      </c>
      <c r="Y127" s="22" t="s">
        <v>704</v>
      </c>
      <c r="Z127" s="22" t="s">
        <v>704</v>
      </c>
      <c r="AA127" s="22" t="s">
        <v>2388</v>
      </c>
      <c r="AB127" s="22" t="s">
        <v>2631</v>
      </c>
      <c r="AC127" s="22" t="s">
        <v>2389</v>
      </c>
      <c r="AD127" s="22" t="s">
        <v>704</v>
      </c>
      <c r="AE127" s="22" t="s">
        <v>2390</v>
      </c>
      <c r="AF127" s="22" t="s">
        <v>2495</v>
      </c>
      <c r="AG127" s="22" t="s">
        <v>1505</v>
      </c>
      <c r="AH127" s="22" t="s">
        <v>704</v>
      </c>
    </row>
    <row r="128" spans="1:34" x14ac:dyDescent="0.3">
      <c r="A128" s="21" t="s">
        <v>2627</v>
      </c>
      <c r="B128" s="21" t="s">
        <v>2578</v>
      </c>
      <c r="C128" s="21" t="s">
        <v>2579</v>
      </c>
      <c r="D128" s="21" t="s">
        <v>595</v>
      </c>
      <c r="E128" s="21" t="s">
        <v>115</v>
      </c>
      <c r="F128" s="21">
        <v>1830</v>
      </c>
      <c r="G128" s="21" t="s">
        <v>7</v>
      </c>
      <c r="H128" s="21">
        <v>217</v>
      </c>
      <c r="I128" s="21">
        <v>76</v>
      </c>
      <c r="J128" s="21">
        <v>484</v>
      </c>
      <c r="K128" s="21">
        <v>191</v>
      </c>
      <c r="L128" s="21">
        <v>178</v>
      </c>
      <c r="M128" s="21">
        <v>201</v>
      </c>
      <c r="N128" s="21">
        <v>9</v>
      </c>
      <c r="O128" s="21">
        <v>200</v>
      </c>
      <c r="P128" s="21">
        <v>40</v>
      </c>
      <c r="Q128" s="21">
        <v>69</v>
      </c>
      <c r="R128" s="126">
        <v>191</v>
      </c>
      <c r="S128" s="22">
        <v>0.85</v>
      </c>
      <c r="T128" s="22">
        <v>1.5</v>
      </c>
      <c r="U128" s="22">
        <v>0.8</v>
      </c>
      <c r="V128" s="22">
        <v>0</v>
      </c>
      <c r="W128" s="180" t="s">
        <v>2628</v>
      </c>
      <c r="X128" s="22" t="s">
        <v>704</v>
      </c>
      <c r="Y128" s="22" t="s">
        <v>704</v>
      </c>
      <c r="Z128" s="22" t="s">
        <v>704</v>
      </c>
      <c r="AA128" s="22" t="s">
        <v>2629</v>
      </c>
      <c r="AB128" s="22" t="s">
        <v>2597</v>
      </c>
      <c r="AC128" s="22" t="s">
        <v>704</v>
      </c>
      <c r="AD128" s="22" t="s">
        <v>704</v>
      </c>
      <c r="AE128" s="22" t="s">
        <v>2628</v>
      </c>
      <c r="AF128" s="22" t="s">
        <v>2630</v>
      </c>
      <c r="AG128" s="22" t="s">
        <v>704</v>
      </c>
      <c r="AH128" s="22" t="s">
        <v>704</v>
      </c>
    </row>
    <row r="129" spans="1:34" x14ac:dyDescent="0.3">
      <c r="A129">
        <v>168</v>
      </c>
      <c r="B129" t="s">
        <v>342</v>
      </c>
      <c r="C129" t="s">
        <v>714</v>
      </c>
      <c r="D129" t="s">
        <v>594</v>
      </c>
      <c r="E129" t="s">
        <v>606</v>
      </c>
      <c r="F129">
        <v>1848</v>
      </c>
      <c r="G129" t="s">
        <v>7</v>
      </c>
      <c r="H129">
        <v>196</v>
      </c>
      <c r="I129">
        <v>63</v>
      </c>
      <c r="J129">
        <v>502</v>
      </c>
      <c r="K129">
        <v>192</v>
      </c>
      <c r="L129">
        <v>145</v>
      </c>
      <c r="M129">
        <v>0</v>
      </c>
      <c r="N129">
        <v>7</v>
      </c>
      <c r="O129">
        <v>173</v>
      </c>
      <c r="P129">
        <v>42</v>
      </c>
      <c r="Q129">
        <v>25</v>
      </c>
      <c r="R129" s="127">
        <v>184</v>
      </c>
      <c r="S129" s="6">
        <v>0.75</v>
      </c>
      <c r="T129" s="6">
        <v>1.5</v>
      </c>
      <c r="U129" s="22">
        <v>0.75</v>
      </c>
      <c r="V129" s="22">
        <v>0</v>
      </c>
      <c r="W129" s="24" t="s">
        <v>982</v>
      </c>
      <c r="X129" s="22" t="s">
        <v>704</v>
      </c>
      <c r="Y129" s="22" t="s">
        <v>704</v>
      </c>
      <c r="Z129" s="22" t="s">
        <v>704</v>
      </c>
      <c r="AA129" t="s">
        <v>1929</v>
      </c>
      <c r="AB129" t="s">
        <v>2392</v>
      </c>
      <c r="AC129" t="s">
        <v>704</v>
      </c>
      <c r="AD129" t="s">
        <v>704</v>
      </c>
      <c r="AE129" t="s">
        <v>1927</v>
      </c>
      <c r="AF129" t="s">
        <v>1505</v>
      </c>
      <c r="AG129" t="s">
        <v>704</v>
      </c>
      <c r="AH129" t="s">
        <v>704</v>
      </c>
    </row>
    <row r="130" spans="1:34" x14ac:dyDescent="0.3">
      <c r="A130">
        <v>3168</v>
      </c>
      <c r="B130" t="s">
        <v>671</v>
      </c>
      <c r="C130" t="s">
        <v>714</v>
      </c>
      <c r="D130" t="s">
        <v>593</v>
      </c>
      <c r="E130" t="s">
        <v>606</v>
      </c>
      <c r="F130">
        <v>1908</v>
      </c>
      <c r="G130" t="s">
        <v>7</v>
      </c>
      <c r="H130">
        <v>196</v>
      </c>
      <c r="I130">
        <v>73</v>
      </c>
      <c r="J130">
        <v>562</v>
      </c>
      <c r="K130">
        <v>212</v>
      </c>
      <c r="L130">
        <v>145</v>
      </c>
      <c r="M130">
        <v>0</v>
      </c>
      <c r="N130">
        <v>7</v>
      </c>
      <c r="O130">
        <v>173</v>
      </c>
      <c r="P130">
        <v>45</v>
      </c>
      <c r="Q130">
        <v>25</v>
      </c>
      <c r="R130" s="127">
        <v>184</v>
      </c>
      <c r="S130" s="6">
        <v>0.8</v>
      </c>
      <c r="T130" s="6">
        <v>1.65</v>
      </c>
      <c r="U130" s="22">
        <v>0.75</v>
      </c>
      <c r="V130" s="22">
        <v>0</v>
      </c>
      <c r="W130" s="22" t="s">
        <v>982</v>
      </c>
      <c r="X130" s="22" t="s">
        <v>704</v>
      </c>
      <c r="Y130" s="22" t="s">
        <v>704</v>
      </c>
      <c r="Z130" s="22" t="s">
        <v>704</v>
      </c>
      <c r="AA130" t="s">
        <v>1929</v>
      </c>
      <c r="AB130" t="s">
        <v>2391</v>
      </c>
      <c r="AC130" t="s">
        <v>2392</v>
      </c>
      <c r="AD130" t="s">
        <v>704</v>
      </c>
      <c r="AE130" t="s">
        <v>1927</v>
      </c>
      <c r="AF130" t="s">
        <v>1552</v>
      </c>
      <c r="AG130" t="s">
        <v>1505</v>
      </c>
      <c r="AH130" t="s">
        <v>704</v>
      </c>
    </row>
    <row r="131" spans="1:34" x14ac:dyDescent="0.3">
      <c r="A131">
        <v>163</v>
      </c>
      <c r="B131" t="s">
        <v>395</v>
      </c>
      <c r="C131" t="s">
        <v>714</v>
      </c>
      <c r="D131" t="s">
        <v>593</v>
      </c>
      <c r="E131" t="s">
        <v>606</v>
      </c>
      <c r="F131">
        <v>1712</v>
      </c>
      <c r="G131" t="s">
        <v>7</v>
      </c>
      <c r="H131">
        <v>196</v>
      </c>
      <c r="I131">
        <v>65</v>
      </c>
      <c r="J131">
        <v>509</v>
      </c>
      <c r="K131">
        <v>190</v>
      </c>
      <c r="L131">
        <v>150</v>
      </c>
      <c r="M131">
        <v>0</v>
      </c>
      <c r="N131">
        <v>8</v>
      </c>
      <c r="O131">
        <v>165</v>
      </c>
      <c r="P131">
        <v>40</v>
      </c>
      <c r="Q131">
        <v>41</v>
      </c>
      <c r="R131" s="127">
        <v>182</v>
      </c>
      <c r="S131" s="6">
        <v>0.75</v>
      </c>
      <c r="T131" s="6">
        <v>1.5</v>
      </c>
      <c r="U131" s="22">
        <v>0.75</v>
      </c>
      <c r="V131" s="22">
        <v>0</v>
      </c>
      <c r="W131" t="s">
        <v>981</v>
      </c>
      <c r="X131" s="22" t="s">
        <v>704</v>
      </c>
      <c r="Y131" s="22" t="s">
        <v>704</v>
      </c>
      <c r="Z131" s="22" t="s">
        <v>704</v>
      </c>
      <c r="AA131" t="s">
        <v>2393</v>
      </c>
      <c r="AB131" t="s">
        <v>2394</v>
      </c>
      <c r="AC131" t="s">
        <v>704</v>
      </c>
      <c r="AD131" t="s">
        <v>704</v>
      </c>
      <c r="AE131" t="s">
        <v>2291</v>
      </c>
      <c r="AF131" t="s">
        <v>1505</v>
      </c>
      <c r="AG131" t="s">
        <v>704</v>
      </c>
      <c r="AH131" t="s">
        <v>704</v>
      </c>
    </row>
    <row r="132" spans="1:34" x14ac:dyDescent="0.3">
      <c r="A132">
        <v>26</v>
      </c>
      <c r="B132" t="s">
        <v>382</v>
      </c>
      <c r="C132" t="s">
        <v>711</v>
      </c>
      <c r="D132" t="s">
        <v>593</v>
      </c>
      <c r="E132" t="s">
        <v>606</v>
      </c>
      <c r="F132">
        <v>1815</v>
      </c>
      <c r="G132" t="s">
        <v>7</v>
      </c>
      <c r="H132">
        <v>204</v>
      </c>
      <c r="I132">
        <v>81</v>
      </c>
      <c r="J132">
        <v>286</v>
      </c>
      <c r="K132">
        <v>160</v>
      </c>
      <c r="L132">
        <v>172</v>
      </c>
      <c r="M132">
        <v>0</v>
      </c>
      <c r="N132">
        <v>8</v>
      </c>
      <c r="O132">
        <v>208</v>
      </c>
      <c r="P132">
        <v>42</v>
      </c>
      <c r="Q132">
        <v>45</v>
      </c>
      <c r="R132" s="127">
        <v>178</v>
      </c>
      <c r="S132" s="6">
        <v>1.2</v>
      </c>
      <c r="T132" s="6">
        <v>1.3</v>
      </c>
      <c r="U132" s="22">
        <v>1.3</v>
      </c>
      <c r="V132" s="22">
        <v>0</v>
      </c>
      <c r="W132" t="s">
        <v>966</v>
      </c>
      <c r="X132" s="22" t="s">
        <v>704</v>
      </c>
      <c r="Y132" s="22" t="s">
        <v>704</v>
      </c>
      <c r="Z132" s="22" t="s">
        <v>704</v>
      </c>
      <c r="AA132" t="s">
        <v>2121</v>
      </c>
      <c r="AB132" t="s">
        <v>2396</v>
      </c>
      <c r="AC132" t="s">
        <v>704</v>
      </c>
      <c r="AD132" t="s">
        <v>704</v>
      </c>
      <c r="AE132" t="s">
        <v>2124</v>
      </c>
      <c r="AF132" t="s">
        <v>1505</v>
      </c>
      <c r="AG132" t="s">
        <v>704</v>
      </c>
      <c r="AH132" t="s">
        <v>704</v>
      </c>
    </row>
    <row r="133" spans="1:34" x14ac:dyDescent="0.3">
      <c r="A133" s="21">
        <v>3026</v>
      </c>
      <c r="B133" s="21" t="s">
        <v>881</v>
      </c>
      <c r="C133" s="21" t="s">
        <v>711</v>
      </c>
      <c r="D133" s="21" t="s">
        <v>593</v>
      </c>
      <c r="E133" s="21" t="s">
        <v>115</v>
      </c>
      <c r="F133" s="21">
        <v>2025</v>
      </c>
      <c r="G133" s="21" t="s">
        <v>7</v>
      </c>
      <c r="H133" s="21">
        <v>219</v>
      </c>
      <c r="I133" s="21">
        <v>111</v>
      </c>
      <c r="J133" s="21">
        <v>286</v>
      </c>
      <c r="K133" s="21">
        <v>160</v>
      </c>
      <c r="L133" s="21">
        <v>262</v>
      </c>
      <c r="M133" s="21">
        <v>0</v>
      </c>
      <c r="N133" s="21">
        <v>8</v>
      </c>
      <c r="O133" s="21">
        <v>208</v>
      </c>
      <c r="P133" s="21">
        <v>45</v>
      </c>
      <c r="Q133" s="21">
        <v>45</v>
      </c>
      <c r="R133" s="127">
        <v>178</v>
      </c>
      <c r="S133" s="22">
        <v>1.25</v>
      </c>
      <c r="T133" s="22">
        <v>1.3</v>
      </c>
      <c r="U133" s="22">
        <v>1.35</v>
      </c>
      <c r="V133" s="22">
        <v>0</v>
      </c>
      <c r="W133" t="s">
        <v>966</v>
      </c>
      <c r="X133" s="22" t="s">
        <v>704</v>
      </c>
      <c r="Y133" s="22" t="s">
        <v>704</v>
      </c>
      <c r="Z133" s="22" t="s">
        <v>704</v>
      </c>
      <c r="AA133" s="21" t="s">
        <v>2121</v>
      </c>
      <c r="AB133" s="21" t="s">
        <v>2395</v>
      </c>
      <c r="AC133" s="21" t="s">
        <v>2396</v>
      </c>
      <c r="AD133" s="21" t="s">
        <v>704</v>
      </c>
      <c r="AE133" s="21" t="s">
        <v>2124</v>
      </c>
      <c r="AF133" s="21" t="s">
        <v>1541</v>
      </c>
      <c r="AG133" s="21" t="s">
        <v>1505</v>
      </c>
      <c r="AH133" s="21" t="s">
        <v>704</v>
      </c>
    </row>
    <row r="134" spans="1:34" x14ac:dyDescent="0.3">
      <c r="A134" s="21">
        <v>417</v>
      </c>
      <c r="B134" s="21" t="s">
        <v>2514</v>
      </c>
      <c r="C134" s="21" t="s">
        <v>711</v>
      </c>
      <c r="D134" s="21" t="s">
        <v>593</v>
      </c>
      <c r="E134" s="21" t="s">
        <v>115</v>
      </c>
      <c r="F134" s="21">
        <v>2095</v>
      </c>
      <c r="G134" s="21" t="s">
        <v>7</v>
      </c>
      <c r="H134" s="21">
        <v>203</v>
      </c>
      <c r="I134" s="21">
        <v>87</v>
      </c>
      <c r="J134" s="21">
        <v>283</v>
      </c>
      <c r="K134" s="21">
        <v>160</v>
      </c>
      <c r="L134" s="21">
        <v>189</v>
      </c>
      <c r="M134" s="21">
        <v>0</v>
      </c>
      <c r="N134" s="21">
        <v>8</v>
      </c>
      <c r="O134" s="21">
        <v>210</v>
      </c>
      <c r="P134" s="21">
        <v>42</v>
      </c>
      <c r="Q134" s="21">
        <v>65</v>
      </c>
      <c r="R134" s="126">
        <v>197</v>
      </c>
      <c r="S134" s="22">
        <v>1.2</v>
      </c>
      <c r="T134" s="22">
        <v>1.3</v>
      </c>
      <c r="U134" s="22">
        <v>1.35</v>
      </c>
      <c r="V134" s="22">
        <v>0</v>
      </c>
      <c r="W134" s="22" t="s">
        <v>963</v>
      </c>
      <c r="X134" s="22" t="s">
        <v>704</v>
      </c>
      <c r="Y134" s="22" t="s">
        <v>704</v>
      </c>
      <c r="Z134" s="22" t="s">
        <v>704</v>
      </c>
      <c r="AA134" s="22" t="s">
        <v>2434</v>
      </c>
      <c r="AB134" t="s">
        <v>2350</v>
      </c>
      <c r="AC134" t="s">
        <v>704</v>
      </c>
      <c r="AD134" t="s">
        <v>704</v>
      </c>
      <c r="AE134" s="22" t="s">
        <v>2515</v>
      </c>
      <c r="AF134" t="s">
        <v>1505</v>
      </c>
      <c r="AG134" t="s">
        <v>704</v>
      </c>
      <c r="AH134" t="s">
        <v>704</v>
      </c>
    </row>
    <row r="135" spans="1:34" x14ac:dyDescent="0.3">
      <c r="A135">
        <v>17</v>
      </c>
      <c r="B135" t="s">
        <v>380</v>
      </c>
      <c r="C135" t="s">
        <v>711</v>
      </c>
      <c r="D135" t="s">
        <v>594</v>
      </c>
      <c r="E135" t="s">
        <v>606</v>
      </c>
      <c r="F135">
        <v>1998</v>
      </c>
      <c r="G135" t="s">
        <v>7</v>
      </c>
      <c r="H135">
        <v>196</v>
      </c>
      <c r="I135">
        <v>82</v>
      </c>
      <c r="J135">
        <v>279</v>
      </c>
      <c r="K135">
        <v>158</v>
      </c>
      <c r="L135">
        <v>171</v>
      </c>
      <c r="M135">
        <v>0</v>
      </c>
      <c r="N135">
        <v>7</v>
      </c>
      <c r="O135">
        <v>202</v>
      </c>
      <c r="P135">
        <v>42</v>
      </c>
      <c r="Q135">
        <v>20</v>
      </c>
      <c r="R135" s="127">
        <v>197</v>
      </c>
      <c r="S135" s="6">
        <v>1.2</v>
      </c>
      <c r="T135" s="6">
        <v>1.3</v>
      </c>
      <c r="U135" s="22">
        <v>1.3</v>
      </c>
      <c r="V135" s="22">
        <v>0</v>
      </c>
      <c r="W135" s="24" t="s">
        <v>963</v>
      </c>
      <c r="X135" s="22" t="s">
        <v>704</v>
      </c>
      <c r="Y135" s="22" t="s">
        <v>704</v>
      </c>
      <c r="Z135" s="22" t="s">
        <v>704</v>
      </c>
      <c r="AA135" t="s">
        <v>2084</v>
      </c>
      <c r="AB135" t="s">
        <v>2085</v>
      </c>
      <c r="AC135" t="s">
        <v>704</v>
      </c>
      <c r="AD135" t="s">
        <v>704</v>
      </c>
      <c r="AE135" t="s">
        <v>2086</v>
      </c>
      <c r="AF135" t="s">
        <v>1505</v>
      </c>
      <c r="AG135" t="s">
        <v>704</v>
      </c>
      <c r="AH135" t="s">
        <v>704</v>
      </c>
    </row>
    <row r="136" spans="1:34" x14ac:dyDescent="0.3">
      <c r="A136" s="21">
        <v>409</v>
      </c>
      <c r="B136" s="21" t="s">
        <v>2483</v>
      </c>
      <c r="C136" s="21" t="s">
        <v>711</v>
      </c>
      <c r="D136" s="21" t="s">
        <v>593</v>
      </c>
      <c r="E136" s="21" t="s">
        <v>115</v>
      </c>
      <c r="F136" s="21">
        <v>2095</v>
      </c>
      <c r="G136" s="21" t="s">
        <v>7</v>
      </c>
      <c r="H136" s="21">
        <v>204</v>
      </c>
      <c r="I136" s="21">
        <v>85</v>
      </c>
      <c r="J136" s="21">
        <v>283</v>
      </c>
      <c r="K136" s="21">
        <v>160</v>
      </c>
      <c r="L136" s="21">
        <v>172</v>
      </c>
      <c r="M136" s="21">
        <v>0</v>
      </c>
      <c r="N136" s="21">
        <v>8</v>
      </c>
      <c r="O136" s="21">
        <v>206</v>
      </c>
      <c r="P136" s="21">
        <v>42</v>
      </c>
      <c r="Q136" s="21">
        <v>90</v>
      </c>
      <c r="R136" s="126">
        <v>197</v>
      </c>
      <c r="S136" s="22">
        <v>1.2</v>
      </c>
      <c r="T136" s="22">
        <v>1.3</v>
      </c>
      <c r="U136" s="22">
        <v>1.35</v>
      </c>
      <c r="V136" s="22">
        <v>0</v>
      </c>
      <c r="W136" s="22" t="s">
        <v>963</v>
      </c>
      <c r="X136" s="22" t="s">
        <v>704</v>
      </c>
      <c r="Y136" s="22" t="s">
        <v>704</v>
      </c>
      <c r="Z136" s="22" t="s">
        <v>704</v>
      </c>
      <c r="AA136" s="22" t="s">
        <v>2128</v>
      </c>
      <c r="AB136" t="s">
        <v>2484</v>
      </c>
      <c r="AC136" t="s">
        <v>704</v>
      </c>
      <c r="AD136" t="s">
        <v>704</v>
      </c>
      <c r="AE136" s="22" t="s">
        <v>2130</v>
      </c>
      <c r="AF136" t="s">
        <v>1505</v>
      </c>
      <c r="AG136" t="s">
        <v>704</v>
      </c>
      <c r="AH136" t="s">
        <v>704</v>
      </c>
    </row>
    <row r="137" spans="1:34" x14ac:dyDescent="0.3">
      <c r="A137">
        <v>256</v>
      </c>
      <c r="B137" t="s">
        <v>410</v>
      </c>
      <c r="C137" t="s">
        <v>599</v>
      </c>
      <c r="D137" t="s">
        <v>592</v>
      </c>
      <c r="E137" t="s">
        <v>606</v>
      </c>
      <c r="F137">
        <v>2277</v>
      </c>
      <c r="G137" t="s">
        <v>7</v>
      </c>
      <c r="H137">
        <v>199</v>
      </c>
      <c r="I137">
        <v>128</v>
      </c>
      <c r="J137">
        <v>229</v>
      </c>
      <c r="K137">
        <v>165</v>
      </c>
      <c r="L137">
        <v>174</v>
      </c>
      <c r="M137">
        <v>0</v>
      </c>
      <c r="N137">
        <v>9</v>
      </c>
      <c r="O137">
        <v>200</v>
      </c>
      <c r="P137">
        <v>45</v>
      </c>
      <c r="Q137">
        <v>71</v>
      </c>
      <c r="R137" s="127">
        <v>186</v>
      </c>
      <c r="S137" s="6">
        <v>1.55</v>
      </c>
      <c r="T137" s="6">
        <v>1</v>
      </c>
      <c r="U137" s="22">
        <v>1.05</v>
      </c>
      <c r="V137" s="22">
        <v>0</v>
      </c>
      <c r="W137" t="s">
        <v>987</v>
      </c>
      <c r="X137" t="s">
        <v>2496</v>
      </c>
      <c r="Y137" s="22" t="s">
        <v>704</v>
      </c>
      <c r="Z137" s="22" t="s">
        <v>704</v>
      </c>
      <c r="AA137" t="s">
        <v>2397</v>
      </c>
      <c r="AB137" t="s">
        <v>2398</v>
      </c>
      <c r="AC137" t="s">
        <v>704</v>
      </c>
      <c r="AD137" t="s">
        <v>704</v>
      </c>
      <c r="AE137" t="s">
        <v>2399</v>
      </c>
      <c r="AF137" t="s">
        <v>1505</v>
      </c>
      <c r="AG137" t="s">
        <v>704</v>
      </c>
      <c r="AH137" t="s">
        <v>704</v>
      </c>
    </row>
    <row r="138" spans="1:34" x14ac:dyDescent="0.3">
      <c r="A138">
        <v>319</v>
      </c>
      <c r="B138" t="s">
        <v>365</v>
      </c>
      <c r="C138" t="s">
        <v>714</v>
      </c>
      <c r="D138" t="s">
        <v>593</v>
      </c>
      <c r="E138" t="s">
        <v>606</v>
      </c>
      <c r="F138">
        <v>2083</v>
      </c>
      <c r="G138" t="s">
        <v>7</v>
      </c>
      <c r="H138">
        <v>196</v>
      </c>
      <c r="I138">
        <v>65</v>
      </c>
      <c r="J138">
        <v>512</v>
      </c>
      <c r="K138">
        <v>191</v>
      </c>
      <c r="L138">
        <v>154</v>
      </c>
      <c r="M138">
        <v>0</v>
      </c>
      <c r="N138">
        <v>8</v>
      </c>
      <c r="O138">
        <v>165</v>
      </c>
      <c r="P138">
        <v>42</v>
      </c>
      <c r="Q138">
        <v>52</v>
      </c>
      <c r="R138" s="127">
        <v>184</v>
      </c>
      <c r="S138" s="6">
        <v>0.75</v>
      </c>
      <c r="T138" s="6">
        <v>1.5</v>
      </c>
      <c r="U138" s="22">
        <v>0.75</v>
      </c>
      <c r="V138" s="22">
        <v>0</v>
      </c>
      <c r="W138" s="24" t="s">
        <v>982</v>
      </c>
      <c r="X138" s="22" t="s">
        <v>704</v>
      </c>
      <c r="Y138" s="22" t="s">
        <v>704</v>
      </c>
      <c r="Z138" s="22" t="s">
        <v>704</v>
      </c>
      <c r="AA138" t="s">
        <v>2400</v>
      </c>
      <c r="AB138" t="s">
        <v>2260</v>
      </c>
      <c r="AC138" t="s">
        <v>704</v>
      </c>
      <c r="AD138" t="s">
        <v>704</v>
      </c>
      <c r="AE138" t="s">
        <v>2401</v>
      </c>
      <c r="AF138" t="s">
        <v>1505</v>
      </c>
      <c r="AG138" t="s">
        <v>704</v>
      </c>
      <c r="AH138" t="s">
        <v>704</v>
      </c>
    </row>
    <row r="139" spans="1:34" x14ac:dyDescent="0.3">
      <c r="A139">
        <v>3319</v>
      </c>
      <c r="B139" t="s">
        <v>678</v>
      </c>
      <c r="C139" t="s">
        <v>714</v>
      </c>
      <c r="D139" t="s">
        <v>592</v>
      </c>
      <c r="E139" t="s">
        <v>606</v>
      </c>
      <c r="F139">
        <v>2143</v>
      </c>
      <c r="G139" t="s">
        <v>7</v>
      </c>
      <c r="H139">
        <v>196</v>
      </c>
      <c r="I139">
        <v>75</v>
      </c>
      <c r="J139">
        <v>572</v>
      </c>
      <c r="K139">
        <v>211</v>
      </c>
      <c r="L139">
        <v>154</v>
      </c>
      <c r="M139">
        <v>0</v>
      </c>
      <c r="N139">
        <v>8</v>
      </c>
      <c r="O139">
        <v>165</v>
      </c>
      <c r="P139">
        <v>45</v>
      </c>
      <c r="Q139">
        <v>52</v>
      </c>
      <c r="R139" s="127">
        <v>184</v>
      </c>
      <c r="S139" s="6">
        <v>0.8</v>
      </c>
      <c r="T139" s="6">
        <v>1.65</v>
      </c>
      <c r="U139" s="22">
        <v>0.75</v>
      </c>
      <c r="V139" s="22">
        <v>0</v>
      </c>
      <c r="W139" s="22" t="s">
        <v>982</v>
      </c>
      <c r="X139" s="22" t="s">
        <v>704</v>
      </c>
      <c r="Y139" s="22" t="s">
        <v>704</v>
      </c>
      <c r="Z139" s="22" t="s">
        <v>704</v>
      </c>
      <c r="AA139" t="s">
        <v>2400</v>
      </c>
      <c r="AB139" t="s">
        <v>2205</v>
      </c>
      <c r="AC139" t="s">
        <v>2260</v>
      </c>
      <c r="AD139" t="s">
        <v>704</v>
      </c>
      <c r="AE139" t="s">
        <v>2401</v>
      </c>
      <c r="AF139" t="s">
        <v>2208</v>
      </c>
      <c r="AG139" t="s">
        <v>1505</v>
      </c>
      <c r="AH139" t="s">
        <v>704</v>
      </c>
    </row>
    <row r="140" spans="1:34" x14ac:dyDescent="0.3">
      <c r="A140">
        <v>14</v>
      </c>
      <c r="B140" t="s">
        <v>377</v>
      </c>
      <c r="C140" t="s">
        <v>711</v>
      </c>
      <c r="D140" t="s">
        <v>593</v>
      </c>
      <c r="E140" t="s">
        <v>606</v>
      </c>
      <c r="F140">
        <v>2037</v>
      </c>
      <c r="G140" t="s">
        <v>7</v>
      </c>
      <c r="H140">
        <v>209</v>
      </c>
      <c r="I140">
        <v>85</v>
      </c>
      <c r="J140">
        <v>283</v>
      </c>
      <c r="K140">
        <v>158</v>
      </c>
      <c r="L140">
        <v>172</v>
      </c>
      <c r="M140">
        <v>0</v>
      </c>
      <c r="N140">
        <v>8</v>
      </c>
      <c r="O140">
        <v>206</v>
      </c>
      <c r="P140">
        <v>42</v>
      </c>
      <c r="Q140">
        <v>65</v>
      </c>
      <c r="R140" s="127">
        <v>197</v>
      </c>
      <c r="S140" s="6">
        <v>1.2</v>
      </c>
      <c r="T140" s="6">
        <v>1.3</v>
      </c>
      <c r="U140" s="22">
        <v>1.3</v>
      </c>
      <c r="V140" s="22">
        <v>0</v>
      </c>
      <c r="W140" s="24" t="s">
        <v>963</v>
      </c>
      <c r="X140" s="22" t="s">
        <v>704</v>
      </c>
      <c r="Y140" s="22" t="s">
        <v>704</v>
      </c>
      <c r="Z140" s="22" t="s">
        <v>704</v>
      </c>
      <c r="AA140" t="s">
        <v>1918</v>
      </c>
      <c r="AB140" t="s">
        <v>2350</v>
      </c>
      <c r="AC140" t="s">
        <v>704</v>
      </c>
      <c r="AD140" t="s">
        <v>704</v>
      </c>
      <c r="AE140" t="s">
        <v>1916</v>
      </c>
      <c r="AF140" t="s">
        <v>1505</v>
      </c>
      <c r="AG140" t="s">
        <v>704</v>
      </c>
      <c r="AH140" t="s">
        <v>704</v>
      </c>
    </row>
    <row r="141" spans="1:34" x14ac:dyDescent="0.3">
      <c r="A141">
        <v>2</v>
      </c>
      <c r="B141" t="s">
        <v>370</v>
      </c>
      <c r="C141" t="s">
        <v>598</v>
      </c>
      <c r="D141" t="s">
        <v>595</v>
      </c>
      <c r="E141" t="s">
        <v>606</v>
      </c>
      <c r="F141">
        <v>245</v>
      </c>
      <c r="G141" t="s">
        <v>7</v>
      </c>
      <c r="H141">
        <v>122</v>
      </c>
      <c r="I141">
        <v>24</v>
      </c>
      <c r="J141">
        <v>24</v>
      </c>
      <c r="K141">
        <v>122</v>
      </c>
      <c r="L141">
        <v>24</v>
      </c>
      <c r="M141">
        <v>24</v>
      </c>
      <c r="N141">
        <v>3</v>
      </c>
      <c r="O141">
        <v>35</v>
      </c>
      <c r="P141">
        <v>35</v>
      </c>
      <c r="Q141">
        <v>100</v>
      </c>
      <c r="R141" s="127">
        <v>116</v>
      </c>
      <c r="S141" s="6">
        <v>1</v>
      </c>
      <c r="T141" s="6">
        <v>1</v>
      </c>
      <c r="U141" s="6">
        <v>1</v>
      </c>
      <c r="V141" s="6">
        <v>1</v>
      </c>
      <c r="W141" s="22" t="s">
        <v>704</v>
      </c>
      <c r="X141" s="22" t="s">
        <v>704</v>
      </c>
      <c r="Y141" s="22" t="s">
        <v>704</v>
      </c>
      <c r="Z141" s="22" t="s">
        <v>704</v>
      </c>
      <c r="AA141" t="s">
        <v>1501</v>
      </c>
      <c r="AB141" t="s">
        <v>704</v>
      </c>
      <c r="AC141" t="s">
        <v>704</v>
      </c>
      <c r="AD141" t="s">
        <v>704</v>
      </c>
      <c r="AE141" t="s">
        <v>1502</v>
      </c>
      <c r="AF141" t="s">
        <v>704</v>
      </c>
      <c r="AG141" t="s">
        <v>704</v>
      </c>
      <c r="AH141" t="s">
        <v>704</v>
      </c>
    </row>
    <row r="142" spans="1:34" x14ac:dyDescent="0.3">
      <c r="A142">
        <v>1</v>
      </c>
      <c r="B142" t="s">
        <v>369</v>
      </c>
      <c r="C142" t="s">
        <v>598</v>
      </c>
      <c r="D142" t="s">
        <v>592</v>
      </c>
      <c r="E142" t="s">
        <v>606</v>
      </c>
      <c r="F142">
        <v>245</v>
      </c>
      <c r="G142" t="s">
        <v>7</v>
      </c>
      <c r="H142">
        <v>122</v>
      </c>
      <c r="I142">
        <v>24</v>
      </c>
      <c r="J142">
        <v>24</v>
      </c>
      <c r="K142">
        <v>122</v>
      </c>
      <c r="L142">
        <v>24</v>
      </c>
      <c r="M142">
        <v>24</v>
      </c>
      <c r="N142">
        <v>3</v>
      </c>
      <c r="O142">
        <v>35</v>
      </c>
      <c r="P142">
        <v>35</v>
      </c>
      <c r="Q142">
        <v>100</v>
      </c>
      <c r="R142" s="127">
        <v>116</v>
      </c>
      <c r="S142" s="6">
        <v>1</v>
      </c>
      <c r="T142" s="6">
        <v>1</v>
      </c>
      <c r="U142" s="6">
        <v>1</v>
      </c>
      <c r="V142" s="6">
        <v>1</v>
      </c>
      <c r="W142" s="22" t="s">
        <v>704</v>
      </c>
      <c r="X142" s="22" t="s">
        <v>704</v>
      </c>
      <c r="Y142" s="22" t="s">
        <v>704</v>
      </c>
      <c r="Z142" s="22" t="s">
        <v>704</v>
      </c>
      <c r="AA142" t="s">
        <v>1499</v>
      </c>
      <c r="AB142" t="s">
        <v>704</v>
      </c>
      <c r="AC142" t="s">
        <v>704</v>
      </c>
      <c r="AD142" t="s">
        <v>704</v>
      </c>
      <c r="AE142" t="s">
        <v>1500</v>
      </c>
      <c r="AF142" t="s">
        <v>704</v>
      </c>
      <c r="AG142" t="s">
        <v>704</v>
      </c>
      <c r="AH142" t="s">
        <v>704</v>
      </c>
    </row>
    <row r="143" spans="1:34" x14ac:dyDescent="0.3">
      <c r="A143">
        <v>316</v>
      </c>
      <c r="B143" t="s">
        <v>424</v>
      </c>
      <c r="C143" t="s">
        <v>714</v>
      </c>
      <c r="D143" t="s">
        <v>593</v>
      </c>
      <c r="E143" t="s">
        <v>606</v>
      </c>
      <c r="F143">
        <v>2083</v>
      </c>
      <c r="G143" t="s">
        <v>7</v>
      </c>
      <c r="H143">
        <v>201</v>
      </c>
      <c r="I143">
        <v>63</v>
      </c>
      <c r="J143">
        <v>502</v>
      </c>
      <c r="K143">
        <v>191</v>
      </c>
      <c r="L143">
        <v>149</v>
      </c>
      <c r="M143">
        <v>0</v>
      </c>
      <c r="N143">
        <v>8</v>
      </c>
      <c r="O143">
        <v>165</v>
      </c>
      <c r="P143">
        <v>42</v>
      </c>
      <c r="Q143">
        <v>27</v>
      </c>
      <c r="R143" s="127">
        <v>183</v>
      </c>
      <c r="S143" s="6">
        <v>0.75</v>
      </c>
      <c r="T143" s="6">
        <v>1.5</v>
      </c>
      <c r="U143" s="22">
        <v>0.75</v>
      </c>
      <c r="V143" s="22">
        <v>0</v>
      </c>
      <c r="W143" s="24" t="s">
        <v>982</v>
      </c>
      <c r="X143" s="22" t="s">
        <v>704</v>
      </c>
      <c r="Y143" s="22" t="s">
        <v>704</v>
      </c>
      <c r="Z143" s="22" t="s">
        <v>704</v>
      </c>
      <c r="AA143" t="s">
        <v>2259</v>
      </c>
      <c r="AB143" t="s">
        <v>2260</v>
      </c>
      <c r="AC143" t="s">
        <v>704</v>
      </c>
      <c r="AD143" t="s">
        <v>704</v>
      </c>
      <c r="AE143" t="s">
        <v>2261</v>
      </c>
      <c r="AF143" t="s">
        <v>1505</v>
      </c>
      <c r="AG143" t="s">
        <v>704</v>
      </c>
      <c r="AH143" t="s">
        <v>704</v>
      </c>
    </row>
    <row r="144" spans="1:34" x14ac:dyDescent="0.3">
      <c r="A144">
        <v>274</v>
      </c>
      <c r="B144" t="s">
        <v>412</v>
      </c>
      <c r="C144" t="s">
        <v>714</v>
      </c>
      <c r="D144" t="s">
        <v>594</v>
      </c>
      <c r="E144" t="s">
        <v>606</v>
      </c>
      <c r="F144">
        <v>1487</v>
      </c>
      <c r="G144" t="s">
        <v>7</v>
      </c>
      <c r="H144">
        <v>196</v>
      </c>
      <c r="I144">
        <v>59</v>
      </c>
      <c r="J144">
        <v>427</v>
      </c>
      <c r="K144">
        <v>193</v>
      </c>
      <c r="L144">
        <v>138</v>
      </c>
      <c r="M144">
        <v>0</v>
      </c>
      <c r="N144">
        <v>7</v>
      </c>
      <c r="O144">
        <v>181</v>
      </c>
      <c r="P144">
        <v>44</v>
      </c>
      <c r="Q144">
        <v>37</v>
      </c>
      <c r="R144" s="127">
        <v>178</v>
      </c>
      <c r="S144" s="6">
        <v>0.75</v>
      </c>
      <c r="T144" s="6">
        <v>1.45</v>
      </c>
      <c r="U144" s="22">
        <v>0.75</v>
      </c>
      <c r="V144" s="22">
        <v>0</v>
      </c>
      <c r="W144" s="22" t="s">
        <v>990</v>
      </c>
      <c r="X144" s="22" t="s">
        <v>704</v>
      </c>
      <c r="Y144" s="22" t="s">
        <v>704</v>
      </c>
      <c r="Z144" s="22" t="s">
        <v>704</v>
      </c>
      <c r="AA144" t="s">
        <v>2084</v>
      </c>
      <c r="AB144" t="s">
        <v>2214</v>
      </c>
      <c r="AC144" t="s">
        <v>704</v>
      </c>
      <c r="AD144" t="s">
        <v>704</v>
      </c>
      <c r="AE144" t="s">
        <v>2086</v>
      </c>
      <c r="AF144" t="s">
        <v>1505</v>
      </c>
      <c r="AG144" t="s">
        <v>704</v>
      </c>
      <c r="AH144" t="s">
        <v>704</v>
      </c>
    </row>
    <row r="145" spans="1:34" x14ac:dyDescent="0.3">
      <c r="A145">
        <v>103</v>
      </c>
      <c r="B145" t="s">
        <v>390</v>
      </c>
      <c r="C145" t="s">
        <v>713</v>
      </c>
      <c r="D145" t="s">
        <v>592</v>
      </c>
      <c r="E145" t="s">
        <v>606</v>
      </c>
      <c r="F145">
        <v>1314</v>
      </c>
      <c r="G145" t="s">
        <v>7</v>
      </c>
      <c r="H145">
        <v>196</v>
      </c>
      <c r="I145">
        <v>71</v>
      </c>
      <c r="J145">
        <v>376</v>
      </c>
      <c r="K145">
        <v>195</v>
      </c>
      <c r="L145">
        <v>156</v>
      </c>
      <c r="M145">
        <v>0</v>
      </c>
      <c r="N145">
        <v>9</v>
      </c>
      <c r="O145">
        <v>207</v>
      </c>
      <c r="P145">
        <v>40</v>
      </c>
      <c r="Q145">
        <v>42</v>
      </c>
      <c r="R145" s="127">
        <v>167</v>
      </c>
      <c r="S145" s="6">
        <v>1.1499999999999999</v>
      </c>
      <c r="T145" s="6">
        <v>1.45</v>
      </c>
      <c r="U145" s="22">
        <v>1.05</v>
      </c>
      <c r="V145" s="22">
        <v>0</v>
      </c>
      <c r="W145" t="s">
        <v>977</v>
      </c>
      <c r="X145" t="s">
        <v>1003</v>
      </c>
      <c r="Y145" s="22" t="s">
        <v>704</v>
      </c>
      <c r="Z145" s="22" t="s">
        <v>704</v>
      </c>
      <c r="AA145" t="s">
        <v>2326</v>
      </c>
      <c r="AB145" t="s">
        <v>2327</v>
      </c>
      <c r="AC145" t="s">
        <v>704</v>
      </c>
      <c r="AD145" t="s">
        <v>704</v>
      </c>
      <c r="AE145" t="s">
        <v>1003</v>
      </c>
      <c r="AF145" t="s">
        <v>1505</v>
      </c>
      <c r="AG145" t="s">
        <v>704</v>
      </c>
      <c r="AH145" t="s">
        <v>704</v>
      </c>
    </row>
    <row r="146" spans="1:34" x14ac:dyDescent="0.3">
      <c r="A146">
        <v>173</v>
      </c>
      <c r="B146" t="s">
        <v>401</v>
      </c>
      <c r="C146" t="s">
        <v>714</v>
      </c>
      <c r="D146" t="s">
        <v>593</v>
      </c>
      <c r="E146" t="s">
        <v>606</v>
      </c>
      <c r="F146">
        <v>1770</v>
      </c>
      <c r="G146" t="s">
        <v>7</v>
      </c>
      <c r="H146">
        <v>196</v>
      </c>
      <c r="I146">
        <v>59</v>
      </c>
      <c r="J146">
        <v>478</v>
      </c>
      <c r="K146">
        <v>192</v>
      </c>
      <c r="L146">
        <v>145</v>
      </c>
      <c r="M146">
        <v>0</v>
      </c>
      <c r="N146">
        <v>8</v>
      </c>
      <c r="O146">
        <v>189</v>
      </c>
      <c r="P146">
        <v>43</v>
      </c>
      <c r="Q146">
        <v>36</v>
      </c>
      <c r="R146" s="127">
        <v>180</v>
      </c>
      <c r="S146" s="6">
        <v>0.75</v>
      </c>
      <c r="T146" s="6">
        <v>1.5</v>
      </c>
      <c r="U146" s="22">
        <v>0.75</v>
      </c>
      <c r="V146" s="22">
        <v>0</v>
      </c>
      <c r="W146" s="24" t="s">
        <v>983</v>
      </c>
      <c r="X146" s="22" t="s">
        <v>704</v>
      </c>
      <c r="Y146" s="22" t="s">
        <v>704</v>
      </c>
      <c r="Z146" s="22" t="s">
        <v>704</v>
      </c>
      <c r="AA146" t="s">
        <v>1929</v>
      </c>
      <c r="AB146" t="s">
        <v>2079</v>
      </c>
      <c r="AC146" t="s">
        <v>704</v>
      </c>
      <c r="AD146" t="s">
        <v>704</v>
      </c>
      <c r="AE146" t="s">
        <v>1927</v>
      </c>
      <c r="AF146" t="s">
        <v>1505</v>
      </c>
      <c r="AG146" t="s">
        <v>704</v>
      </c>
      <c r="AH146" t="s">
        <v>704</v>
      </c>
    </row>
    <row r="147" spans="1:34" x14ac:dyDescent="0.3">
      <c r="A147" t="s">
        <v>293</v>
      </c>
      <c r="B147" t="s">
        <v>577</v>
      </c>
      <c r="C147" t="s">
        <v>603</v>
      </c>
      <c r="D147" t="s">
        <v>595</v>
      </c>
      <c r="E147" t="s">
        <v>606</v>
      </c>
      <c r="F147">
        <v>1947</v>
      </c>
      <c r="G147" t="s">
        <v>7</v>
      </c>
      <c r="H147">
        <v>215</v>
      </c>
      <c r="I147">
        <v>74</v>
      </c>
      <c r="J147">
        <v>476</v>
      </c>
      <c r="K147">
        <v>178</v>
      </c>
      <c r="L147">
        <v>154</v>
      </c>
      <c r="M147">
        <v>0</v>
      </c>
      <c r="N147">
        <v>10</v>
      </c>
      <c r="O147">
        <v>206</v>
      </c>
      <c r="P147">
        <v>45</v>
      </c>
      <c r="Q147">
        <v>73</v>
      </c>
      <c r="R147" s="127">
        <v>189</v>
      </c>
      <c r="S147" s="6">
        <v>0.8</v>
      </c>
      <c r="T147" s="6">
        <v>1.5</v>
      </c>
      <c r="U147" s="22">
        <v>0.75</v>
      </c>
      <c r="V147" s="22">
        <v>0</v>
      </c>
      <c r="W147" s="22" t="s">
        <v>704</v>
      </c>
      <c r="X147" t="s">
        <v>1283</v>
      </c>
      <c r="Y147" t="s">
        <v>1284</v>
      </c>
      <c r="Z147" s="22" t="s">
        <v>704</v>
      </c>
      <c r="AA147" t="s">
        <v>2328</v>
      </c>
      <c r="AB147" t="s">
        <v>2329</v>
      </c>
      <c r="AC147" t="s">
        <v>704</v>
      </c>
      <c r="AD147" t="s">
        <v>704</v>
      </c>
      <c r="AE147" t="s">
        <v>2330</v>
      </c>
      <c r="AF147" t="s">
        <v>2331</v>
      </c>
      <c r="AG147" t="s">
        <v>704</v>
      </c>
      <c r="AH147" t="s">
        <v>704</v>
      </c>
    </row>
    <row r="148" spans="1:34" x14ac:dyDescent="0.3">
      <c r="A148">
        <v>297</v>
      </c>
      <c r="B148" t="s">
        <v>419</v>
      </c>
      <c r="C148" t="s">
        <v>714</v>
      </c>
      <c r="D148" t="s">
        <v>592</v>
      </c>
      <c r="E148" t="s">
        <v>606</v>
      </c>
      <c r="F148">
        <v>2445</v>
      </c>
      <c r="G148" t="s">
        <v>7</v>
      </c>
      <c r="H148">
        <v>210</v>
      </c>
      <c r="I148">
        <v>74</v>
      </c>
      <c r="J148">
        <v>363</v>
      </c>
      <c r="K148">
        <v>179</v>
      </c>
      <c r="L148">
        <v>199</v>
      </c>
      <c r="M148">
        <v>0</v>
      </c>
      <c r="N148">
        <v>9</v>
      </c>
      <c r="O148">
        <v>200</v>
      </c>
      <c r="P148">
        <v>39</v>
      </c>
      <c r="Q148">
        <v>61</v>
      </c>
      <c r="R148" s="127">
        <v>188</v>
      </c>
      <c r="S148" s="6">
        <v>1</v>
      </c>
      <c r="T148" s="6">
        <v>1.35</v>
      </c>
      <c r="U148" s="22">
        <v>1.35</v>
      </c>
      <c r="V148" s="22">
        <v>0</v>
      </c>
      <c r="W148" t="s">
        <v>991</v>
      </c>
      <c r="X148" s="22" t="s">
        <v>704</v>
      </c>
      <c r="Y148" s="22" t="s">
        <v>704</v>
      </c>
      <c r="Z148" s="22" t="s">
        <v>704</v>
      </c>
      <c r="AA148" t="s">
        <v>2269</v>
      </c>
      <c r="AB148" t="s">
        <v>2270</v>
      </c>
      <c r="AC148" t="s">
        <v>704</v>
      </c>
      <c r="AD148" t="s">
        <v>704</v>
      </c>
      <c r="AE148" t="s">
        <v>2271</v>
      </c>
      <c r="AF148" t="s">
        <v>1505</v>
      </c>
      <c r="AG148" t="s">
        <v>704</v>
      </c>
      <c r="AH148" t="s">
        <v>704</v>
      </c>
    </row>
    <row r="149" spans="1:34" x14ac:dyDescent="0.3">
      <c r="A149">
        <v>166</v>
      </c>
      <c r="B149" t="s">
        <v>398</v>
      </c>
      <c r="C149" t="s">
        <v>714</v>
      </c>
      <c r="D149" t="s">
        <v>595</v>
      </c>
      <c r="E149" t="s">
        <v>606</v>
      </c>
      <c r="F149">
        <v>2226</v>
      </c>
      <c r="G149" t="s">
        <v>7</v>
      </c>
      <c r="H149">
        <v>223</v>
      </c>
      <c r="I149">
        <v>68</v>
      </c>
      <c r="J149">
        <v>526</v>
      </c>
      <c r="K149">
        <v>192</v>
      </c>
      <c r="L149">
        <v>161</v>
      </c>
      <c r="M149">
        <v>0</v>
      </c>
      <c r="N149">
        <v>10</v>
      </c>
      <c r="O149">
        <v>210</v>
      </c>
      <c r="P149">
        <v>42</v>
      </c>
      <c r="Q149">
        <v>98</v>
      </c>
      <c r="R149" s="127">
        <v>195</v>
      </c>
      <c r="S149" s="6">
        <v>0.75</v>
      </c>
      <c r="T149" s="6">
        <v>1.5</v>
      </c>
      <c r="U149" s="22">
        <v>0.75</v>
      </c>
      <c r="V149" s="22">
        <v>0</v>
      </c>
      <c r="W149" t="s">
        <v>1457</v>
      </c>
      <c r="X149" t="s">
        <v>1458</v>
      </c>
      <c r="Y149" s="22" t="s">
        <v>704</v>
      </c>
      <c r="Z149" s="22" t="s">
        <v>704</v>
      </c>
      <c r="AA149" t="s">
        <v>2282</v>
      </c>
      <c r="AB149" t="s">
        <v>2283</v>
      </c>
      <c r="AC149" t="s">
        <v>2284</v>
      </c>
      <c r="AD149" t="s">
        <v>704</v>
      </c>
      <c r="AE149" t="s">
        <v>2285</v>
      </c>
      <c r="AF149" t="s">
        <v>2286</v>
      </c>
      <c r="AG149" t="s">
        <v>1505</v>
      </c>
      <c r="AH149" t="s">
        <v>704</v>
      </c>
    </row>
    <row r="150" spans="1:34" x14ac:dyDescent="0.3">
      <c r="A150">
        <v>164</v>
      </c>
      <c r="B150" t="s">
        <v>396</v>
      </c>
      <c r="C150" t="s">
        <v>714</v>
      </c>
      <c r="D150" t="s">
        <v>595</v>
      </c>
      <c r="E150" t="s">
        <v>606</v>
      </c>
      <c r="F150">
        <v>1828</v>
      </c>
      <c r="G150" t="s">
        <v>7</v>
      </c>
      <c r="H150">
        <v>226</v>
      </c>
      <c r="I150">
        <v>70</v>
      </c>
      <c r="J150">
        <v>545</v>
      </c>
      <c r="K150">
        <v>190</v>
      </c>
      <c r="L150">
        <v>157</v>
      </c>
      <c r="M150">
        <v>0</v>
      </c>
      <c r="N150">
        <v>10</v>
      </c>
      <c r="O150">
        <v>200</v>
      </c>
      <c r="P150">
        <v>40</v>
      </c>
      <c r="Q150">
        <v>32</v>
      </c>
      <c r="R150" s="127">
        <v>191</v>
      </c>
      <c r="S150" s="6">
        <v>0.85</v>
      </c>
      <c r="T150" s="6">
        <v>1.5</v>
      </c>
      <c r="U150" s="22">
        <v>0.85</v>
      </c>
      <c r="V150" s="22">
        <v>0</v>
      </c>
      <c r="W150" t="s">
        <v>1257</v>
      </c>
      <c r="X150" t="s">
        <v>1258</v>
      </c>
      <c r="Y150" s="22" t="s">
        <v>704</v>
      </c>
      <c r="Z150" s="22" t="s">
        <v>704</v>
      </c>
      <c r="AA150" t="s">
        <v>2287</v>
      </c>
      <c r="AB150" t="s">
        <v>2288</v>
      </c>
      <c r="AC150" t="s">
        <v>704</v>
      </c>
      <c r="AD150" t="s">
        <v>704</v>
      </c>
      <c r="AE150" t="s">
        <v>2289</v>
      </c>
      <c r="AF150" t="s">
        <v>1505</v>
      </c>
      <c r="AG150" t="s">
        <v>704</v>
      </c>
      <c r="AH150" t="s">
        <v>704</v>
      </c>
    </row>
    <row r="151" spans="1:34" x14ac:dyDescent="0.3">
      <c r="A151">
        <v>176</v>
      </c>
      <c r="B151" t="s">
        <v>404</v>
      </c>
      <c r="C151" t="s">
        <v>714</v>
      </c>
      <c r="D151" t="s">
        <v>593</v>
      </c>
      <c r="E151" t="s">
        <v>606</v>
      </c>
      <c r="F151">
        <v>1619</v>
      </c>
      <c r="G151" t="s">
        <v>7</v>
      </c>
      <c r="H151">
        <v>196</v>
      </c>
      <c r="I151">
        <v>59</v>
      </c>
      <c r="J151">
        <v>478</v>
      </c>
      <c r="K151">
        <v>193</v>
      </c>
      <c r="L151">
        <v>145</v>
      </c>
      <c r="M151">
        <v>0</v>
      </c>
      <c r="N151">
        <v>8</v>
      </c>
      <c r="O151">
        <v>189</v>
      </c>
      <c r="P151">
        <v>44</v>
      </c>
      <c r="Q151">
        <v>32</v>
      </c>
      <c r="R151" s="127">
        <v>180</v>
      </c>
      <c r="S151" s="6">
        <v>0.75</v>
      </c>
      <c r="T151" s="6">
        <v>1.5</v>
      </c>
      <c r="U151" s="22">
        <v>0.75</v>
      </c>
      <c r="V151" s="22">
        <v>0</v>
      </c>
      <c r="W151" s="24" t="s">
        <v>983</v>
      </c>
      <c r="X151" s="22" t="s">
        <v>704</v>
      </c>
      <c r="Y151" s="22" t="s">
        <v>704</v>
      </c>
      <c r="Z151" s="22" t="s">
        <v>704</v>
      </c>
      <c r="AA151" t="s">
        <v>1550</v>
      </c>
      <c r="AB151" t="s">
        <v>2079</v>
      </c>
      <c r="AC151" t="s">
        <v>704</v>
      </c>
      <c r="AD151" t="s">
        <v>704</v>
      </c>
      <c r="AE151" t="s">
        <v>1552</v>
      </c>
      <c r="AF151" t="s">
        <v>1505</v>
      </c>
      <c r="AG151" t="s">
        <v>704</v>
      </c>
      <c r="AH151" t="s">
        <v>704</v>
      </c>
    </row>
    <row r="152" spans="1:34" x14ac:dyDescent="0.3">
      <c r="A152" s="21">
        <v>3176</v>
      </c>
      <c r="B152" s="21" t="s">
        <v>2491</v>
      </c>
      <c r="C152" s="21" t="s">
        <v>714</v>
      </c>
      <c r="D152" s="21" t="s">
        <v>592</v>
      </c>
      <c r="E152" s="21" t="s">
        <v>115</v>
      </c>
      <c r="F152" s="21">
        <v>1784</v>
      </c>
      <c r="G152" s="21" t="s">
        <v>7</v>
      </c>
      <c r="H152" s="21">
        <v>196</v>
      </c>
      <c r="I152" s="21">
        <v>59</v>
      </c>
      <c r="J152" s="21">
        <v>518</v>
      </c>
      <c r="K152" s="21">
        <v>213</v>
      </c>
      <c r="L152" s="21">
        <v>175</v>
      </c>
      <c r="M152" s="21">
        <v>0</v>
      </c>
      <c r="N152" s="21">
        <v>8</v>
      </c>
      <c r="O152" s="21">
        <v>189</v>
      </c>
      <c r="P152" s="21">
        <v>47</v>
      </c>
      <c r="Q152" s="21">
        <v>32</v>
      </c>
      <c r="R152" s="126">
        <v>180</v>
      </c>
      <c r="S152" s="22">
        <v>0.75</v>
      </c>
      <c r="T152" s="22">
        <v>1.55</v>
      </c>
      <c r="U152" s="22">
        <v>0.8</v>
      </c>
      <c r="V152" s="22">
        <v>0</v>
      </c>
      <c r="W152" s="22" t="s">
        <v>983</v>
      </c>
      <c r="X152" s="22" t="s">
        <v>704</v>
      </c>
      <c r="Y152" s="22" t="s">
        <v>704</v>
      </c>
      <c r="Z152" s="22" t="s">
        <v>704</v>
      </c>
      <c r="AA152" s="22" t="s">
        <v>1550</v>
      </c>
      <c r="AB152" s="22" t="s">
        <v>1566</v>
      </c>
      <c r="AC152" s="22" t="s">
        <v>2079</v>
      </c>
      <c r="AD152" s="22" t="s">
        <v>704</v>
      </c>
      <c r="AE152" s="22" t="s">
        <v>1552</v>
      </c>
      <c r="AF152" s="22" t="s">
        <v>1565</v>
      </c>
      <c r="AG152" s="22" t="s">
        <v>1505</v>
      </c>
      <c r="AH152" s="22" t="s">
        <v>704</v>
      </c>
    </row>
    <row r="153" spans="1:34" x14ac:dyDescent="0.3">
      <c r="A153">
        <v>233</v>
      </c>
      <c r="B153" t="s">
        <v>276</v>
      </c>
      <c r="C153" t="s">
        <v>715</v>
      </c>
      <c r="D153" t="s">
        <v>592</v>
      </c>
      <c r="E153" t="s">
        <v>606</v>
      </c>
      <c r="F153">
        <v>2053</v>
      </c>
      <c r="G153" t="s">
        <v>7</v>
      </c>
      <c r="H153">
        <v>207</v>
      </c>
      <c r="I153">
        <v>65</v>
      </c>
      <c r="J153">
        <v>450</v>
      </c>
      <c r="K153">
        <v>148</v>
      </c>
      <c r="L153">
        <v>154</v>
      </c>
      <c r="M153">
        <v>0</v>
      </c>
      <c r="N153">
        <v>9</v>
      </c>
      <c r="O153">
        <v>197</v>
      </c>
      <c r="P153">
        <v>41</v>
      </c>
      <c r="Q153">
        <v>40</v>
      </c>
      <c r="R153" s="127">
        <v>173</v>
      </c>
      <c r="S153" s="6">
        <v>1.25</v>
      </c>
      <c r="T153" s="6">
        <v>1.4</v>
      </c>
      <c r="U153" s="22">
        <v>0.75</v>
      </c>
      <c r="V153" s="22">
        <v>0</v>
      </c>
      <c r="W153" t="s">
        <v>984</v>
      </c>
      <c r="X153" s="22" t="s">
        <v>704</v>
      </c>
      <c r="Y153" s="22" t="s">
        <v>704</v>
      </c>
      <c r="Z153" s="22" t="s">
        <v>704</v>
      </c>
      <c r="AA153" t="s">
        <v>2073</v>
      </c>
      <c r="AB153" t="s">
        <v>2075</v>
      </c>
      <c r="AC153" t="s">
        <v>704</v>
      </c>
      <c r="AD153" t="s">
        <v>704</v>
      </c>
      <c r="AE153" t="s">
        <v>2076</v>
      </c>
      <c r="AF153" t="s">
        <v>1505</v>
      </c>
      <c r="AG153" t="s">
        <v>704</v>
      </c>
      <c r="AH153" t="s">
        <v>704</v>
      </c>
    </row>
    <row r="154" spans="1:34" x14ac:dyDescent="0.3">
      <c r="A154" s="21">
        <v>1233</v>
      </c>
      <c r="B154" s="21" t="s">
        <v>946</v>
      </c>
      <c r="C154" s="21" t="s">
        <v>715</v>
      </c>
      <c r="D154" s="21" t="s">
        <v>595</v>
      </c>
      <c r="E154" s="21" t="s">
        <v>115</v>
      </c>
      <c r="F154" s="21">
        <v>2218</v>
      </c>
      <c r="G154" s="21" t="s">
        <v>7</v>
      </c>
      <c r="H154" s="21">
        <v>207</v>
      </c>
      <c r="I154" s="21">
        <v>85</v>
      </c>
      <c r="J154" s="21">
        <v>490</v>
      </c>
      <c r="K154" s="21">
        <v>153</v>
      </c>
      <c r="L154" s="21">
        <v>229</v>
      </c>
      <c r="M154" s="21">
        <v>0</v>
      </c>
      <c r="N154" s="21">
        <v>9</v>
      </c>
      <c r="O154" s="21">
        <v>197</v>
      </c>
      <c r="P154" s="21">
        <v>41</v>
      </c>
      <c r="Q154" s="21">
        <v>40</v>
      </c>
      <c r="R154" s="127">
        <v>173</v>
      </c>
      <c r="S154" s="22">
        <v>1.25</v>
      </c>
      <c r="T154" s="22">
        <v>1.55</v>
      </c>
      <c r="U154" s="22">
        <v>0.85</v>
      </c>
      <c r="V154" s="22">
        <v>0</v>
      </c>
      <c r="W154" t="s">
        <v>984</v>
      </c>
      <c r="X154" t="s">
        <v>1202</v>
      </c>
      <c r="Y154" s="22" t="s">
        <v>704</v>
      </c>
      <c r="Z154" s="22" t="s">
        <v>704</v>
      </c>
      <c r="AA154" s="21" t="s">
        <v>2073</v>
      </c>
      <c r="AB154" s="21" t="s">
        <v>2074</v>
      </c>
      <c r="AC154" s="21" t="s">
        <v>2075</v>
      </c>
      <c r="AD154" s="21" t="s">
        <v>704</v>
      </c>
      <c r="AE154" s="21" t="s">
        <v>2076</v>
      </c>
      <c r="AF154" s="21" t="s">
        <v>1202</v>
      </c>
      <c r="AG154" s="21" t="s">
        <v>1505</v>
      </c>
      <c r="AH154" s="21" t="s">
        <v>704</v>
      </c>
    </row>
    <row r="155" spans="1:34" x14ac:dyDescent="0.3">
      <c r="A155">
        <v>346</v>
      </c>
      <c r="B155" t="s">
        <v>286</v>
      </c>
      <c r="C155" t="s">
        <v>715</v>
      </c>
      <c r="D155" t="s">
        <v>593</v>
      </c>
      <c r="E155" t="s">
        <v>606</v>
      </c>
      <c r="F155">
        <v>2033</v>
      </c>
      <c r="G155" t="s">
        <v>7</v>
      </c>
      <c r="H155">
        <v>201</v>
      </c>
      <c r="I155">
        <v>68</v>
      </c>
      <c r="J155">
        <v>440</v>
      </c>
      <c r="K155">
        <v>148</v>
      </c>
      <c r="L155">
        <v>149</v>
      </c>
      <c r="M155">
        <v>0</v>
      </c>
      <c r="N155">
        <v>8</v>
      </c>
      <c r="O155">
        <v>192</v>
      </c>
      <c r="P155">
        <v>43</v>
      </c>
      <c r="Q155">
        <v>38</v>
      </c>
      <c r="R155" s="127">
        <v>182</v>
      </c>
      <c r="S155" s="6">
        <v>1.1499999999999999</v>
      </c>
      <c r="T155" s="6">
        <v>1.4</v>
      </c>
      <c r="U155" s="22">
        <v>0.75</v>
      </c>
      <c r="V155" s="22">
        <v>0</v>
      </c>
      <c r="W155" t="s">
        <v>988</v>
      </c>
      <c r="X155" s="22" t="s">
        <v>704</v>
      </c>
      <c r="Y155" s="22" t="s">
        <v>704</v>
      </c>
      <c r="Z155" s="22" t="s">
        <v>704</v>
      </c>
      <c r="AA155" t="s">
        <v>2068</v>
      </c>
      <c r="AB155" t="s">
        <v>2069</v>
      </c>
      <c r="AC155" t="s">
        <v>704</v>
      </c>
      <c r="AD155" t="s">
        <v>704</v>
      </c>
      <c r="AE155" t="s">
        <v>2054</v>
      </c>
      <c r="AF155" t="s">
        <v>1505</v>
      </c>
      <c r="AG155" t="s">
        <v>704</v>
      </c>
      <c r="AH155" t="s">
        <v>704</v>
      </c>
    </row>
    <row r="156" spans="1:34" x14ac:dyDescent="0.3">
      <c r="A156">
        <v>264</v>
      </c>
      <c r="B156" t="s">
        <v>278</v>
      </c>
      <c r="C156" t="s">
        <v>715</v>
      </c>
      <c r="D156" t="s">
        <v>593</v>
      </c>
      <c r="E156" t="s">
        <v>606</v>
      </c>
      <c r="F156">
        <v>2033</v>
      </c>
      <c r="G156" t="s">
        <v>7</v>
      </c>
      <c r="H156">
        <v>201</v>
      </c>
      <c r="I156">
        <v>68</v>
      </c>
      <c r="J156">
        <v>440</v>
      </c>
      <c r="K156">
        <v>148</v>
      </c>
      <c r="L156">
        <v>149</v>
      </c>
      <c r="M156">
        <v>0</v>
      </c>
      <c r="N156">
        <v>8</v>
      </c>
      <c r="O156">
        <v>192</v>
      </c>
      <c r="P156">
        <v>43</v>
      </c>
      <c r="Q156">
        <v>39</v>
      </c>
      <c r="R156" s="127">
        <v>182</v>
      </c>
      <c r="S156" s="6">
        <v>1.1499999999999999</v>
      </c>
      <c r="T156" s="6">
        <v>1.4</v>
      </c>
      <c r="U156" s="22">
        <v>0.75</v>
      </c>
      <c r="V156" s="22">
        <v>0</v>
      </c>
      <c r="W156" t="s">
        <v>988</v>
      </c>
      <c r="X156" s="22" t="s">
        <v>704</v>
      </c>
      <c r="Y156" s="22" t="s">
        <v>704</v>
      </c>
      <c r="Z156" s="22" t="s">
        <v>704</v>
      </c>
      <c r="AA156" t="s">
        <v>2068</v>
      </c>
      <c r="AB156" t="s">
        <v>2069</v>
      </c>
      <c r="AC156" t="s">
        <v>704</v>
      </c>
      <c r="AD156" t="s">
        <v>704</v>
      </c>
      <c r="AE156" t="s">
        <v>2054</v>
      </c>
      <c r="AF156" t="s">
        <v>1505</v>
      </c>
      <c r="AG156" t="s">
        <v>704</v>
      </c>
      <c r="AH156" t="s">
        <v>704</v>
      </c>
    </row>
    <row r="157" spans="1:34" x14ac:dyDescent="0.3">
      <c r="A157">
        <v>379</v>
      </c>
      <c r="B157" t="s">
        <v>754</v>
      </c>
      <c r="C157" t="s">
        <v>715</v>
      </c>
      <c r="D157" t="s">
        <v>592</v>
      </c>
      <c r="E157" t="s">
        <v>115</v>
      </c>
      <c r="F157">
        <v>2053</v>
      </c>
      <c r="G157" t="s">
        <v>7</v>
      </c>
      <c r="H157">
        <v>206</v>
      </c>
      <c r="I157">
        <v>84</v>
      </c>
      <c r="J157">
        <v>433</v>
      </c>
      <c r="K157">
        <v>148</v>
      </c>
      <c r="L157">
        <v>154</v>
      </c>
      <c r="M157">
        <v>0</v>
      </c>
      <c r="N157">
        <v>8</v>
      </c>
      <c r="O157">
        <v>197</v>
      </c>
      <c r="P157">
        <v>43</v>
      </c>
      <c r="Q157">
        <v>44</v>
      </c>
      <c r="R157" s="127">
        <v>175</v>
      </c>
      <c r="S157" s="6">
        <v>1.25</v>
      </c>
      <c r="T157" s="6">
        <v>1.4</v>
      </c>
      <c r="U157" s="22">
        <v>0.75</v>
      </c>
      <c r="V157" s="22">
        <v>0</v>
      </c>
      <c r="W157" t="s">
        <v>999</v>
      </c>
      <c r="X157" s="22" t="s">
        <v>704</v>
      </c>
      <c r="Y157" s="22" t="s">
        <v>704</v>
      </c>
      <c r="Z157" s="22" t="s">
        <v>704</v>
      </c>
      <c r="AA157" t="s">
        <v>2052</v>
      </c>
      <c r="AB157" t="s">
        <v>2070</v>
      </c>
      <c r="AC157" t="s">
        <v>2071</v>
      </c>
      <c r="AD157" t="s">
        <v>704</v>
      </c>
      <c r="AE157" t="s">
        <v>2054</v>
      </c>
      <c r="AF157" t="s">
        <v>2072</v>
      </c>
      <c r="AG157" t="s">
        <v>1505</v>
      </c>
      <c r="AH157" t="s">
        <v>704</v>
      </c>
    </row>
    <row r="158" spans="1:34" x14ac:dyDescent="0.3">
      <c r="A158">
        <v>265</v>
      </c>
      <c r="B158" t="s">
        <v>279</v>
      </c>
      <c r="C158" t="s">
        <v>715</v>
      </c>
      <c r="D158" t="s">
        <v>594</v>
      </c>
      <c r="E158" t="s">
        <v>606</v>
      </c>
      <c r="F158">
        <v>1993</v>
      </c>
      <c r="G158" t="s">
        <v>7</v>
      </c>
      <c r="H158">
        <v>196</v>
      </c>
      <c r="I158">
        <v>65</v>
      </c>
      <c r="J158">
        <v>433</v>
      </c>
      <c r="K158">
        <v>148</v>
      </c>
      <c r="L158">
        <v>145</v>
      </c>
      <c r="M158">
        <v>0</v>
      </c>
      <c r="N158">
        <v>7</v>
      </c>
      <c r="O158">
        <v>189</v>
      </c>
      <c r="P158">
        <v>43</v>
      </c>
      <c r="Q158">
        <v>71</v>
      </c>
      <c r="R158" s="127">
        <v>182</v>
      </c>
      <c r="S158" s="6">
        <v>1.1499999999999999</v>
      </c>
      <c r="T158" s="6">
        <v>1.4</v>
      </c>
      <c r="U158" s="22">
        <v>0.75</v>
      </c>
      <c r="V158" s="22">
        <v>0</v>
      </c>
      <c r="W158" t="s">
        <v>988</v>
      </c>
      <c r="X158" s="22" t="s">
        <v>704</v>
      </c>
      <c r="Y158" s="22" t="s">
        <v>704</v>
      </c>
      <c r="Z158" s="22" t="s">
        <v>704</v>
      </c>
      <c r="AA158" t="s">
        <v>2068</v>
      </c>
      <c r="AB158" t="s">
        <v>2069</v>
      </c>
      <c r="AC158" t="s">
        <v>704</v>
      </c>
      <c r="AD158" t="s">
        <v>704</v>
      </c>
      <c r="AE158" t="s">
        <v>2054</v>
      </c>
      <c r="AF158" t="s">
        <v>1505</v>
      </c>
      <c r="AG158" t="s">
        <v>704</v>
      </c>
      <c r="AH158" t="s">
        <v>704</v>
      </c>
    </row>
    <row r="159" spans="1:34" x14ac:dyDescent="0.3">
      <c r="A159">
        <v>266</v>
      </c>
      <c r="B159" t="s">
        <v>280</v>
      </c>
      <c r="C159" t="s">
        <v>715</v>
      </c>
      <c r="D159" t="s">
        <v>594</v>
      </c>
      <c r="E159" t="s">
        <v>606</v>
      </c>
      <c r="F159">
        <v>1993</v>
      </c>
      <c r="G159" t="s">
        <v>7</v>
      </c>
      <c r="H159">
        <v>196</v>
      </c>
      <c r="I159">
        <v>65</v>
      </c>
      <c r="J159">
        <v>433</v>
      </c>
      <c r="K159">
        <v>148</v>
      </c>
      <c r="L159">
        <v>145</v>
      </c>
      <c r="M159">
        <v>0</v>
      </c>
      <c r="N159">
        <v>7</v>
      </c>
      <c r="O159">
        <v>190</v>
      </c>
      <c r="P159">
        <v>43</v>
      </c>
      <c r="Q159">
        <v>42</v>
      </c>
      <c r="R159" s="127">
        <v>182</v>
      </c>
      <c r="S159" s="6">
        <v>1.1499999999999999</v>
      </c>
      <c r="T159" s="6">
        <v>1.4</v>
      </c>
      <c r="U159" s="22">
        <v>0.75</v>
      </c>
      <c r="V159" s="22">
        <v>0</v>
      </c>
      <c r="W159" t="s">
        <v>988</v>
      </c>
      <c r="X159" s="22" t="s">
        <v>704</v>
      </c>
      <c r="Y159" s="22" t="s">
        <v>704</v>
      </c>
      <c r="Z159" s="22" t="s">
        <v>704</v>
      </c>
      <c r="AA159" t="s">
        <v>2068</v>
      </c>
      <c r="AB159" t="s">
        <v>2069</v>
      </c>
      <c r="AC159" t="s">
        <v>704</v>
      </c>
      <c r="AD159" t="s">
        <v>704</v>
      </c>
      <c r="AE159" t="s">
        <v>2054</v>
      </c>
      <c r="AF159" t="s">
        <v>1505</v>
      </c>
      <c r="AG159" t="s">
        <v>704</v>
      </c>
      <c r="AH159" t="s">
        <v>704</v>
      </c>
    </row>
    <row r="160" spans="1:34" x14ac:dyDescent="0.3">
      <c r="A160">
        <v>236</v>
      </c>
      <c r="B160" t="s">
        <v>272</v>
      </c>
      <c r="C160" t="s">
        <v>715</v>
      </c>
      <c r="D160" t="s">
        <v>592</v>
      </c>
      <c r="E160" t="s">
        <v>606</v>
      </c>
      <c r="F160">
        <v>2125</v>
      </c>
      <c r="G160" t="s">
        <v>7</v>
      </c>
      <c r="H160">
        <v>199</v>
      </c>
      <c r="I160">
        <v>120</v>
      </c>
      <c r="J160">
        <v>327</v>
      </c>
      <c r="K160">
        <v>157</v>
      </c>
      <c r="L160">
        <v>150</v>
      </c>
      <c r="M160">
        <v>0</v>
      </c>
      <c r="N160">
        <v>9</v>
      </c>
      <c r="O160">
        <v>201</v>
      </c>
      <c r="P160">
        <v>42</v>
      </c>
      <c r="Q160">
        <v>65</v>
      </c>
      <c r="R160" s="127">
        <v>175</v>
      </c>
      <c r="S160" s="6">
        <v>1.6</v>
      </c>
      <c r="T160" s="6">
        <v>1.2</v>
      </c>
      <c r="U160" s="22">
        <v>0.75</v>
      </c>
      <c r="V160" s="22">
        <v>0</v>
      </c>
      <c r="W160" t="s">
        <v>985</v>
      </c>
      <c r="X160" s="22" t="s">
        <v>704</v>
      </c>
      <c r="Y160" s="22" t="s">
        <v>704</v>
      </c>
      <c r="Z160" s="22" t="s">
        <v>704</v>
      </c>
      <c r="AA160" t="s">
        <v>2063</v>
      </c>
      <c r="AB160" t="s">
        <v>2065</v>
      </c>
      <c r="AC160" t="s">
        <v>704</v>
      </c>
      <c r="AD160" t="s">
        <v>704</v>
      </c>
      <c r="AE160" t="s">
        <v>2067</v>
      </c>
      <c r="AF160" t="s">
        <v>1505</v>
      </c>
      <c r="AG160" t="s">
        <v>704</v>
      </c>
      <c r="AH160" t="s">
        <v>704</v>
      </c>
    </row>
    <row r="161" spans="1:34" x14ac:dyDescent="0.3">
      <c r="A161">
        <v>3236</v>
      </c>
      <c r="B161" t="s">
        <v>623</v>
      </c>
      <c r="C161" t="s">
        <v>715</v>
      </c>
      <c r="D161" t="s">
        <v>595</v>
      </c>
      <c r="E161" t="s">
        <v>606</v>
      </c>
      <c r="F161">
        <v>2290</v>
      </c>
      <c r="G161" t="s">
        <v>7</v>
      </c>
      <c r="H161">
        <v>199</v>
      </c>
      <c r="I161">
        <v>170</v>
      </c>
      <c r="J161">
        <v>347</v>
      </c>
      <c r="K161">
        <v>162</v>
      </c>
      <c r="L161">
        <v>215</v>
      </c>
      <c r="M161">
        <v>0</v>
      </c>
      <c r="N161">
        <v>9</v>
      </c>
      <c r="O161">
        <v>221</v>
      </c>
      <c r="P161">
        <v>42</v>
      </c>
      <c r="Q161">
        <v>65</v>
      </c>
      <c r="R161" s="127">
        <v>175</v>
      </c>
      <c r="S161" s="6">
        <v>1.75</v>
      </c>
      <c r="T161" s="6">
        <v>1.2</v>
      </c>
      <c r="U161" s="22">
        <v>0.85</v>
      </c>
      <c r="V161" s="22">
        <v>0</v>
      </c>
      <c r="W161" t="s">
        <v>985</v>
      </c>
      <c r="X161" t="s">
        <v>1281</v>
      </c>
      <c r="Y161" t="s">
        <v>1282</v>
      </c>
      <c r="Z161" s="22" t="s">
        <v>704</v>
      </c>
      <c r="AA161" t="s">
        <v>2063</v>
      </c>
      <c r="AB161" t="s">
        <v>2064</v>
      </c>
      <c r="AC161" t="s">
        <v>2065</v>
      </c>
      <c r="AD161" t="s">
        <v>704</v>
      </c>
      <c r="AE161" t="s">
        <v>2067</v>
      </c>
      <c r="AF161" t="s">
        <v>2066</v>
      </c>
      <c r="AG161" t="s">
        <v>1505</v>
      </c>
      <c r="AH161" t="s">
        <v>704</v>
      </c>
    </row>
    <row r="162" spans="1:34" x14ac:dyDescent="0.3">
      <c r="A162">
        <v>237</v>
      </c>
      <c r="B162" t="s">
        <v>277</v>
      </c>
      <c r="C162" t="s">
        <v>715</v>
      </c>
      <c r="D162" t="s">
        <v>592</v>
      </c>
      <c r="E162" t="s">
        <v>606</v>
      </c>
      <c r="F162">
        <v>2116</v>
      </c>
      <c r="G162" t="s">
        <v>7</v>
      </c>
      <c r="H162">
        <v>190</v>
      </c>
      <c r="I162">
        <v>120</v>
      </c>
      <c r="J162">
        <v>327</v>
      </c>
      <c r="K162">
        <v>156</v>
      </c>
      <c r="L162">
        <v>154</v>
      </c>
      <c r="M162">
        <v>0</v>
      </c>
      <c r="N162">
        <v>9</v>
      </c>
      <c r="O162">
        <v>201</v>
      </c>
      <c r="P162">
        <v>43</v>
      </c>
      <c r="Q162">
        <v>72</v>
      </c>
      <c r="R162" s="127">
        <v>169</v>
      </c>
      <c r="S162" s="6">
        <v>1.6</v>
      </c>
      <c r="T162" s="6">
        <v>1.2</v>
      </c>
      <c r="U162" s="22">
        <v>0.75</v>
      </c>
      <c r="V162" s="22">
        <v>0</v>
      </c>
      <c r="W162" t="s">
        <v>986</v>
      </c>
      <c r="X162" s="22" t="s">
        <v>704</v>
      </c>
      <c r="Y162" s="22" t="s">
        <v>704</v>
      </c>
      <c r="Z162" s="22" t="s">
        <v>704</v>
      </c>
      <c r="AA162" t="s">
        <v>1918</v>
      </c>
      <c r="AB162" t="s">
        <v>2061</v>
      </c>
      <c r="AC162" t="s">
        <v>2062</v>
      </c>
      <c r="AD162" t="s">
        <v>704</v>
      </c>
      <c r="AE162" t="s">
        <v>1916</v>
      </c>
      <c r="AF162" t="s">
        <v>1545</v>
      </c>
      <c r="AG162" t="s">
        <v>1505</v>
      </c>
      <c r="AH162" t="s">
        <v>704</v>
      </c>
    </row>
    <row r="163" spans="1:34" ht="15" customHeight="1" x14ac:dyDescent="0.3">
      <c r="A163">
        <v>345</v>
      </c>
      <c r="B163" t="s">
        <v>285</v>
      </c>
      <c r="C163" t="s">
        <v>715</v>
      </c>
      <c r="D163" t="s">
        <v>592</v>
      </c>
      <c r="E163" t="s">
        <v>606</v>
      </c>
      <c r="F163">
        <v>2092</v>
      </c>
      <c r="G163" t="s">
        <v>7</v>
      </c>
      <c r="H163">
        <v>201</v>
      </c>
      <c r="I163">
        <v>80</v>
      </c>
      <c r="J163">
        <v>440</v>
      </c>
      <c r="K163">
        <v>159</v>
      </c>
      <c r="L163">
        <v>182</v>
      </c>
      <c r="M163">
        <v>0</v>
      </c>
      <c r="N163">
        <v>9</v>
      </c>
      <c r="O163">
        <v>202</v>
      </c>
      <c r="P163">
        <v>43</v>
      </c>
      <c r="Q163">
        <v>35</v>
      </c>
      <c r="R163" s="127">
        <v>181</v>
      </c>
      <c r="S163" s="6">
        <v>1.5</v>
      </c>
      <c r="T163" s="6">
        <v>1.2</v>
      </c>
      <c r="U163" s="22">
        <v>1.25</v>
      </c>
      <c r="V163" s="22">
        <v>0</v>
      </c>
      <c r="W163" t="s">
        <v>994</v>
      </c>
      <c r="X163" s="22" t="s">
        <v>704</v>
      </c>
      <c r="Y163" s="22" t="s">
        <v>704</v>
      </c>
      <c r="Z163" s="22" t="s">
        <v>704</v>
      </c>
      <c r="AA163" t="s">
        <v>2059</v>
      </c>
      <c r="AB163" t="s">
        <v>2057</v>
      </c>
      <c r="AC163" t="s">
        <v>704</v>
      </c>
      <c r="AD163" t="s">
        <v>704</v>
      </c>
      <c r="AE163" t="s">
        <v>2060</v>
      </c>
      <c r="AF163" t="s">
        <v>1505</v>
      </c>
      <c r="AG163" t="s">
        <v>704</v>
      </c>
      <c r="AH163" t="s">
        <v>704</v>
      </c>
    </row>
    <row r="164" spans="1:34" ht="15" customHeight="1" x14ac:dyDescent="0.3">
      <c r="A164" s="21">
        <v>388</v>
      </c>
      <c r="B164" s="21" t="s">
        <v>939</v>
      </c>
      <c r="C164" s="21" t="s">
        <v>715</v>
      </c>
      <c r="D164" s="21" t="s">
        <v>595</v>
      </c>
      <c r="E164" s="21" t="s">
        <v>115</v>
      </c>
      <c r="F164" s="21">
        <v>2092</v>
      </c>
      <c r="G164" s="21" t="s">
        <v>7</v>
      </c>
      <c r="H164" s="21">
        <v>209</v>
      </c>
      <c r="I164" s="21">
        <v>82</v>
      </c>
      <c r="J164" s="21">
        <v>437</v>
      </c>
      <c r="K164" s="21">
        <v>159</v>
      </c>
      <c r="L164" s="21">
        <v>178</v>
      </c>
      <c r="M164" s="21">
        <v>0</v>
      </c>
      <c r="N164" s="21">
        <v>9</v>
      </c>
      <c r="O164" s="21">
        <v>200</v>
      </c>
      <c r="P164" s="21">
        <v>43</v>
      </c>
      <c r="Q164" s="21">
        <v>36</v>
      </c>
      <c r="R164" s="127">
        <v>186</v>
      </c>
      <c r="S164" s="22">
        <v>1.45</v>
      </c>
      <c r="T164" s="22">
        <v>1.25</v>
      </c>
      <c r="U164" s="22">
        <v>1.25</v>
      </c>
      <c r="V164" s="22">
        <v>0</v>
      </c>
      <c r="W164" t="s">
        <v>994</v>
      </c>
      <c r="X164" t="s">
        <v>939</v>
      </c>
      <c r="Y164" s="22" t="s">
        <v>704</v>
      </c>
      <c r="Z164" s="22" t="s">
        <v>704</v>
      </c>
      <c r="AA164" s="21" t="s">
        <v>2056</v>
      </c>
      <c r="AB164" s="21" t="s">
        <v>2057</v>
      </c>
      <c r="AC164" s="21" t="s">
        <v>704</v>
      </c>
      <c r="AD164" s="21" t="s">
        <v>704</v>
      </c>
      <c r="AE164" s="21" t="s">
        <v>2058</v>
      </c>
      <c r="AF164" s="21" t="s">
        <v>1505</v>
      </c>
      <c r="AG164" s="21" t="s">
        <v>704</v>
      </c>
      <c r="AH164" s="21" t="s">
        <v>704</v>
      </c>
    </row>
    <row r="165" spans="1:34" ht="15" customHeight="1" x14ac:dyDescent="0.3">
      <c r="A165">
        <v>267</v>
      </c>
      <c r="B165" t="s">
        <v>281</v>
      </c>
      <c r="C165" t="s">
        <v>715</v>
      </c>
      <c r="D165" t="s">
        <v>595</v>
      </c>
      <c r="E165" t="s">
        <v>606</v>
      </c>
      <c r="F165">
        <v>2595</v>
      </c>
      <c r="G165" t="s">
        <v>7</v>
      </c>
      <c r="H165">
        <v>212</v>
      </c>
      <c r="I165">
        <v>90</v>
      </c>
      <c r="J165">
        <v>452</v>
      </c>
      <c r="K165">
        <v>151</v>
      </c>
      <c r="L165">
        <v>255</v>
      </c>
      <c r="M165">
        <v>0</v>
      </c>
      <c r="N165">
        <v>10</v>
      </c>
      <c r="O165">
        <v>210</v>
      </c>
      <c r="P165">
        <v>43</v>
      </c>
      <c r="Q165">
        <v>63</v>
      </c>
      <c r="R165" s="127">
        <v>180</v>
      </c>
      <c r="S165" s="6">
        <v>1.6</v>
      </c>
      <c r="T165" s="6">
        <v>1.2</v>
      </c>
      <c r="U165" s="22">
        <v>1.4</v>
      </c>
      <c r="V165" s="22">
        <v>0</v>
      </c>
      <c r="W165" t="s">
        <v>1255</v>
      </c>
      <c r="X165" t="s">
        <v>1256</v>
      </c>
      <c r="Y165" s="22" t="s">
        <v>704</v>
      </c>
      <c r="Z165" s="22" t="s">
        <v>704</v>
      </c>
      <c r="AA165" t="s">
        <v>2051</v>
      </c>
      <c r="AB165" t="s">
        <v>2052</v>
      </c>
      <c r="AC165" t="s">
        <v>2053</v>
      </c>
      <c r="AD165" t="s">
        <v>704</v>
      </c>
      <c r="AE165" t="s">
        <v>2055</v>
      </c>
      <c r="AF165" t="s">
        <v>2054</v>
      </c>
      <c r="AG165" t="s">
        <v>1505</v>
      </c>
      <c r="AH165" t="s">
        <v>704</v>
      </c>
    </row>
    <row r="166" spans="1:34" x14ac:dyDescent="0.3">
      <c r="Q166"/>
      <c r="R166"/>
      <c r="S166" s="6"/>
      <c r="T166" s="6"/>
    </row>
    <row r="167" spans="1:34" x14ac:dyDescent="0.3">
      <c r="A167" t="s">
        <v>307</v>
      </c>
      <c r="B167" t="s">
        <v>107</v>
      </c>
      <c r="C167" t="s">
        <v>150</v>
      </c>
      <c r="D167" t="s">
        <v>308</v>
      </c>
      <c r="E167" t="s">
        <v>108</v>
      </c>
      <c r="F167" t="s">
        <v>6</v>
      </c>
      <c r="G167" t="s">
        <v>1522</v>
      </c>
      <c r="H167" t="s">
        <v>13</v>
      </c>
      <c r="I167" t="s">
        <v>8</v>
      </c>
      <c r="J167" t="s">
        <v>10</v>
      </c>
      <c r="K167" t="s">
        <v>250</v>
      </c>
      <c r="L167" t="s">
        <v>221</v>
      </c>
      <c r="M167" t="s">
        <v>249</v>
      </c>
      <c r="N167" t="s">
        <v>1523</v>
      </c>
      <c r="O167" t="s">
        <v>615</v>
      </c>
      <c r="P167" t="s">
        <v>251</v>
      </c>
      <c r="Q167" t="s">
        <v>709</v>
      </c>
      <c r="R167" t="s">
        <v>710</v>
      </c>
      <c r="S167" s="6" t="s">
        <v>39</v>
      </c>
      <c r="T167" s="6" t="s">
        <v>616</v>
      </c>
      <c r="U167" s="23" t="s">
        <v>879</v>
      </c>
      <c r="V167" s="23" t="s">
        <v>880</v>
      </c>
      <c r="W167" s="23" t="s">
        <v>959</v>
      </c>
      <c r="X167" s="23" t="s">
        <v>960</v>
      </c>
      <c r="Y167" s="23" t="s">
        <v>995</v>
      </c>
      <c r="Z167" s="23" t="s">
        <v>996</v>
      </c>
      <c r="AA167" s="23" t="s">
        <v>1493</v>
      </c>
      <c r="AB167" s="23" t="s">
        <v>1494</v>
      </c>
      <c r="AC167" s="23" t="s">
        <v>1495</v>
      </c>
      <c r="AD167" s="23" t="s">
        <v>1543</v>
      </c>
      <c r="AE167" s="23" t="s">
        <v>1496</v>
      </c>
      <c r="AF167" s="23" t="s">
        <v>1497</v>
      </c>
      <c r="AG167" s="23" t="s">
        <v>1498</v>
      </c>
      <c r="AH167" s="23" t="s">
        <v>1544</v>
      </c>
    </row>
    <row r="168" spans="1:34" x14ac:dyDescent="0.3">
      <c r="A168">
        <v>187</v>
      </c>
      <c r="B168" t="s">
        <v>343</v>
      </c>
      <c r="C168" t="s">
        <v>714</v>
      </c>
      <c r="D168" t="s">
        <v>594</v>
      </c>
      <c r="E168" t="s">
        <v>607</v>
      </c>
      <c r="F168">
        <v>2891</v>
      </c>
      <c r="G168" t="s">
        <v>7</v>
      </c>
      <c r="H168">
        <v>173</v>
      </c>
      <c r="I168">
        <v>140</v>
      </c>
      <c r="J168">
        <v>279</v>
      </c>
      <c r="K168">
        <v>105</v>
      </c>
      <c r="L168">
        <v>278</v>
      </c>
      <c r="M168">
        <v>0</v>
      </c>
      <c r="N168">
        <v>8</v>
      </c>
      <c r="O168">
        <v>92</v>
      </c>
      <c r="P168">
        <v>36</v>
      </c>
      <c r="Q168">
        <v>43</v>
      </c>
      <c r="R168">
        <v>145</v>
      </c>
      <c r="S168" s="6">
        <v>1.1000000000000001</v>
      </c>
      <c r="T168" s="6">
        <v>1.6</v>
      </c>
      <c r="U168" s="22">
        <v>1.25</v>
      </c>
      <c r="V168" s="22">
        <v>0</v>
      </c>
      <c r="W168" t="s">
        <v>1016</v>
      </c>
      <c r="X168" s="22" t="s">
        <v>704</v>
      </c>
      <c r="Y168" s="22" t="s">
        <v>704</v>
      </c>
      <c r="Z168" s="22" t="s">
        <v>704</v>
      </c>
      <c r="AA168" t="s">
        <v>2116</v>
      </c>
      <c r="AB168" t="s">
        <v>2117</v>
      </c>
      <c r="AC168" t="s">
        <v>704</v>
      </c>
      <c r="AD168" t="s">
        <v>704</v>
      </c>
      <c r="AE168" t="s">
        <v>2118</v>
      </c>
      <c r="AF168" t="s">
        <v>1505</v>
      </c>
      <c r="AG168" t="s">
        <v>704</v>
      </c>
      <c r="AH168" t="s">
        <v>704</v>
      </c>
    </row>
    <row r="169" spans="1:34" x14ac:dyDescent="0.3">
      <c r="A169">
        <v>3187</v>
      </c>
      <c r="B169" t="s">
        <v>649</v>
      </c>
      <c r="C169" t="s">
        <v>714</v>
      </c>
      <c r="D169" t="s">
        <v>593</v>
      </c>
      <c r="E169" t="s">
        <v>607</v>
      </c>
      <c r="F169">
        <v>3131</v>
      </c>
      <c r="G169" t="s">
        <v>7</v>
      </c>
      <c r="H169">
        <v>178</v>
      </c>
      <c r="I169">
        <v>160</v>
      </c>
      <c r="J169">
        <v>344</v>
      </c>
      <c r="K169">
        <v>105</v>
      </c>
      <c r="L169">
        <v>278</v>
      </c>
      <c r="M169">
        <v>0</v>
      </c>
      <c r="N169">
        <v>8</v>
      </c>
      <c r="O169">
        <v>92</v>
      </c>
      <c r="P169">
        <v>36</v>
      </c>
      <c r="Q169">
        <v>43</v>
      </c>
      <c r="R169">
        <v>145</v>
      </c>
      <c r="S169" s="6">
        <v>1.1499999999999999</v>
      </c>
      <c r="T169" s="6">
        <v>1.75</v>
      </c>
      <c r="U169" s="22">
        <v>1.25</v>
      </c>
      <c r="V169" s="22">
        <v>0</v>
      </c>
      <c r="W169" t="s">
        <v>1016</v>
      </c>
      <c r="X169" s="22" t="s">
        <v>704</v>
      </c>
      <c r="Y169" s="22" t="s">
        <v>704</v>
      </c>
      <c r="Z169" s="22" t="s">
        <v>704</v>
      </c>
      <c r="AA169" t="s">
        <v>2116</v>
      </c>
      <c r="AB169" t="s">
        <v>1929</v>
      </c>
      <c r="AC169" t="s">
        <v>2117</v>
      </c>
      <c r="AD169" t="s">
        <v>704</v>
      </c>
      <c r="AE169" t="s">
        <v>2118</v>
      </c>
      <c r="AF169" t="s">
        <v>1927</v>
      </c>
      <c r="AG169" t="s">
        <v>1505</v>
      </c>
      <c r="AH169" t="s">
        <v>704</v>
      </c>
    </row>
    <row r="170" spans="1:34" x14ac:dyDescent="0.3">
      <c r="A170">
        <v>105</v>
      </c>
      <c r="B170" t="s">
        <v>334</v>
      </c>
      <c r="C170" t="s">
        <v>713</v>
      </c>
      <c r="D170" t="s">
        <v>593</v>
      </c>
      <c r="E170" t="s">
        <v>607</v>
      </c>
      <c r="F170">
        <v>2974</v>
      </c>
      <c r="G170" t="s">
        <v>7</v>
      </c>
      <c r="H170">
        <v>175</v>
      </c>
      <c r="I170">
        <v>163</v>
      </c>
      <c r="J170">
        <v>324</v>
      </c>
      <c r="K170">
        <v>97</v>
      </c>
      <c r="L170">
        <v>295</v>
      </c>
      <c r="M170">
        <v>0</v>
      </c>
      <c r="N170">
        <v>9</v>
      </c>
      <c r="O170">
        <v>128</v>
      </c>
      <c r="P170">
        <v>32</v>
      </c>
      <c r="Q170">
        <v>54</v>
      </c>
      <c r="R170">
        <v>148</v>
      </c>
      <c r="S170" s="6">
        <v>1.45</v>
      </c>
      <c r="T170" s="6">
        <v>1.55</v>
      </c>
      <c r="U170" s="22">
        <v>1</v>
      </c>
      <c r="V170" s="22">
        <v>0</v>
      </c>
      <c r="W170" t="s">
        <v>1010</v>
      </c>
      <c r="X170" s="22" t="s">
        <v>704</v>
      </c>
      <c r="Y170" s="22" t="s">
        <v>704</v>
      </c>
      <c r="Z170" s="22" t="s">
        <v>704</v>
      </c>
      <c r="AA170" t="s">
        <v>1918</v>
      </c>
      <c r="AB170" t="s">
        <v>2120</v>
      </c>
      <c r="AC170" t="s">
        <v>704</v>
      </c>
      <c r="AD170" t="s">
        <v>704</v>
      </c>
      <c r="AE170" t="s">
        <v>1916</v>
      </c>
      <c r="AF170" t="s">
        <v>1505</v>
      </c>
      <c r="AG170" t="s">
        <v>704</v>
      </c>
      <c r="AH170" t="s">
        <v>704</v>
      </c>
    </row>
    <row r="171" spans="1:34" x14ac:dyDescent="0.3">
      <c r="A171">
        <v>3105</v>
      </c>
      <c r="B171" t="s">
        <v>647</v>
      </c>
      <c r="C171" t="s">
        <v>713</v>
      </c>
      <c r="D171" t="s">
        <v>592</v>
      </c>
      <c r="E171" t="s">
        <v>607</v>
      </c>
      <c r="F171">
        <v>3214</v>
      </c>
      <c r="G171" t="s">
        <v>7</v>
      </c>
      <c r="H171">
        <v>180</v>
      </c>
      <c r="I171">
        <v>213</v>
      </c>
      <c r="J171">
        <v>359</v>
      </c>
      <c r="K171">
        <v>97</v>
      </c>
      <c r="L171">
        <v>295</v>
      </c>
      <c r="M171">
        <v>0</v>
      </c>
      <c r="N171">
        <v>9</v>
      </c>
      <c r="O171">
        <v>128</v>
      </c>
      <c r="P171">
        <v>32</v>
      </c>
      <c r="Q171">
        <v>54</v>
      </c>
      <c r="R171">
        <v>148</v>
      </c>
      <c r="S171" s="6">
        <v>1.6</v>
      </c>
      <c r="T171" s="6">
        <v>1.6</v>
      </c>
      <c r="U171" s="22">
        <v>1</v>
      </c>
      <c r="V171" s="22">
        <v>0</v>
      </c>
      <c r="W171" t="s">
        <v>1010</v>
      </c>
      <c r="X171" s="22" t="s">
        <v>704</v>
      </c>
      <c r="Y171" s="22" t="s">
        <v>704</v>
      </c>
      <c r="Z171" s="22" t="s">
        <v>704</v>
      </c>
      <c r="AA171" t="s">
        <v>1918</v>
      </c>
      <c r="AB171" t="s">
        <v>2119</v>
      </c>
      <c r="AC171" t="s">
        <v>2120</v>
      </c>
      <c r="AD171" t="s">
        <v>704</v>
      </c>
      <c r="AE171" t="s">
        <v>1916</v>
      </c>
      <c r="AF171" t="s">
        <v>1997</v>
      </c>
      <c r="AG171" t="s">
        <v>1505</v>
      </c>
      <c r="AH171" t="s">
        <v>704</v>
      </c>
    </row>
    <row r="172" spans="1:34" x14ac:dyDescent="0.3">
      <c r="A172">
        <v>321</v>
      </c>
      <c r="B172" t="s">
        <v>468</v>
      </c>
      <c r="C172" t="s">
        <v>714</v>
      </c>
      <c r="D172" t="s">
        <v>592</v>
      </c>
      <c r="E172" t="s">
        <v>607</v>
      </c>
      <c r="F172">
        <v>3159</v>
      </c>
      <c r="G172" t="s">
        <v>7</v>
      </c>
      <c r="H172">
        <v>168</v>
      </c>
      <c r="I172">
        <v>148</v>
      </c>
      <c r="J172">
        <v>353</v>
      </c>
      <c r="K172">
        <v>104</v>
      </c>
      <c r="L172">
        <v>323</v>
      </c>
      <c r="M172">
        <v>0</v>
      </c>
      <c r="N172">
        <v>10</v>
      </c>
      <c r="O172">
        <v>79</v>
      </c>
      <c r="P172">
        <v>35</v>
      </c>
      <c r="Q172">
        <v>21</v>
      </c>
      <c r="R172">
        <v>148</v>
      </c>
      <c r="S172" s="6">
        <v>1</v>
      </c>
      <c r="T172" s="6">
        <v>1.7</v>
      </c>
      <c r="U172" s="22">
        <v>1</v>
      </c>
      <c r="V172" s="22">
        <v>0</v>
      </c>
      <c r="W172" t="s">
        <v>1024</v>
      </c>
      <c r="X172" s="22" t="s">
        <v>704</v>
      </c>
      <c r="Y172" s="22" t="s">
        <v>704</v>
      </c>
      <c r="Z172" s="22" t="s">
        <v>704</v>
      </c>
      <c r="AA172" t="s">
        <v>2121</v>
      </c>
      <c r="AB172" t="s">
        <v>2122</v>
      </c>
      <c r="AC172" t="s">
        <v>2123</v>
      </c>
      <c r="AD172" t="s">
        <v>704</v>
      </c>
      <c r="AE172" t="s">
        <v>2124</v>
      </c>
      <c r="AF172" t="s">
        <v>1552</v>
      </c>
      <c r="AG172" t="s">
        <v>1505</v>
      </c>
      <c r="AH172" t="s">
        <v>704</v>
      </c>
    </row>
    <row r="173" spans="1:34" x14ac:dyDescent="0.3">
      <c r="A173">
        <v>106</v>
      </c>
      <c r="B173" t="s">
        <v>335</v>
      </c>
      <c r="C173" t="s">
        <v>713</v>
      </c>
      <c r="D173" t="s">
        <v>593</v>
      </c>
      <c r="E173" t="s">
        <v>607</v>
      </c>
      <c r="F173">
        <v>2974</v>
      </c>
      <c r="G173" t="s">
        <v>7</v>
      </c>
      <c r="H173">
        <v>175</v>
      </c>
      <c r="I173">
        <v>163</v>
      </c>
      <c r="J173">
        <v>324</v>
      </c>
      <c r="K173">
        <v>97</v>
      </c>
      <c r="L173">
        <v>295</v>
      </c>
      <c r="M173">
        <v>0</v>
      </c>
      <c r="N173">
        <v>9</v>
      </c>
      <c r="O173">
        <v>128</v>
      </c>
      <c r="P173">
        <v>32</v>
      </c>
      <c r="Q173">
        <v>74</v>
      </c>
      <c r="R173">
        <v>148</v>
      </c>
      <c r="S173" s="6">
        <v>1.45</v>
      </c>
      <c r="T173" s="6">
        <v>1.55</v>
      </c>
      <c r="U173" s="22">
        <v>1</v>
      </c>
      <c r="V173" s="22">
        <v>0</v>
      </c>
      <c r="W173" t="s">
        <v>1010</v>
      </c>
      <c r="X173" s="22" t="s">
        <v>704</v>
      </c>
      <c r="Y173" s="22" t="s">
        <v>704</v>
      </c>
      <c r="Z173" s="22" t="s">
        <v>704</v>
      </c>
      <c r="AA173" t="s">
        <v>1918</v>
      </c>
      <c r="AB173" t="s">
        <v>2120</v>
      </c>
      <c r="AC173" t="s">
        <v>704</v>
      </c>
      <c r="AD173" t="s">
        <v>704</v>
      </c>
      <c r="AE173" t="s">
        <v>1916</v>
      </c>
      <c r="AF173" t="s">
        <v>1505</v>
      </c>
      <c r="AG173" t="s">
        <v>704</v>
      </c>
      <c r="AH173" t="s">
        <v>704</v>
      </c>
    </row>
    <row r="174" spans="1:34" x14ac:dyDescent="0.3">
      <c r="A174">
        <v>3106</v>
      </c>
      <c r="B174" t="s">
        <v>648</v>
      </c>
      <c r="C174" t="s">
        <v>713</v>
      </c>
      <c r="D174" t="s">
        <v>592</v>
      </c>
      <c r="E174" t="s">
        <v>607</v>
      </c>
      <c r="F174">
        <v>3214</v>
      </c>
      <c r="G174" t="s">
        <v>7</v>
      </c>
      <c r="H174">
        <v>180</v>
      </c>
      <c r="I174">
        <v>213</v>
      </c>
      <c r="J174">
        <v>359</v>
      </c>
      <c r="K174">
        <v>97</v>
      </c>
      <c r="L174">
        <v>295</v>
      </c>
      <c r="M174">
        <v>0</v>
      </c>
      <c r="N174">
        <v>9</v>
      </c>
      <c r="O174">
        <v>128</v>
      </c>
      <c r="P174">
        <v>32</v>
      </c>
      <c r="Q174">
        <v>74</v>
      </c>
      <c r="R174">
        <v>148</v>
      </c>
      <c r="S174" s="6">
        <v>1.6</v>
      </c>
      <c r="T174" s="6">
        <v>1.6</v>
      </c>
      <c r="U174" s="22">
        <v>1</v>
      </c>
      <c r="V174" s="22">
        <v>0</v>
      </c>
      <c r="W174" t="s">
        <v>1010</v>
      </c>
      <c r="X174" s="22" t="s">
        <v>704</v>
      </c>
      <c r="Y174" s="22" t="s">
        <v>704</v>
      </c>
      <c r="Z174" s="22" t="s">
        <v>704</v>
      </c>
      <c r="AA174" t="s">
        <v>1918</v>
      </c>
      <c r="AB174" t="s">
        <v>2119</v>
      </c>
      <c r="AC174" t="s">
        <v>2120</v>
      </c>
      <c r="AD174" t="s">
        <v>704</v>
      </c>
      <c r="AE174" t="s">
        <v>1916</v>
      </c>
      <c r="AF174" t="s">
        <v>1997</v>
      </c>
      <c r="AG174" t="s">
        <v>1505</v>
      </c>
      <c r="AH174" t="s">
        <v>704</v>
      </c>
    </row>
    <row r="175" spans="1:34" x14ac:dyDescent="0.3">
      <c r="A175">
        <v>116</v>
      </c>
      <c r="B175" t="s">
        <v>454</v>
      </c>
      <c r="C175" t="s">
        <v>713</v>
      </c>
      <c r="D175" t="s">
        <v>593</v>
      </c>
      <c r="E175" t="s">
        <v>607</v>
      </c>
      <c r="F175">
        <v>2830</v>
      </c>
      <c r="G175" t="s">
        <v>7</v>
      </c>
      <c r="H175">
        <v>187</v>
      </c>
      <c r="I175">
        <v>156</v>
      </c>
      <c r="J175">
        <v>270</v>
      </c>
      <c r="K175">
        <v>100</v>
      </c>
      <c r="L175">
        <v>324</v>
      </c>
      <c r="M175">
        <v>0</v>
      </c>
      <c r="N175">
        <v>9</v>
      </c>
      <c r="O175">
        <v>115</v>
      </c>
      <c r="P175">
        <v>32</v>
      </c>
      <c r="Q175">
        <v>69</v>
      </c>
      <c r="R175">
        <v>170</v>
      </c>
      <c r="S175" s="6">
        <v>1.3</v>
      </c>
      <c r="T175" s="6">
        <v>1.55</v>
      </c>
      <c r="U175" s="22">
        <v>1.3</v>
      </c>
      <c r="V175" s="22">
        <v>0</v>
      </c>
      <c r="W175" t="s">
        <v>1014</v>
      </c>
      <c r="X175" s="22" t="s">
        <v>704</v>
      </c>
      <c r="Y175" s="22" t="s">
        <v>704</v>
      </c>
      <c r="Z175" s="22" t="s">
        <v>704</v>
      </c>
      <c r="AA175" t="s">
        <v>2125</v>
      </c>
      <c r="AB175" t="s">
        <v>2126</v>
      </c>
      <c r="AC175" t="s">
        <v>704</v>
      </c>
      <c r="AD175" t="s">
        <v>704</v>
      </c>
      <c r="AE175" t="s">
        <v>2012</v>
      </c>
      <c r="AF175" t="s">
        <v>1505</v>
      </c>
      <c r="AG175" t="s">
        <v>704</v>
      </c>
      <c r="AH175" t="s">
        <v>704</v>
      </c>
    </row>
    <row r="176" spans="1:34" x14ac:dyDescent="0.3">
      <c r="A176">
        <v>34</v>
      </c>
      <c r="B176" t="s">
        <v>447</v>
      </c>
      <c r="C176" t="s">
        <v>711</v>
      </c>
      <c r="D176" t="s">
        <v>593</v>
      </c>
      <c r="E176" t="s">
        <v>607</v>
      </c>
      <c r="F176">
        <v>3517</v>
      </c>
      <c r="G176" t="s">
        <v>7</v>
      </c>
      <c r="H176">
        <v>179</v>
      </c>
      <c r="I176">
        <v>129</v>
      </c>
      <c r="J176">
        <v>157</v>
      </c>
      <c r="K176">
        <v>95</v>
      </c>
      <c r="L176">
        <v>422</v>
      </c>
      <c r="M176">
        <v>0</v>
      </c>
      <c r="N176">
        <v>9</v>
      </c>
      <c r="O176">
        <v>187</v>
      </c>
      <c r="P176">
        <v>32</v>
      </c>
      <c r="Q176">
        <v>12</v>
      </c>
      <c r="R176">
        <v>168</v>
      </c>
      <c r="S176" s="6">
        <v>1.05</v>
      </c>
      <c r="T176" s="6">
        <v>1.35</v>
      </c>
      <c r="U176" s="22">
        <v>1.6</v>
      </c>
      <c r="V176" s="22">
        <v>0</v>
      </c>
      <c r="W176" t="s">
        <v>1008</v>
      </c>
      <c r="X176" s="22" t="s">
        <v>704</v>
      </c>
      <c r="Y176" s="22" t="s">
        <v>704</v>
      </c>
      <c r="Z176" s="22" t="s">
        <v>704</v>
      </c>
      <c r="AA176" t="s">
        <v>2127</v>
      </c>
      <c r="AB176" t="s">
        <v>2128</v>
      </c>
      <c r="AC176" t="s">
        <v>2129</v>
      </c>
      <c r="AD176" t="s">
        <v>704</v>
      </c>
      <c r="AE176" t="s">
        <v>2131</v>
      </c>
      <c r="AF176" t="s">
        <v>2130</v>
      </c>
      <c r="AG176" t="s">
        <v>1505</v>
      </c>
      <c r="AH176" t="s">
        <v>704</v>
      </c>
    </row>
    <row r="177" spans="1:34" x14ac:dyDescent="0.3">
      <c r="A177">
        <v>118</v>
      </c>
      <c r="B177" t="s">
        <v>456</v>
      </c>
      <c r="C177" t="s">
        <v>713</v>
      </c>
      <c r="D177" t="s">
        <v>592</v>
      </c>
      <c r="E177" t="s">
        <v>607</v>
      </c>
      <c r="F177">
        <v>2914</v>
      </c>
      <c r="G177" t="s">
        <v>7</v>
      </c>
      <c r="H177">
        <v>195</v>
      </c>
      <c r="I177">
        <v>162</v>
      </c>
      <c r="J177">
        <v>279</v>
      </c>
      <c r="K177">
        <v>100</v>
      </c>
      <c r="L177">
        <v>333</v>
      </c>
      <c r="M177">
        <v>0</v>
      </c>
      <c r="N177">
        <v>10</v>
      </c>
      <c r="O177">
        <v>109</v>
      </c>
      <c r="P177">
        <v>32</v>
      </c>
      <c r="Q177">
        <v>84</v>
      </c>
      <c r="R177">
        <v>172</v>
      </c>
      <c r="S177" s="6">
        <v>1.35</v>
      </c>
      <c r="T177" s="6">
        <v>1.55</v>
      </c>
      <c r="U177" s="22">
        <v>1.3</v>
      </c>
      <c r="V177" s="22">
        <v>0</v>
      </c>
      <c r="W177" t="s">
        <v>1014</v>
      </c>
      <c r="X177" s="22" t="s">
        <v>704</v>
      </c>
      <c r="Y177" s="22" t="s">
        <v>704</v>
      </c>
      <c r="Z177" s="22" t="s">
        <v>704</v>
      </c>
      <c r="AA177" t="s">
        <v>2132</v>
      </c>
      <c r="AB177" t="s">
        <v>2133</v>
      </c>
      <c r="AC177" t="s">
        <v>2134</v>
      </c>
      <c r="AD177" t="s">
        <v>704</v>
      </c>
      <c r="AE177" t="s">
        <v>2135</v>
      </c>
      <c r="AF177" t="s">
        <v>2136</v>
      </c>
      <c r="AG177" t="s">
        <v>1505</v>
      </c>
      <c r="AH177" t="s">
        <v>704</v>
      </c>
    </row>
    <row r="178" spans="1:34" x14ac:dyDescent="0.3">
      <c r="A178">
        <v>262</v>
      </c>
      <c r="B178" t="s">
        <v>463</v>
      </c>
      <c r="C178" t="s">
        <v>600</v>
      </c>
      <c r="D178" t="s">
        <v>595</v>
      </c>
      <c r="E178" t="s">
        <v>607</v>
      </c>
      <c r="F178">
        <v>3372</v>
      </c>
      <c r="G178" t="s">
        <v>9</v>
      </c>
      <c r="H178">
        <v>150</v>
      </c>
      <c r="I178">
        <v>104</v>
      </c>
      <c r="J178">
        <v>223</v>
      </c>
      <c r="K178">
        <v>79</v>
      </c>
      <c r="L178">
        <v>160</v>
      </c>
      <c r="M178">
        <v>0</v>
      </c>
      <c r="N178">
        <v>11</v>
      </c>
      <c r="O178">
        <v>57</v>
      </c>
      <c r="P178">
        <v>19</v>
      </c>
      <c r="Q178">
        <v>55</v>
      </c>
      <c r="R178">
        <v>130</v>
      </c>
      <c r="S178" s="6">
        <v>1.3</v>
      </c>
      <c r="T178" s="6">
        <v>1.25</v>
      </c>
      <c r="U178" s="22">
        <v>0.8</v>
      </c>
      <c r="V178" s="22">
        <v>0</v>
      </c>
      <c r="W178" t="s">
        <v>1022</v>
      </c>
      <c r="X178" s="22" t="s">
        <v>704</v>
      </c>
      <c r="Y178" s="22" t="s">
        <v>704</v>
      </c>
      <c r="Z178" s="22" t="s">
        <v>704</v>
      </c>
      <c r="AA178" t="s">
        <v>2137</v>
      </c>
      <c r="AB178" t="s">
        <v>2138</v>
      </c>
      <c r="AC178" t="s">
        <v>704</v>
      </c>
      <c r="AD178" t="s">
        <v>704</v>
      </c>
      <c r="AE178" t="s">
        <v>2139</v>
      </c>
      <c r="AF178" t="s">
        <v>1505</v>
      </c>
      <c r="AG178" t="s">
        <v>704</v>
      </c>
      <c r="AH178" t="s">
        <v>704</v>
      </c>
    </row>
    <row r="179" spans="1:34" x14ac:dyDescent="0.3">
      <c r="A179">
        <v>335</v>
      </c>
      <c r="B179" t="s">
        <v>473</v>
      </c>
      <c r="C179" t="s">
        <v>713</v>
      </c>
      <c r="D179" t="s">
        <v>592</v>
      </c>
      <c r="E179" t="s">
        <v>607</v>
      </c>
      <c r="F179">
        <v>3231</v>
      </c>
      <c r="G179" t="s">
        <v>7</v>
      </c>
      <c r="H179">
        <v>185</v>
      </c>
      <c r="I179">
        <v>159</v>
      </c>
      <c r="J179">
        <v>324</v>
      </c>
      <c r="K179">
        <v>96</v>
      </c>
      <c r="L179">
        <v>282</v>
      </c>
      <c r="M179">
        <v>0</v>
      </c>
      <c r="N179">
        <v>10</v>
      </c>
      <c r="O179">
        <v>147</v>
      </c>
      <c r="P179">
        <v>32</v>
      </c>
      <c r="Q179">
        <v>89</v>
      </c>
      <c r="R179">
        <v>160</v>
      </c>
      <c r="S179" s="6">
        <v>1.4</v>
      </c>
      <c r="T179" s="6">
        <v>1.5</v>
      </c>
      <c r="U179" s="22">
        <v>1</v>
      </c>
      <c r="V179" s="22">
        <v>0</v>
      </c>
      <c r="W179" t="s">
        <v>1012</v>
      </c>
      <c r="X179" s="22" t="s">
        <v>704</v>
      </c>
      <c r="Y179" s="22" t="s">
        <v>704</v>
      </c>
      <c r="Z179" s="22" t="s">
        <v>704</v>
      </c>
      <c r="AA179" t="s">
        <v>2178</v>
      </c>
      <c r="AB179" t="s">
        <v>2179</v>
      </c>
      <c r="AC179" t="s">
        <v>2180</v>
      </c>
      <c r="AD179" t="s">
        <v>704</v>
      </c>
      <c r="AE179" t="s">
        <v>2182</v>
      </c>
      <c r="AF179" t="s">
        <v>2181</v>
      </c>
      <c r="AG179" t="s">
        <v>1505</v>
      </c>
      <c r="AH179" t="s">
        <v>704</v>
      </c>
    </row>
    <row r="180" spans="1:34" x14ac:dyDescent="0.3">
      <c r="A180">
        <v>115</v>
      </c>
      <c r="B180" t="s">
        <v>453</v>
      </c>
      <c r="C180" t="s">
        <v>713</v>
      </c>
      <c r="D180" t="s">
        <v>595</v>
      </c>
      <c r="E180" t="s">
        <v>607</v>
      </c>
      <c r="F180">
        <v>3970</v>
      </c>
      <c r="G180" t="s">
        <v>7</v>
      </c>
      <c r="H180">
        <v>182</v>
      </c>
      <c r="I180">
        <v>179</v>
      </c>
      <c r="J180">
        <v>340</v>
      </c>
      <c r="K180">
        <v>96</v>
      </c>
      <c r="L180">
        <v>293</v>
      </c>
      <c r="M180">
        <v>0</v>
      </c>
      <c r="N180">
        <v>11</v>
      </c>
      <c r="O180">
        <v>144</v>
      </c>
      <c r="P180">
        <v>32</v>
      </c>
      <c r="Q180">
        <v>88</v>
      </c>
      <c r="R180">
        <v>160</v>
      </c>
      <c r="S180" s="6">
        <v>1.5</v>
      </c>
      <c r="T180" s="6">
        <v>1.55</v>
      </c>
      <c r="U180" s="22">
        <v>1</v>
      </c>
      <c r="V180" s="22">
        <v>0</v>
      </c>
      <c r="W180" t="s">
        <v>1013</v>
      </c>
      <c r="X180" s="22" t="s">
        <v>704</v>
      </c>
      <c r="Y180" s="22" t="s">
        <v>704</v>
      </c>
      <c r="Z180" s="22" t="s">
        <v>704</v>
      </c>
      <c r="AA180" t="s">
        <v>2183</v>
      </c>
      <c r="AB180" t="s">
        <v>2184</v>
      </c>
      <c r="AC180" t="s">
        <v>2185</v>
      </c>
      <c r="AD180" t="s">
        <v>704</v>
      </c>
      <c r="AE180" t="s">
        <v>2186</v>
      </c>
      <c r="AF180" t="s">
        <v>2187</v>
      </c>
      <c r="AG180" t="s">
        <v>1505</v>
      </c>
      <c r="AH180" t="s">
        <v>704</v>
      </c>
    </row>
    <row r="181" spans="1:34" x14ac:dyDescent="0.3">
      <c r="A181" s="21">
        <v>405</v>
      </c>
      <c r="B181" s="21" t="s">
        <v>1364</v>
      </c>
      <c r="C181" s="21" t="s">
        <v>711</v>
      </c>
      <c r="D181" s="21" t="s">
        <v>592</v>
      </c>
      <c r="E181" s="21" t="s">
        <v>607</v>
      </c>
      <c r="F181" s="21">
        <v>4189</v>
      </c>
      <c r="G181" s="21" t="s">
        <v>7</v>
      </c>
      <c r="H181" s="21">
        <v>185</v>
      </c>
      <c r="I181" s="21">
        <v>165</v>
      </c>
      <c r="J181" s="21">
        <v>0</v>
      </c>
      <c r="K181" s="21">
        <v>96</v>
      </c>
      <c r="L181" s="21">
        <v>321</v>
      </c>
      <c r="M181" s="21">
        <v>0</v>
      </c>
      <c r="N181" s="21">
        <v>9</v>
      </c>
      <c r="O181" s="21">
        <v>99</v>
      </c>
      <c r="P181" s="21">
        <v>32</v>
      </c>
      <c r="Q181" s="21">
        <v>48</v>
      </c>
      <c r="R181" s="21">
        <v>168</v>
      </c>
      <c r="S181" s="22">
        <v>1.3</v>
      </c>
      <c r="T181" s="22">
        <v>0.65</v>
      </c>
      <c r="U181" s="22">
        <v>1.3</v>
      </c>
      <c r="V181" s="22">
        <v>0</v>
      </c>
      <c r="W181" s="22" t="s">
        <v>1009</v>
      </c>
      <c r="X181" s="22" t="s">
        <v>704</v>
      </c>
      <c r="Y181" s="22" t="s">
        <v>704</v>
      </c>
      <c r="Z181" s="22" t="s">
        <v>704</v>
      </c>
      <c r="AA181" s="21" t="s">
        <v>2188</v>
      </c>
      <c r="AB181" s="21" t="s">
        <v>2189</v>
      </c>
      <c r="AC181" s="21" t="s">
        <v>2190</v>
      </c>
      <c r="AD181" s="21" t="s">
        <v>704</v>
      </c>
      <c r="AE181" s="21" t="s">
        <v>2191</v>
      </c>
      <c r="AF181" s="21" t="s">
        <v>2192</v>
      </c>
      <c r="AG181" s="21" t="s">
        <v>1505</v>
      </c>
      <c r="AH181" s="21" t="s">
        <v>704</v>
      </c>
    </row>
    <row r="182" spans="1:34" x14ac:dyDescent="0.3">
      <c r="A182" s="21">
        <v>408</v>
      </c>
      <c r="B182" s="21" t="s">
        <v>1435</v>
      </c>
      <c r="C182" s="21" t="s">
        <v>713</v>
      </c>
      <c r="D182" s="21" t="s">
        <v>592</v>
      </c>
      <c r="E182" s="21" t="s">
        <v>607</v>
      </c>
      <c r="F182" s="21">
        <v>3608</v>
      </c>
      <c r="G182" s="21" t="s">
        <v>7</v>
      </c>
      <c r="H182" s="21">
        <v>179</v>
      </c>
      <c r="I182" s="21">
        <v>142</v>
      </c>
      <c r="J182" s="21">
        <v>153</v>
      </c>
      <c r="K182" s="21">
        <v>98</v>
      </c>
      <c r="L182" s="21">
        <v>377</v>
      </c>
      <c r="M182" s="21">
        <v>0</v>
      </c>
      <c r="N182" s="21">
        <v>9</v>
      </c>
      <c r="O182" s="21">
        <v>148</v>
      </c>
      <c r="P182" s="21">
        <v>32</v>
      </c>
      <c r="Q182" s="21">
        <v>58</v>
      </c>
      <c r="R182" s="21">
        <v>169</v>
      </c>
      <c r="S182" s="22">
        <v>1.35</v>
      </c>
      <c r="T182" s="22">
        <v>1.3</v>
      </c>
      <c r="U182" s="22">
        <v>1.35</v>
      </c>
      <c r="V182" s="22">
        <v>0</v>
      </c>
      <c r="W182" s="22" t="s">
        <v>1436</v>
      </c>
      <c r="X182" s="22" t="s">
        <v>704</v>
      </c>
      <c r="Y182" s="22" t="s">
        <v>704</v>
      </c>
      <c r="Z182" s="22" t="s">
        <v>704</v>
      </c>
      <c r="AA182" s="21" t="s">
        <v>2193</v>
      </c>
      <c r="AB182" s="21" t="s">
        <v>2194</v>
      </c>
      <c r="AC182" s="21" t="s">
        <v>2195</v>
      </c>
      <c r="AD182" s="21" t="s">
        <v>704</v>
      </c>
      <c r="AE182" s="21" t="s">
        <v>2196</v>
      </c>
      <c r="AF182" s="21" t="s">
        <v>1541</v>
      </c>
      <c r="AG182" s="21" t="s">
        <v>1505</v>
      </c>
      <c r="AH182" s="21" t="s">
        <v>704</v>
      </c>
    </row>
    <row r="183" spans="1:34" x14ac:dyDescent="0.3">
      <c r="A183">
        <v>31</v>
      </c>
      <c r="B183" t="s">
        <v>444</v>
      </c>
      <c r="C183" t="s">
        <v>711</v>
      </c>
      <c r="D183" t="s">
        <v>593</v>
      </c>
      <c r="E183" t="s">
        <v>607</v>
      </c>
      <c r="F183">
        <v>3470</v>
      </c>
      <c r="G183" t="s">
        <v>7</v>
      </c>
      <c r="H183">
        <v>181</v>
      </c>
      <c r="I183">
        <v>164</v>
      </c>
      <c r="J183">
        <v>0</v>
      </c>
      <c r="K183">
        <v>90</v>
      </c>
      <c r="L183">
        <v>307</v>
      </c>
      <c r="M183">
        <v>0</v>
      </c>
      <c r="N183">
        <v>9</v>
      </c>
      <c r="O183">
        <v>99</v>
      </c>
      <c r="P183">
        <v>32</v>
      </c>
      <c r="Q183">
        <v>55</v>
      </c>
      <c r="R183">
        <v>158</v>
      </c>
      <c r="S183" s="6">
        <v>1.35</v>
      </c>
      <c r="T183" s="6">
        <v>0.65</v>
      </c>
      <c r="U183" s="22">
        <v>1</v>
      </c>
      <c r="V183" s="22">
        <v>0</v>
      </c>
      <c r="W183" s="22" t="s">
        <v>1007</v>
      </c>
      <c r="X183" s="22" t="s">
        <v>704</v>
      </c>
      <c r="Y183" s="22" t="s">
        <v>704</v>
      </c>
      <c r="Z183" s="22" t="s">
        <v>704</v>
      </c>
      <c r="AA183" t="s">
        <v>2197</v>
      </c>
      <c r="AB183" t="s">
        <v>2198</v>
      </c>
      <c r="AC183" t="s">
        <v>704</v>
      </c>
      <c r="AD183" t="s">
        <v>704</v>
      </c>
      <c r="AE183" t="s">
        <v>1959</v>
      </c>
      <c r="AF183" t="s">
        <v>1505</v>
      </c>
      <c r="AG183" t="s">
        <v>704</v>
      </c>
      <c r="AH183" t="s">
        <v>704</v>
      </c>
    </row>
    <row r="184" spans="1:34" x14ac:dyDescent="0.3">
      <c r="A184">
        <v>37</v>
      </c>
      <c r="B184" t="s">
        <v>449</v>
      </c>
      <c r="C184" t="s">
        <v>711</v>
      </c>
      <c r="D184" t="s">
        <v>592</v>
      </c>
      <c r="E184" t="s">
        <v>607</v>
      </c>
      <c r="F184">
        <v>4307</v>
      </c>
      <c r="G184" t="s">
        <v>7</v>
      </c>
      <c r="H184">
        <v>189</v>
      </c>
      <c r="I184">
        <v>165</v>
      </c>
      <c r="J184">
        <v>0</v>
      </c>
      <c r="K184">
        <v>92</v>
      </c>
      <c r="L184">
        <v>323</v>
      </c>
      <c r="M184">
        <v>0</v>
      </c>
      <c r="N184">
        <v>10</v>
      </c>
      <c r="O184">
        <v>100</v>
      </c>
      <c r="P184">
        <v>32</v>
      </c>
      <c r="Q184">
        <v>71</v>
      </c>
      <c r="R184">
        <v>163</v>
      </c>
      <c r="S184" s="6">
        <v>1.3</v>
      </c>
      <c r="T184" s="6">
        <v>0.7</v>
      </c>
      <c r="U184" s="22">
        <v>1.2</v>
      </c>
      <c r="V184" s="22">
        <v>0</v>
      </c>
      <c r="W184" s="22" t="s">
        <v>1009</v>
      </c>
      <c r="X184" s="22" t="s">
        <v>704</v>
      </c>
      <c r="Y184" s="22" t="s">
        <v>704</v>
      </c>
      <c r="Z184" s="22" t="s">
        <v>704</v>
      </c>
      <c r="AA184" t="s">
        <v>2030</v>
      </c>
      <c r="AB184" t="s">
        <v>2262</v>
      </c>
      <c r="AC184" t="s">
        <v>2151</v>
      </c>
      <c r="AD184" t="s">
        <v>704</v>
      </c>
      <c r="AE184" t="s">
        <v>2031</v>
      </c>
      <c r="AF184" t="s">
        <v>2130</v>
      </c>
      <c r="AG184" t="s">
        <v>1505</v>
      </c>
      <c r="AH184" t="s">
        <v>704</v>
      </c>
    </row>
    <row r="185" spans="1:34" x14ac:dyDescent="0.3">
      <c r="A185" s="21">
        <v>420</v>
      </c>
      <c r="B185" s="21" t="s">
        <v>2519</v>
      </c>
      <c r="C185" s="21" t="s">
        <v>711</v>
      </c>
      <c r="D185" s="21" t="s">
        <v>2518</v>
      </c>
      <c r="E185" s="21" t="s">
        <v>607</v>
      </c>
      <c r="F185" s="21">
        <v>3837</v>
      </c>
      <c r="G185" s="21" t="s">
        <v>7</v>
      </c>
      <c r="H185" s="21">
        <v>189</v>
      </c>
      <c r="I185" s="21">
        <v>162</v>
      </c>
      <c r="J185" s="21">
        <v>0</v>
      </c>
      <c r="K185" s="21">
        <v>96</v>
      </c>
      <c r="L185" s="21">
        <v>323</v>
      </c>
      <c r="M185" s="21">
        <v>0</v>
      </c>
      <c r="N185" s="21">
        <v>10</v>
      </c>
      <c r="O185" s="21">
        <v>100</v>
      </c>
      <c r="P185" s="21">
        <v>32</v>
      </c>
      <c r="Q185" s="21">
        <v>71</v>
      </c>
      <c r="R185" s="21">
        <v>163</v>
      </c>
      <c r="S185" s="22">
        <v>1.3</v>
      </c>
      <c r="T185" s="22">
        <v>0.7</v>
      </c>
      <c r="U185" s="22">
        <v>1.2</v>
      </c>
      <c r="V185" s="22">
        <v>0</v>
      </c>
      <c r="W185" s="22" t="s">
        <v>2520</v>
      </c>
      <c r="X185" s="22" t="s">
        <v>2521</v>
      </c>
      <c r="Y185" s="22" t="s">
        <v>704</v>
      </c>
      <c r="Z185" s="22" t="s">
        <v>704</v>
      </c>
      <c r="AA185" s="22" t="s">
        <v>2551</v>
      </c>
      <c r="AB185" s="22" t="s">
        <v>2552</v>
      </c>
      <c r="AC185" t="s">
        <v>2540</v>
      </c>
      <c r="AD185" s="22" t="s">
        <v>704</v>
      </c>
      <c r="AE185" s="22" t="s">
        <v>2553</v>
      </c>
      <c r="AF185" s="22" t="s">
        <v>2554</v>
      </c>
      <c r="AG185" s="22" t="s">
        <v>1505</v>
      </c>
      <c r="AH185" s="22" t="s">
        <v>704</v>
      </c>
    </row>
    <row r="186" spans="1:34" x14ac:dyDescent="0.3">
      <c r="A186">
        <v>38</v>
      </c>
      <c r="B186" t="s">
        <v>450</v>
      </c>
      <c r="C186" t="s">
        <v>711</v>
      </c>
      <c r="D186" t="s">
        <v>592</v>
      </c>
      <c r="E186" t="s">
        <v>607</v>
      </c>
      <c r="F186">
        <v>4307</v>
      </c>
      <c r="G186" t="s">
        <v>7</v>
      </c>
      <c r="H186">
        <v>187</v>
      </c>
      <c r="I186">
        <v>168</v>
      </c>
      <c r="J186">
        <v>0</v>
      </c>
      <c r="K186">
        <v>92</v>
      </c>
      <c r="L186">
        <v>323</v>
      </c>
      <c r="M186">
        <v>0</v>
      </c>
      <c r="N186">
        <v>10</v>
      </c>
      <c r="O186">
        <v>100</v>
      </c>
      <c r="P186">
        <v>32</v>
      </c>
      <c r="Q186">
        <v>70</v>
      </c>
      <c r="R186">
        <v>163</v>
      </c>
      <c r="S186" s="6">
        <v>1.3</v>
      </c>
      <c r="T186" s="6">
        <v>0.7</v>
      </c>
      <c r="U186" s="22">
        <v>1.2</v>
      </c>
      <c r="V186" s="22">
        <v>0</v>
      </c>
      <c r="W186" s="22" t="s">
        <v>1009</v>
      </c>
      <c r="X186" s="22" t="s">
        <v>704</v>
      </c>
      <c r="Y186" s="22" t="s">
        <v>704</v>
      </c>
      <c r="Z186" s="22" t="s">
        <v>704</v>
      </c>
      <c r="AA186" t="s">
        <v>2061</v>
      </c>
      <c r="AB186" t="s">
        <v>2262</v>
      </c>
      <c r="AC186" t="s">
        <v>2526</v>
      </c>
      <c r="AD186" t="s">
        <v>704</v>
      </c>
      <c r="AE186" t="s">
        <v>1545</v>
      </c>
      <c r="AF186" t="s">
        <v>2130</v>
      </c>
      <c r="AG186" t="s">
        <v>1505</v>
      </c>
      <c r="AH186" t="s">
        <v>704</v>
      </c>
    </row>
    <row r="187" spans="1:34" x14ac:dyDescent="0.3">
      <c r="A187">
        <v>366</v>
      </c>
      <c r="B187" t="s">
        <v>476</v>
      </c>
      <c r="C187" t="s">
        <v>711</v>
      </c>
      <c r="D187" t="s">
        <v>593</v>
      </c>
      <c r="E187" t="s">
        <v>607</v>
      </c>
      <c r="F187">
        <v>3301</v>
      </c>
      <c r="G187" t="s">
        <v>7</v>
      </c>
      <c r="H187">
        <v>185</v>
      </c>
      <c r="I187">
        <v>146</v>
      </c>
      <c r="J187">
        <v>215</v>
      </c>
      <c r="K187">
        <v>101</v>
      </c>
      <c r="L187">
        <v>295</v>
      </c>
      <c r="M187">
        <v>0</v>
      </c>
      <c r="N187">
        <v>9</v>
      </c>
      <c r="O187">
        <v>82</v>
      </c>
      <c r="P187">
        <v>35</v>
      </c>
      <c r="Q187">
        <v>67</v>
      </c>
      <c r="R187">
        <v>151</v>
      </c>
      <c r="S187" s="6">
        <v>1.25</v>
      </c>
      <c r="T187" s="6">
        <v>1.5</v>
      </c>
      <c r="U187" s="22">
        <v>1.3</v>
      </c>
      <c r="V187" s="22">
        <v>0</v>
      </c>
      <c r="W187" s="22" t="s">
        <v>1006</v>
      </c>
      <c r="X187" s="22" t="s">
        <v>704</v>
      </c>
      <c r="Y187" s="22" t="s">
        <v>704</v>
      </c>
      <c r="Z187" s="22" t="s">
        <v>704</v>
      </c>
      <c r="AA187" t="s">
        <v>2315</v>
      </c>
      <c r="AB187" t="s">
        <v>2384</v>
      </c>
      <c r="AC187" t="s">
        <v>704</v>
      </c>
      <c r="AD187" t="s">
        <v>704</v>
      </c>
      <c r="AE187" t="s">
        <v>2086</v>
      </c>
      <c r="AF187" t="s">
        <v>1505</v>
      </c>
      <c r="AG187" t="s">
        <v>704</v>
      </c>
      <c r="AH187" t="s">
        <v>704</v>
      </c>
    </row>
    <row r="188" spans="1:34" x14ac:dyDescent="0.3">
      <c r="A188">
        <v>372</v>
      </c>
      <c r="B188" t="s">
        <v>478</v>
      </c>
      <c r="C188" t="s">
        <v>713</v>
      </c>
      <c r="D188" t="s">
        <v>593</v>
      </c>
      <c r="E188" t="s">
        <v>607</v>
      </c>
      <c r="F188">
        <v>2981</v>
      </c>
      <c r="G188" t="s">
        <v>7</v>
      </c>
      <c r="H188">
        <v>182</v>
      </c>
      <c r="I188">
        <v>134</v>
      </c>
      <c r="J188">
        <v>0</v>
      </c>
      <c r="K188">
        <v>92</v>
      </c>
      <c r="L188">
        <v>154</v>
      </c>
      <c r="M188">
        <v>0</v>
      </c>
      <c r="N188">
        <v>9</v>
      </c>
      <c r="O188">
        <v>53</v>
      </c>
      <c r="P188">
        <v>29</v>
      </c>
      <c r="Q188">
        <v>24</v>
      </c>
      <c r="R188">
        <v>168</v>
      </c>
      <c r="S188" s="6">
        <v>1.1499999999999999</v>
      </c>
      <c r="T188" s="22">
        <v>0</v>
      </c>
      <c r="U188" s="22">
        <v>0.8</v>
      </c>
      <c r="V188" s="22">
        <v>0.8</v>
      </c>
      <c r="W188" t="s">
        <v>1028</v>
      </c>
      <c r="X188" s="22" t="s">
        <v>704</v>
      </c>
      <c r="Y188" s="22" t="s">
        <v>704</v>
      </c>
      <c r="Z188" s="22" t="s">
        <v>704</v>
      </c>
      <c r="AA188" t="s">
        <v>2269</v>
      </c>
      <c r="AB188" t="s">
        <v>2385</v>
      </c>
      <c r="AC188" t="s">
        <v>704</v>
      </c>
      <c r="AD188" t="s">
        <v>704</v>
      </c>
      <c r="AE188" t="s">
        <v>2271</v>
      </c>
      <c r="AF188" t="s">
        <v>1505</v>
      </c>
      <c r="AG188" t="s">
        <v>704</v>
      </c>
      <c r="AH188" t="s">
        <v>704</v>
      </c>
    </row>
    <row r="189" spans="1:34" x14ac:dyDescent="0.3">
      <c r="A189" s="21">
        <v>3372</v>
      </c>
      <c r="B189" s="21" t="s">
        <v>951</v>
      </c>
      <c r="C189" s="21" t="s">
        <v>713</v>
      </c>
      <c r="D189" s="21" t="s">
        <v>592</v>
      </c>
      <c r="E189" s="21" t="s">
        <v>607</v>
      </c>
      <c r="F189" s="21">
        <v>3221</v>
      </c>
      <c r="G189" s="21" t="s">
        <v>7</v>
      </c>
      <c r="H189" s="21">
        <v>182</v>
      </c>
      <c r="I189" s="21">
        <v>174</v>
      </c>
      <c r="J189" s="21">
        <v>0</v>
      </c>
      <c r="K189" s="21">
        <v>92</v>
      </c>
      <c r="L189" s="21">
        <v>199</v>
      </c>
      <c r="M189" s="21">
        <v>0</v>
      </c>
      <c r="N189" s="21">
        <v>9</v>
      </c>
      <c r="O189" s="21">
        <v>53</v>
      </c>
      <c r="P189" s="21">
        <v>29</v>
      </c>
      <c r="Q189" s="21">
        <v>24</v>
      </c>
      <c r="R189" s="21">
        <v>173</v>
      </c>
      <c r="S189" s="22">
        <v>1.2</v>
      </c>
      <c r="T189" s="22">
        <v>0</v>
      </c>
      <c r="U189" s="22">
        <v>0.9</v>
      </c>
      <c r="V189" s="22">
        <v>0.9</v>
      </c>
      <c r="W189" t="s">
        <v>1028</v>
      </c>
      <c r="X189" s="22" t="s">
        <v>704</v>
      </c>
      <c r="Y189" s="22" t="s">
        <v>704</v>
      </c>
      <c r="Z189" s="22" t="s">
        <v>704</v>
      </c>
      <c r="AA189" s="21" t="s">
        <v>2269</v>
      </c>
      <c r="AB189" s="21" t="s">
        <v>2385</v>
      </c>
      <c r="AC189" s="21"/>
      <c r="AD189" s="21" t="s">
        <v>704</v>
      </c>
      <c r="AE189" s="21" t="s">
        <v>2271</v>
      </c>
      <c r="AF189" s="21" t="s">
        <v>2386</v>
      </c>
      <c r="AG189" s="21" t="s">
        <v>1505</v>
      </c>
      <c r="AH189" s="21" t="s">
        <v>704</v>
      </c>
    </row>
    <row r="190" spans="1:34" x14ac:dyDescent="0.3">
      <c r="A190">
        <v>373</v>
      </c>
      <c r="B190" t="s">
        <v>479</v>
      </c>
      <c r="C190" t="s">
        <v>713</v>
      </c>
      <c r="D190" t="s">
        <v>593</v>
      </c>
      <c r="E190" t="s">
        <v>607</v>
      </c>
      <c r="F190">
        <v>2789</v>
      </c>
      <c r="G190" t="s">
        <v>7</v>
      </c>
      <c r="H190">
        <v>190</v>
      </c>
      <c r="I190">
        <v>128</v>
      </c>
      <c r="J190">
        <v>0</v>
      </c>
      <c r="K190">
        <v>92</v>
      </c>
      <c r="L190">
        <v>178</v>
      </c>
      <c r="M190">
        <v>0</v>
      </c>
      <c r="N190">
        <v>9</v>
      </c>
      <c r="O190">
        <v>53</v>
      </c>
      <c r="P190">
        <v>29</v>
      </c>
      <c r="Q190">
        <v>45</v>
      </c>
      <c r="R190">
        <v>166</v>
      </c>
      <c r="S190" s="6">
        <v>1.1499999999999999</v>
      </c>
      <c r="T190" s="22">
        <v>0</v>
      </c>
      <c r="U190" s="22">
        <v>0.8</v>
      </c>
      <c r="V190" s="22">
        <v>0.8</v>
      </c>
      <c r="W190" t="s">
        <v>1028</v>
      </c>
      <c r="X190" s="22" t="s">
        <v>704</v>
      </c>
      <c r="Y190" s="22" t="s">
        <v>704</v>
      </c>
      <c r="Z190" s="22" t="s">
        <v>704</v>
      </c>
      <c r="AA190" t="s">
        <v>2269</v>
      </c>
      <c r="AB190" t="s">
        <v>2387</v>
      </c>
      <c r="AC190" t="s">
        <v>704</v>
      </c>
      <c r="AD190" t="s">
        <v>704</v>
      </c>
      <c r="AE190" t="s">
        <v>2271</v>
      </c>
      <c r="AF190" t="s">
        <v>1505</v>
      </c>
      <c r="AG190" t="s">
        <v>704</v>
      </c>
      <c r="AH190" t="s">
        <v>704</v>
      </c>
    </row>
    <row r="191" spans="1:34" x14ac:dyDescent="0.3">
      <c r="A191" s="21">
        <v>3373</v>
      </c>
      <c r="B191" s="21" t="s">
        <v>950</v>
      </c>
      <c r="C191" s="21" t="s">
        <v>713</v>
      </c>
      <c r="D191" s="21" t="s">
        <v>592</v>
      </c>
      <c r="E191" s="21" t="s">
        <v>607</v>
      </c>
      <c r="F191" s="21">
        <v>3029</v>
      </c>
      <c r="G191" s="21" t="s">
        <v>7</v>
      </c>
      <c r="H191" s="21">
        <v>190</v>
      </c>
      <c r="I191" s="21">
        <v>168</v>
      </c>
      <c r="J191" s="21">
        <v>0</v>
      </c>
      <c r="K191" s="21">
        <v>92</v>
      </c>
      <c r="L191" s="21">
        <v>223</v>
      </c>
      <c r="M191" s="21">
        <v>0</v>
      </c>
      <c r="N191" s="21">
        <v>9</v>
      </c>
      <c r="O191" s="21">
        <v>53</v>
      </c>
      <c r="P191" s="21">
        <v>29</v>
      </c>
      <c r="Q191" s="21">
        <v>45</v>
      </c>
      <c r="R191" s="21">
        <v>171</v>
      </c>
      <c r="S191" s="22">
        <v>1.1499999999999999</v>
      </c>
      <c r="T191" s="22">
        <v>0</v>
      </c>
      <c r="U191" s="22">
        <v>0.9</v>
      </c>
      <c r="V191" s="22">
        <v>0.9</v>
      </c>
      <c r="W191" t="s">
        <v>1028</v>
      </c>
      <c r="X191" s="22" t="s">
        <v>704</v>
      </c>
      <c r="Y191" s="22" t="s">
        <v>704</v>
      </c>
      <c r="Z191" s="22" t="s">
        <v>704</v>
      </c>
      <c r="AA191" s="21" t="s">
        <v>2269</v>
      </c>
      <c r="AB191" s="21" t="s">
        <v>1566</v>
      </c>
      <c r="AC191" s="21" t="s">
        <v>2387</v>
      </c>
      <c r="AD191" s="21" t="s">
        <v>704</v>
      </c>
      <c r="AE191" s="21" t="s">
        <v>2271</v>
      </c>
      <c r="AF191" s="21" t="s">
        <v>1565</v>
      </c>
      <c r="AG191" s="21" t="s">
        <v>1505</v>
      </c>
      <c r="AH191" s="21" t="s">
        <v>704</v>
      </c>
    </row>
    <row r="192" spans="1:34" ht="15" customHeight="1" x14ac:dyDescent="0.3">
      <c r="A192">
        <v>330</v>
      </c>
      <c r="B192" t="s">
        <v>472</v>
      </c>
      <c r="C192" t="s">
        <v>711</v>
      </c>
      <c r="D192" t="s">
        <v>592</v>
      </c>
      <c r="E192" t="s">
        <v>607</v>
      </c>
      <c r="F192">
        <v>4307</v>
      </c>
      <c r="G192" t="s">
        <v>7</v>
      </c>
      <c r="H192">
        <v>185</v>
      </c>
      <c r="I192">
        <v>157</v>
      </c>
      <c r="J192">
        <v>0</v>
      </c>
      <c r="K192">
        <v>92</v>
      </c>
      <c r="L192">
        <v>321</v>
      </c>
      <c r="M192">
        <v>0</v>
      </c>
      <c r="N192">
        <v>10</v>
      </c>
      <c r="O192">
        <v>100</v>
      </c>
      <c r="P192">
        <v>32</v>
      </c>
      <c r="Q192">
        <v>69</v>
      </c>
      <c r="R192">
        <v>161</v>
      </c>
      <c r="S192" s="6">
        <v>1.3</v>
      </c>
      <c r="T192" s="6">
        <v>0.75</v>
      </c>
      <c r="U192" s="22">
        <v>1.2</v>
      </c>
      <c r="V192" s="22">
        <v>0</v>
      </c>
      <c r="W192" s="22" t="s">
        <v>1009</v>
      </c>
      <c r="X192" s="22" t="s">
        <v>704</v>
      </c>
      <c r="Y192" s="22" t="s">
        <v>704</v>
      </c>
      <c r="Z192" s="22" t="s">
        <v>704</v>
      </c>
      <c r="AA192" t="s">
        <v>1918</v>
      </c>
      <c r="AB192" t="s">
        <v>2262</v>
      </c>
      <c r="AC192" t="s">
        <v>2324</v>
      </c>
      <c r="AD192" t="s">
        <v>704</v>
      </c>
      <c r="AE192" t="s">
        <v>1916</v>
      </c>
      <c r="AF192" t="s">
        <v>2130</v>
      </c>
      <c r="AG192" t="s">
        <v>1505</v>
      </c>
      <c r="AH192" t="s">
        <v>704</v>
      </c>
    </row>
    <row r="193" spans="1:34" x14ac:dyDescent="0.3">
      <c r="A193">
        <v>114</v>
      </c>
      <c r="B193" t="s">
        <v>452</v>
      </c>
      <c r="C193" t="s">
        <v>713</v>
      </c>
      <c r="D193" t="s">
        <v>592</v>
      </c>
      <c r="E193" t="s">
        <v>607</v>
      </c>
      <c r="F193">
        <v>4486</v>
      </c>
      <c r="G193" t="s">
        <v>7</v>
      </c>
      <c r="H193">
        <v>176</v>
      </c>
      <c r="I193">
        <v>157</v>
      </c>
      <c r="J193">
        <v>280</v>
      </c>
      <c r="K193">
        <v>100</v>
      </c>
      <c r="L193">
        <v>313</v>
      </c>
      <c r="M193">
        <v>0</v>
      </c>
      <c r="N193">
        <v>10</v>
      </c>
      <c r="O193">
        <v>101</v>
      </c>
      <c r="P193">
        <v>32</v>
      </c>
      <c r="Q193">
        <v>37</v>
      </c>
      <c r="R193">
        <v>160</v>
      </c>
      <c r="S193" s="6">
        <v>1.5</v>
      </c>
      <c r="T193" s="6">
        <v>1.55</v>
      </c>
      <c r="U193" s="22">
        <v>1</v>
      </c>
      <c r="V193" s="22">
        <v>0</v>
      </c>
      <c r="W193" t="s">
        <v>1012</v>
      </c>
      <c r="X193" s="22" t="s">
        <v>704</v>
      </c>
      <c r="Y193" s="22" t="s">
        <v>704</v>
      </c>
      <c r="Z193" s="22" t="s">
        <v>704</v>
      </c>
      <c r="AA193" t="s">
        <v>2363</v>
      </c>
      <c r="AB193" t="s">
        <v>2364</v>
      </c>
      <c r="AC193" t="s">
        <v>704</v>
      </c>
      <c r="AD193" t="s">
        <v>704</v>
      </c>
      <c r="AE193" t="s">
        <v>2054</v>
      </c>
      <c r="AF193" t="s">
        <v>1505</v>
      </c>
      <c r="AG193" t="s">
        <v>704</v>
      </c>
      <c r="AH193" t="s">
        <v>704</v>
      </c>
    </row>
    <row r="194" spans="1:34" x14ac:dyDescent="0.3">
      <c r="A194">
        <v>349</v>
      </c>
      <c r="B194" t="s">
        <v>474</v>
      </c>
      <c r="C194" t="s">
        <v>601</v>
      </c>
      <c r="D194" t="s">
        <v>592</v>
      </c>
      <c r="E194" t="s">
        <v>607</v>
      </c>
      <c r="F194">
        <v>3185</v>
      </c>
      <c r="G194" t="s">
        <v>7</v>
      </c>
      <c r="H194">
        <v>173</v>
      </c>
      <c r="I194">
        <v>161</v>
      </c>
      <c r="J194">
        <v>273</v>
      </c>
      <c r="K194">
        <v>117</v>
      </c>
      <c r="L194">
        <v>272</v>
      </c>
      <c r="M194">
        <v>0</v>
      </c>
      <c r="N194">
        <v>10</v>
      </c>
      <c r="O194">
        <v>144</v>
      </c>
      <c r="P194">
        <v>34</v>
      </c>
      <c r="Q194">
        <v>67</v>
      </c>
      <c r="R194">
        <v>170</v>
      </c>
      <c r="S194" s="6">
        <v>1.4</v>
      </c>
      <c r="T194" s="6">
        <v>1.55</v>
      </c>
      <c r="U194" s="22">
        <v>1</v>
      </c>
      <c r="V194" s="22">
        <v>0</v>
      </c>
      <c r="W194" t="s">
        <v>1026</v>
      </c>
      <c r="X194" s="22" t="s">
        <v>704</v>
      </c>
      <c r="Y194" s="22" t="s">
        <v>704</v>
      </c>
      <c r="Z194" s="22" t="s">
        <v>704</v>
      </c>
      <c r="AA194" t="s">
        <v>2365</v>
      </c>
      <c r="AB194" t="s">
        <v>2366</v>
      </c>
      <c r="AC194" t="s">
        <v>2368</v>
      </c>
      <c r="AD194" t="s">
        <v>704</v>
      </c>
      <c r="AE194" t="s">
        <v>2371</v>
      </c>
      <c r="AF194" t="s">
        <v>2370</v>
      </c>
      <c r="AG194" t="s">
        <v>1505</v>
      </c>
      <c r="AH194" t="s">
        <v>704</v>
      </c>
    </row>
    <row r="195" spans="1:34" x14ac:dyDescent="0.3">
      <c r="A195">
        <v>3349</v>
      </c>
      <c r="B195" t="s">
        <v>957</v>
      </c>
      <c r="C195" t="s">
        <v>601</v>
      </c>
      <c r="D195" t="s">
        <v>595</v>
      </c>
      <c r="E195" t="s">
        <v>607</v>
      </c>
      <c r="F195">
        <v>3425</v>
      </c>
      <c r="G195" t="s">
        <v>7</v>
      </c>
      <c r="H195">
        <v>178</v>
      </c>
      <c r="I195">
        <v>191</v>
      </c>
      <c r="J195">
        <v>298</v>
      </c>
      <c r="K195">
        <v>117</v>
      </c>
      <c r="L195">
        <v>327</v>
      </c>
      <c r="M195">
        <v>0</v>
      </c>
      <c r="N195">
        <v>9</v>
      </c>
      <c r="O195">
        <v>144</v>
      </c>
      <c r="P195">
        <v>34</v>
      </c>
      <c r="Q195">
        <v>67</v>
      </c>
      <c r="R195">
        <v>175</v>
      </c>
      <c r="S195" s="6">
        <v>1.45</v>
      </c>
      <c r="T195" s="6">
        <v>1.55</v>
      </c>
      <c r="U195" s="6">
        <v>1.1499999999999999</v>
      </c>
      <c r="V195" s="6">
        <v>0</v>
      </c>
      <c r="W195" t="s">
        <v>1026</v>
      </c>
      <c r="X195" t="s">
        <v>1289</v>
      </c>
      <c r="Y195" t="s">
        <v>1290</v>
      </c>
      <c r="Z195" s="22" t="s">
        <v>704</v>
      </c>
      <c r="AA195" t="s">
        <v>2365</v>
      </c>
      <c r="AB195" t="s">
        <v>2366</v>
      </c>
      <c r="AC195" t="s">
        <v>2367</v>
      </c>
      <c r="AD195" t="s">
        <v>2368</v>
      </c>
      <c r="AE195" t="s">
        <v>2371</v>
      </c>
      <c r="AF195" t="s">
        <v>2370</v>
      </c>
      <c r="AG195" t="s">
        <v>2369</v>
      </c>
      <c r="AH195" t="s">
        <v>1505</v>
      </c>
    </row>
    <row r="196" spans="1:34" x14ac:dyDescent="0.3">
      <c r="A196">
        <v>327</v>
      </c>
      <c r="B196" t="s">
        <v>469</v>
      </c>
      <c r="C196" t="s">
        <v>713</v>
      </c>
      <c r="D196" t="s">
        <v>593</v>
      </c>
      <c r="E196" t="s">
        <v>607</v>
      </c>
      <c r="F196">
        <v>3586</v>
      </c>
      <c r="G196" t="s">
        <v>7</v>
      </c>
      <c r="H196">
        <v>182</v>
      </c>
      <c r="I196">
        <v>159</v>
      </c>
      <c r="J196">
        <v>268</v>
      </c>
      <c r="K196">
        <v>100</v>
      </c>
      <c r="L196">
        <v>255</v>
      </c>
      <c r="M196">
        <v>0</v>
      </c>
      <c r="N196">
        <v>9</v>
      </c>
      <c r="O196">
        <v>117</v>
      </c>
      <c r="P196">
        <v>32</v>
      </c>
      <c r="Q196">
        <v>11</v>
      </c>
      <c r="R196">
        <v>172</v>
      </c>
      <c r="S196" s="6">
        <v>1.4</v>
      </c>
      <c r="T196" s="6">
        <v>1.55</v>
      </c>
      <c r="U196" s="22">
        <v>1.1000000000000001</v>
      </c>
      <c r="V196" s="22">
        <v>0</v>
      </c>
      <c r="W196" t="s">
        <v>1025</v>
      </c>
      <c r="X196" s="22" t="s">
        <v>704</v>
      </c>
      <c r="Y196" s="22" t="s">
        <v>704</v>
      </c>
      <c r="Z196" s="22" t="s">
        <v>704</v>
      </c>
      <c r="AA196" t="s">
        <v>2345</v>
      </c>
      <c r="AB196" t="s">
        <v>2346</v>
      </c>
      <c r="AC196" t="s">
        <v>704</v>
      </c>
      <c r="AD196" t="s">
        <v>704</v>
      </c>
      <c r="AE196" t="s">
        <v>2347</v>
      </c>
      <c r="AF196" t="s">
        <v>1505</v>
      </c>
      <c r="AG196" t="s">
        <v>704</v>
      </c>
      <c r="AH196" t="s">
        <v>704</v>
      </c>
    </row>
    <row r="197" spans="1:34" x14ac:dyDescent="0.3">
      <c r="A197">
        <v>117</v>
      </c>
      <c r="B197" t="s">
        <v>455</v>
      </c>
      <c r="C197" t="s">
        <v>713</v>
      </c>
      <c r="D197" t="s">
        <v>593</v>
      </c>
      <c r="E197" t="s">
        <v>607</v>
      </c>
      <c r="F197">
        <v>2830</v>
      </c>
      <c r="G197" t="s">
        <v>7</v>
      </c>
      <c r="H197">
        <v>187</v>
      </c>
      <c r="I197">
        <v>156</v>
      </c>
      <c r="J197">
        <v>270</v>
      </c>
      <c r="K197">
        <v>100</v>
      </c>
      <c r="L197">
        <v>324</v>
      </c>
      <c r="M197">
        <v>0</v>
      </c>
      <c r="N197">
        <v>9</v>
      </c>
      <c r="O197">
        <v>92</v>
      </c>
      <c r="P197">
        <v>32</v>
      </c>
      <c r="Q197">
        <v>26</v>
      </c>
      <c r="R197">
        <v>170</v>
      </c>
      <c r="S197" s="6">
        <v>1.3</v>
      </c>
      <c r="T197" s="6">
        <v>1.55</v>
      </c>
      <c r="U197" s="22">
        <v>1.3</v>
      </c>
      <c r="V197" s="22">
        <v>0</v>
      </c>
      <c r="W197" t="s">
        <v>1014</v>
      </c>
      <c r="X197" s="22" t="s">
        <v>704</v>
      </c>
      <c r="Y197" s="22" t="s">
        <v>704</v>
      </c>
      <c r="Z197" s="22" t="s">
        <v>704</v>
      </c>
      <c r="AA197" t="s">
        <v>1918</v>
      </c>
      <c r="AB197" t="s">
        <v>2134</v>
      </c>
      <c r="AC197" t="s">
        <v>704</v>
      </c>
      <c r="AD197" t="s">
        <v>704</v>
      </c>
      <c r="AE197" t="s">
        <v>1916</v>
      </c>
      <c r="AF197" t="s">
        <v>1505</v>
      </c>
      <c r="AG197" t="s">
        <v>704</v>
      </c>
      <c r="AH197" t="s">
        <v>704</v>
      </c>
    </row>
    <row r="198" spans="1:34" x14ac:dyDescent="0.3">
      <c r="A198" s="21">
        <v>423</v>
      </c>
      <c r="B198" s="21" t="s">
        <v>2563</v>
      </c>
      <c r="C198" s="21" t="s">
        <v>713</v>
      </c>
      <c r="D198" s="21" t="s">
        <v>593</v>
      </c>
      <c r="E198" s="21" t="s">
        <v>607</v>
      </c>
      <c r="F198" s="21">
        <v>3688</v>
      </c>
      <c r="G198" s="21" t="s">
        <v>7</v>
      </c>
      <c r="H198" s="21">
        <v>171</v>
      </c>
      <c r="I198" s="21">
        <v>151</v>
      </c>
      <c r="J198" s="21">
        <v>273</v>
      </c>
      <c r="K198" s="21">
        <v>100</v>
      </c>
      <c r="L198" s="21">
        <v>344</v>
      </c>
      <c r="M198" s="21">
        <v>0</v>
      </c>
      <c r="N198" s="21">
        <v>9</v>
      </c>
      <c r="O198" s="21">
        <v>99</v>
      </c>
      <c r="P198" s="21">
        <v>32</v>
      </c>
      <c r="Q198" s="21">
        <v>81</v>
      </c>
      <c r="R198" s="21">
        <v>157</v>
      </c>
      <c r="S198" s="22">
        <v>1.35</v>
      </c>
      <c r="T198" s="22">
        <v>1.3</v>
      </c>
      <c r="U198" s="22">
        <v>1.35</v>
      </c>
      <c r="V198" s="22">
        <v>0</v>
      </c>
      <c r="W198" s="22" t="s">
        <v>1011</v>
      </c>
      <c r="X198" s="22" t="s">
        <v>704</v>
      </c>
      <c r="Y198" s="22" t="s">
        <v>704</v>
      </c>
      <c r="Z198" s="22" t="s">
        <v>704</v>
      </c>
      <c r="AA198" s="22" t="s">
        <v>1918</v>
      </c>
      <c r="AB198" s="22" t="s">
        <v>2564</v>
      </c>
      <c r="AC198" s="22" t="s">
        <v>2565</v>
      </c>
      <c r="AD198" t="s">
        <v>704</v>
      </c>
      <c r="AE198" s="22" t="s">
        <v>1916</v>
      </c>
      <c r="AF198" s="22" t="s">
        <v>2566</v>
      </c>
      <c r="AG198" s="22" t="s">
        <v>1505</v>
      </c>
      <c r="AH198" s="22" t="s">
        <v>704</v>
      </c>
    </row>
    <row r="199" spans="1:34" x14ac:dyDescent="0.3">
      <c r="A199">
        <v>33</v>
      </c>
      <c r="B199" t="s">
        <v>446</v>
      </c>
      <c r="C199" t="s">
        <v>711</v>
      </c>
      <c r="D199" t="s">
        <v>592</v>
      </c>
      <c r="E199" t="s">
        <v>607</v>
      </c>
      <c r="F199">
        <v>3604</v>
      </c>
      <c r="G199" t="s">
        <v>7</v>
      </c>
      <c r="H199">
        <v>185</v>
      </c>
      <c r="I199">
        <v>171</v>
      </c>
      <c r="J199">
        <v>0</v>
      </c>
      <c r="K199">
        <v>90</v>
      </c>
      <c r="L199">
        <v>316</v>
      </c>
      <c r="M199">
        <v>0</v>
      </c>
      <c r="N199">
        <v>10</v>
      </c>
      <c r="O199">
        <v>109</v>
      </c>
      <c r="P199">
        <v>32</v>
      </c>
      <c r="Q199">
        <v>33</v>
      </c>
      <c r="R199">
        <v>175</v>
      </c>
      <c r="S199" s="6">
        <v>1.35</v>
      </c>
      <c r="T199" s="6">
        <v>0.65</v>
      </c>
      <c r="U199" s="22">
        <v>1</v>
      </c>
      <c r="V199" s="22">
        <v>0</v>
      </c>
      <c r="W199" s="22" t="s">
        <v>1007</v>
      </c>
      <c r="X199" s="22" t="s">
        <v>704</v>
      </c>
      <c r="Y199" s="22" t="s">
        <v>704</v>
      </c>
      <c r="Z199" s="22" t="s">
        <v>704</v>
      </c>
      <c r="AA199" t="s">
        <v>2372</v>
      </c>
      <c r="AB199" t="s">
        <v>2198</v>
      </c>
      <c r="AC199" t="s">
        <v>704</v>
      </c>
      <c r="AD199" t="s">
        <v>704</v>
      </c>
      <c r="AE199" t="s">
        <v>2373</v>
      </c>
      <c r="AF199" t="s">
        <v>1505</v>
      </c>
      <c r="AG199" t="s">
        <v>704</v>
      </c>
      <c r="AH199" t="s">
        <v>704</v>
      </c>
    </row>
    <row r="200" spans="1:34" x14ac:dyDescent="0.3">
      <c r="A200">
        <v>304</v>
      </c>
      <c r="B200" t="s">
        <v>465</v>
      </c>
      <c r="C200" t="s">
        <v>711</v>
      </c>
      <c r="D200" t="s">
        <v>593</v>
      </c>
      <c r="E200" t="s">
        <v>607</v>
      </c>
      <c r="F200">
        <v>3470</v>
      </c>
      <c r="G200" t="s">
        <v>7</v>
      </c>
      <c r="H200">
        <v>181</v>
      </c>
      <c r="I200">
        <v>164</v>
      </c>
      <c r="J200">
        <v>0</v>
      </c>
      <c r="K200">
        <v>90</v>
      </c>
      <c r="L200">
        <v>307</v>
      </c>
      <c r="M200">
        <v>0</v>
      </c>
      <c r="N200">
        <v>9</v>
      </c>
      <c r="O200">
        <v>99</v>
      </c>
      <c r="P200">
        <v>32</v>
      </c>
      <c r="Q200">
        <v>50</v>
      </c>
      <c r="R200">
        <v>158</v>
      </c>
      <c r="S200" s="6">
        <v>1.35</v>
      </c>
      <c r="T200" s="6">
        <v>0.65</v>
      </c>
      <c r="U200" s="22">
        <v>1</v>
      </c>
      <c r="V200" s="22">
        <v>0</v>
      </c>
      <c r="W200" s="22" t="s">
        <v>1007</v>
      </c>
      <c r="X200" s="22" t="s">
        <v>704</v>
      </c>
      <c r="Y200" s="22" t="s">
        <v>704</v>
      </c>
      <c r="Z200" s="22" t="s">
        <v>704</v>
      </c>
      <c r="AA200" t="s">
        <v>1918</v>
      </c>
      <c r="AB200" t="s">
        <v>2374</v>
      </c>
      <c r="AC200" t="s">
        <v>704</v>
      </c>
      <c r="AD200" t="s">
        <v>704</v>
      </c>
      <c r="AE200" t="s">
        <v>1916</v>
      </c>
      <c r="AF200" t="s">
        <v>1505</v>
      </c>
      <c r="AG200" t="s">
        <v>704</v>
      </c>
      <c r="AH200" t="s">
        <v>704</v>
      </c>
    </row>
    <row r="201" spans="1:34" x14ac:dyDescent="0.3">
      <c r="A201">
        <v>183</v>
      </c>
      <c r="B201" t="s">
        <v>459</v>
      </c>
      <c r="C201" t="s">
        <v>714</v>
      </c>
      <c r="D201" t="s">
        <v>593</v>
      </c>
      <c r="E201" t="s">
        <v>607</v>
      </c>
      <c r="F201">
        <v>3214</v>
      </c>
      <c r="G201" t="s">
        <v>7</v>
      </c>
      <c r="H201">
        <v>176</v>
      </c>
      <c r="I201">
        <v>120</v>
      </c>
      <c r="J201">
        <v>220</v>
      </c>
      <c r="K201">
        <v>100</v>
      </c>
      <c r="L201">
        <v>343</v>
      </c>
      <c r="M201">
        <v>0</v>
      </c>
      <c r="N201">
        <v>9</v>
      </c>
      <c r="O201">
        <v>99</v>
      </c>
      <c r="P201">
        <v>36</v>
      </c>
      <c r="Q201">
        <v>33</v>
      </c>
      <c r="R201">
        <v>145</v>
      </c>
      <c r="S201" s="6">
        <v>1.05</v>
      </c>
      <c r="T201" s="6">
        <v>1.4</v>
      </c>
      <c r="U201" s="22">
        <v>1.6</v>
      </c>
      <c r="V201" s="22">
        <v>0</v>
      </c>
      <c r="W201" t="s">
        <v>1016</v>
      </c>
      <c r="X201" s="22" t="s">
        <v>704</v>
      </c>
      <c r="Y201" s="22" t="s">
        <v>704</v>
      </c>
      <c r="Z201" s="22" t="s">
        <v>704</v>
      </c>
      <c r="AA201" t="s">
        <v>2262</v>
      </c>
      <c r="AB201" t="s">
        <v>2117</v>
      </c>
      <c r="AC201" t="s">
        <v>704</v>
      </c>
      <c r="AD201" t="s">
        <v>704</v>
      </c>
      <c r="AE201" t="s">
        <v>2130</v>
      </c>
      <c r="AF201" t="s">
        <v>1505</v>
      </c>
      <c r="AG201" t="s">
        <v>704</v>
      </c>
      <c r="AH201" t="s">
        <v>704</v>
      </c>
    </row>
    <row r="202" spans="1:34" x14ac:dyDescent="0.3">
      <c r="A202">
        <v>328</v>
      </c>
      <c r="B202" t="s">
        <v>470</v>
      </c>
      <c r="C202" t="s">
        <v>713</v>
      </c>
      <c r="D202" t="s">
        <v>593</v>
      </c>
      <c r="E202" t="s">
        <v>607</v>
      </c>
      <c r="F202">
        <v>3636</v>
      </c>
      <c r="G202" t="s">
        <v>7</v>
      </c>
      <c r="H202">
        <v>182</v>
      </c>
      <c r="I202">
        <v>157</v>
      </c>
      <c r="J202">
        <v>269</v>
      </c>
      <c r="K202">
        <v>100</v>
      </c>
      <c r="L202">
        <v>329</v>
      </c>
      <c r="M202">
        <v>0</v>
      </c>
      <c r="N202">
        <v>9</v>
      </c>
      <c r="O202">
        <v>123</v>
      </c>
      <c r="P202">
        <v>32</v>
      </c>
      <c r="Q202">
        <v>67</v>
      </c>
      <c r="R202">
        <v>170</v>
      </c>
      <c r="S202" s="6">
        <v>1.4</v>
      </c>
      <c r="T202" s="6">
        <v>1.55</v>
      </c>
      <c r="U202" s="22">
        <v>1.1000000000000001</v>
      </c>
      <c r="V202" s="22">
        <v>0</v>
      </c>
      <c r="W202" t="s">
        <v>1025</v>
      </c>
      <c r="X202" s="22" t="s">
        <v>704</v>
      </c>
      <c r="Y202" s="22" t="s">
        <v>704</v>
      </c>
      <c r="Z202" s="22" t="s">
        <v>704</v>
      </c>
      <c r="AA202" t="s">
        <v>2375</v>
      </c>
      <c r="AB202" t="s">
        <v>2376</v>
      </c>
      <c r="AC202" t="s">
        <v>704</v>
      </c>
      <c r="AD202" t="s">
        <v>704</v>
      </c>
      <c r="AE202" t="s">
        <v>2377</v>
      </c>
      <c r="AF202" t="s">
        <v>1505</v>
      </c>
      <c r="AG202" t="s">
        <v>704</v>
      </c>
      <c r="AH202" t="s">
        <v>704</v>
      </c>
    </row>
    <row r="203" spans="1:34" x14ac:dyDescent="0.3">
      <c r="A203">
        <v>309</v>
      </c>
      <c r="B203" t="s">
        <v>363</v>
      </c>
      <c r="C203" t="s">
        <v>714</v>
      </c>
      <c r="D203" t="s">
        <v>592</v>
      </c>
      <c r="E203" t="s">
        <v>607</v>
      </c>
      <c r="F203">
        <v>2615</v>
      </c>
      <c r="G203" t="s">
        <v>7</v>
      </c>
      <c r="H203">
        <v>192</v>
      </c>
      <c r="I203">
        <v>156</v>
      </c>
      <c r="J203">
        <v>337</v>
      </c>
      <c r="K203">
        <v>108</v>
      </c>
      <c r="L203">
        <v>285</v>
      </c>
      <c r="M203">
        <v>0</v>
      </c>
      <c r="N203">
        <v>10</v>
      </c>
      <c r="O203">
        <v>99</v>
      </c>
      <c r="P203">
        <v>35</v>
      </c>
      <c r="Q203">
        <v>38</v>
      </c>
      <c r="R203">
        <v>151</v>
      </c>
      <c r="S203" s="6">
        <v>1.2</v>
      </c>
      <c r="T203" s="6">
        <v>1.65</v>
      </c>
      <c r="U203" s="22">
        <v>1.1499999999999999</v>
      </c>
      <c r="V203" s="22">
        <v>0</v>
      </c>
      <c r="W203" t="s">
        <v>1023</v>
      </c>
      <c r="X203" s="22" t="s">
        <v>704</v>
      </c>
      <c r="Y203" s="22" t="s">
        <v>704</v>
      </c>
      <c r="Z203" s="22" t="s">
        <v>704</v>
      </c>
      <c r="AA203" t="s">
        <v>2378</v>
      </c>
      <c r="AB203" t="s">
        <v>2161</v>
      </c>
      <c r="AC203" t="s">
        <v>704</v>
      </c>
      <c r="AD203" t="s">
        <v>704</v>
      </c>
      <c r="AE203" t="s">
        <v>2380</v>
      </c>
      <c r="AF203" t="s">
        <v>1505</v>
      </c>
      <c r="AG203" t="s">
        <v>704</v>
      </c>
      <c r="AH203" t="s">
        <v>704</v>
      </c>
    </row>
    <row r="204" spans="1:34" x14ac:dyDescent="0.3">
      <c r="A204">
        <v>3309</v>
      </c>
      <c r="B204" t="s">
        <v>655</v>
      </c>
      <c r="C204" t="s">
        <v>714</v>
      </c>
      <c r="D204" t="s">
        <v>595</v>
      </c>
      <c r="E204" t="s">
        <v>607</v>
      </c>
      <c r="F204">
        <v>2855</v>
      </c>
      <c r="G204" t="s">
        <v>7</v>
      </c>
      <c r="H204">
        <v>197</v>
      </c>
      <c r="I204">
        <v>176</v>
      </c>
      <c r="J204">
        <v>402</v>
      </c>
      <c r="K204">
        <v>108</v>
      </c>
      <c r="L204">
        <v>300</v>
      </c>
      <c r="M204">
        <v>0</v>
      </c>
      <c r="N204">
        <v>0</v>
      </c>
      <c r="O204">
        <v>99</v>
      </c>
      <c r="P204">
        <v>35</v>
      </c>
      <c r="Q204">
        <v>38</v>
      </c>
      <c r="R204">
        <v>151</v>
      </c>
      <c r="S204" s="6">
        <v>1.25</v>
      </c>
      <c r="T204" s="6">
        <v>1.8</v>
      </c>
      <c r="U204" s="22">
        <v>1.1499999999999999</v>
      </c>
      <c r="V204" s="22">
        <v>0</v>
      </c>
      <c r="W204" t="s">
        <v>1023</v>
      </c>
      <c r="X204" s="22" t="s">
        <v>704</v>
      </c>
      <c r="Y204" s="22" t="s">
        <v>704</v>
      </c>
      <c r="Z204" s="22" t="s">
        <v>704</v>
      </c>
      <c r="AA204" t="s">
        <v>2378</v>
      </c>
      <c r="AB204" t="s">
        <v>2379</v>
      </c>
      <c r="AC204" t="s">
        <v>2161</v>
      </c>
      <c r="AD204" t="s">
        <v>704</v>
      </c>
      <c r="AE204" t="s">
        <v>2380</v>
      </c>
      <c r="AF204" t="s">
        <v>2381</v>
      </c>
      <c r="AG204" t="s">
        <v>1505</v>
      </c>
      <c r="AH204" t="s">
        <v>704</v>
      </c>
    </row>
    <row r="205" spans="1:34" x14ac:dyDescent="0.3">
      <c r="A205">
        <v>35</v>
      </c>
      <c r="B205" t="s">
        <v>448</v>
      </c>
      <c r="C205" t="s">
        <v>711</v>
      </c>
      <c r="D205" t="s">
        <v>593</v>
      </c>
      <c r="E205" t="s">
        <v>607</v>
      </c>
      <c r="F205">
        <v>3517</v>
      </c>
      <c r="G205" t="s">
        <v>7</v>
      </c>
      <c r="H205">
        <v>179</v>
      </c>
      <c r="I205">
        <v>129</v>
      </c>
      <c r="J205">
        <v>157</v>
      </c>
      <c r="K205">
        <v>95</v>
      </c>
      <c r="L205">
        <v>422</v>
      </c>
      <c r="M205">
        <v>0</v>
      </c>
      <c r="N205">
        <v>9</v>
      </c>
      <c r="O205">
        <v>187</v>
      </c>
      <c r="P205">
        <v>32</v>
      </c>
      <c r="Q205">
        <v>18</v>
      </c>
      <c r="R205">
        <v>168</v>
      </c>
      <c r="S205" s="6">
        <v>1.05</v>
      </c>
      <c r="T205" s="6">
        <v>1.35</v>
      </c>
      <c r="U205" s="22">
        <v>1.6</v>
      </c>
      <c r="V205" s="22">
        <v>0</v>
      </c>
      <c r="W205" t="s">
        <v>1008</v>
      </c>
      <c r="X205" s="22" t="s">
        <v>704</v>
      </c>
      <c r="Y205" s="22" t="s">
        <v>704</v>
      </c>
      <c r="Z205" s="22" t="s">
        <v>704</v>
      </c>
      <c r="AA205" t="s">
        <v>2382</v>
      </c>
      <c r="AB205" t="s">
        <v>2128</v>
      </c>
      <c r="AC205" t="s">
        <v>2129</v>
      </c>
      <c r="AD205" t="s">
        <v>704</v>
      </c>
      <c r="AE205" t="s">
        <v>2383</v>
      </c>
      <c r="AF205" t="s">
        <v>2130</v>
      </c>
      <c r="AG205" t="s">
        <v>1505</v>
      </c>
      <c r="AH205" t="s">
        <v>704</v>
      </c>
    </row>
    <row r="206" spans="1:34" x14ac:dyDescent="0.3">
      <c r="A206">
        <v>239</v>
      </c>
      <c r="B206" t="s">
        <v>354</v>
      </c>
      <c r="C206" t="s">
        <v>715</v>
      </c>
      <c r="D206" t="s">
        <v>594</v>
      </c>
      <c r="E206" t="s">
        <v>607</v>
      </c>
      <c r="F206">
        <v>3372</v>
      </c>
      <c r="G206" t="s">
        <v>7</v>
      </c>
      <c r="H206">
        <v>175</v>
      </c>
      <c r="I206">
        <v>152</v>
      </c>
      <c r="J206">
        <v>273</v>
      </c>
      <c r="K206">
        <v>100</v>
      </c>
      <c r="L206">
        <v>333</v>
      </c>
      <c r="M206">
        <v>0</v>
      </c>
      <c r="N206">
        <v>8</v>
      </c>
      <c r="O206">
        <v>87</v>
      </c>
      <c r="P206">
        <v>32</v>
      </c>
      <c r="Q206">
        <v>39</v>
      </c>
      <c r="R206">
        <v>153</v>
      </c>
      <c r="S206" s="6">
        <v>1.2</v>
      </c>
      <c r="T206" s="6">
        <v>1.55</v>
      </c>
      <c r="U206" s="22">
        <v>1.3</v>
      </c>
      <c r="V206" s="22">
        <v>0</v>
      </c>
      <c r="W206" t="s">
        <v>1018</v>
      </c>
      <c r="X206" s="22" t="s">
        <v>704</v>
      </c>
      <c r="Y206" s="22" t="s">
        <v>704</v>
      </c>
      <c r="Z206" s="22" t="s">
        <v>704</v>
      </c>
      <c r="AA206" t="s">
        <v>2239</v>
      </c>
      <c r="AB206" t="s">
        <v>2241</v>
      </c>
      <c r="AC206" t="s">
        <v>704</v>
      </c>
      <c r="AD206" t="s">
        <v>704</v>
      </c>
      <c r="AE206" t="s">
        <v>1916</v>
      </c>
      <c r="AF206" t="s">
        <v>1505</v>
      </c>
      <c r="AG206" t="s">
        <v>704</v>
      </c>
      <c r="AH206" t="s">
        <v>704</v>
      </c>
    </row>
    <row r="207" spans="1:34" x14ac:dyDescent="0.3">
      <c r="A207">
        <v>3239</v>
      </c>
      <c r="B207" t="s">
        <v>651</v>
      </c>
      <c r="C207" t="s">
        <v>715</v>
      </c>
      <c r="D207" t="s">
        <v>593</v>
      </c>
      <c r="E207" t="s">
        <v>607</v>
      </c>
      <c r="F207">
        <v>3612</v>
      </c>
      <c r="G207" t="s">
        <v>7</v>
      </c>
      <c r="H207">
        <v>180</v>
      </c>
      <c r="I207">
        <v>172</v>
      </c>
      <c r="J207">
        <v>318</v>
      </c>
      <c r="K207">
        <v>100</v>
      </c>
      <c r="L207">
        <v>348</v>
      </c>
      <c r="M207">
        <v>0</v>
      </c>
      <c r="N207">
        <v>8</v>
      </c>
      <c r="O207">
        <v>87</v>
      </c>
      <c r="P207">
        <v>32</v>
      </c>
      <c r="Q207">
        <v>39</v>
      </c>
      <c r="R207">
        <v>153</v>
      </c>
      <c r="S207" s="6">
        <v>1.2</v>
      </c>
      <c r="T207" s="6">
        <v>1.7</v>
      </c>
      <c r="U207" s="22">
        <v>1.35</v>
      </c>
      <c r="V207" s="22">
        <v>0</v>
      </c>
      <c r="W207" t="s">
        <v>1018</v>
      </c>
      <c r="X207" s="22" t="s">
        <v>704</v>
      </c>
      <c r="Y207" s="22" t="s">
        <v>704</v>
      </c>
      <c r="Z207" s="22" t="s">
        <v>704</v>
      </c>
      <c r="AA207" t="s">
        <v>2239</v>
      </c>
      <c r="AB207" t="s">
        <v>2240</v>
      </c>
      <c r="AC207" t="s">
        <v>2241</v>
      </c>
      <c r="AD207" t="s">
        <v>704</v>
      </c>
      <c r="AE207" t="s">
        <v>1916</v>
      </c>
      <c r="AF207" t="s">
        <v>2242</v>
      </c>
      <c r="AG207" t="s">
        <v>1505</v>
      </c>
      <c r="AH207" t="s">
        <v>704</v>
      </c>
    </row>
    <row r="208" spans="1:34" x14ac:dyDescent="0.3">
      <c r="A208">
        <v>240</v>
      </c>
      <c r="B208" t="s">
        <v>683</v>
      </c>
      <c r="C208" t="s">
        <v>715</v>
      </c>
      <c r="D208" t="s">
        <v>594</v>
      </c>
      <c r="E208" t="s">
        <v>607</v>
      </c>
      <c r="F208">
        <v>3372</v>
      </c>
      <c r="G208" t="s">
        <v>7</v>
      </c>
      <c r="H208">
        <v>175</v>
      </c>
      <c r="I208">
        <v>152</v>
      </c>
      <c r="J208">
        <v>273</v>
      </c>
      <c r="K208">
        <v>100</v>
      </c>
      <c r="L208">
        <v>333</v>
      </c>
      <c r="M208">
        <v>0</v>
      </c>
      <c r="N208">
        <v>8</v>
      </c>
      <c r="O208">
        <v>105</v>
      </c>
      <c r="P208">
        <v>32</v>
      </c>
      <c r="Q208">
        <v>62</v>
      </c>
      <c r="R208">
        <v>153</v>
      </c>
      <c r="S208" s="6">
        <v>1.2</v>
      </c>
      <c r="T208" s="6">
        <v>1.55</v>
      </c>
      <c r="U208" s="22">
        <v>1.3</v>
      </c>
      <c r="V208" s="22">
        <v>0</v>
      </c>
      <c r="W208" t="s">
        <v>1018</v>
      </c>
      <c r="X208" s="22" t="s">
        <v>704</v>
      </c>
      <c r="Y208" s="22" t="s">
        <v>704</v>
      </c>
      <c r="Z208" s="22" t="s">
        <v>704</v>
      </c>
      <c r="AA208" t="s">
        <v>1918</v>
      </c>
      <c r="AB208" t="s">
        <v>2244</v>
      </c>
      <c r="AC208" t="s">
        <v>704</v>
      </c>
      <c r="AD208" t="s">
        <v>704</v>
      </c>
      <c r="AE208" t="s">
        <v>1916</v>
      </c>
      <c r="AF208" t="s">
        <v>1505</v>
      </c>
      <c r="AG208" t="s">
        <v>704</v>
      </c>
      <c r="AH208" t="s">
        <v>704</v>
      </c>
    </row>
    <row r="209" spans="1:34" x14ac:dyDescent="0.3">
      <c r="A209" s="21">
        <v>3239</v>
      </c>
      <c r="B209" s="21" t="s">
        <v>1032</v>
      </c>
      <c r="C209" s="21" t="s">
        <v>715</v>
      </c>
      <c r="D209" s="21" t="s">
        <v>593</v>
      </c>
      <c r="E209" s="21" t="s">
        <v>607</v>
      </c>
      <c r="F209" s="21">
        <v>3612</v>
      </c>
      <c r="G209" s="21" t="s">
        <v>7</v>
      </c>
      <c r="H209" s="21">
        <v>180</v>
      </c>
      <c r="I209" s="21">
        <v>172</v>
      </c>
      <c r="J209" s="21">
        <v>318</v>
      </c>
      <c r="K209" s="21">
        <v>100</v>
      </c>
      <c r="L209" s="21">
        <v>348</v>
      </c>
      <c r="M209" s="21">
        <v>0</v>
      </c>
      <c r="N209" s="21">
        <v>8</v>
      </c>
      <c r="O209" s="21">
        <v>105</v>
      </c>
      <c r="P209" s="21">
        <v>32</v>
      </c>
      <c r="Q209" s="21">
        <v>62</v>
      </c>
      <c r="R209" s="21">
        <v>153</v>
      </c>
      <c r="S209" s="22">
        <v>1.2</v>
      </c>
      <c r="T209" s="22">
        <v>1.7</v>
      </c>
      <c r="U209" s="22">
        <v>1.35</v>
      </c>
      <c r="V209" s="22">
        <v>0</v>
      </c>
      <c r="W209" s="22" t="s">
        <v>1018</v>
      </c>
      <c r="X209" s="22" t="s">
        <v>704</v>
      </c>
      <c r="Y209" s="22" t="s">
        <v>704</v>
      </c>
      <c r="Z209" s="22" t="s">
        <v>704</v>
      </c>
      <c r="AA209" s="21" t="s">
        <v>1918</v>
      </c>
      <c r="AB209" s="21" t="s">
        <v>2243</v>
      </c>
      <c r="AC209" s="21" t="s">
        <v>2244</v>
      </c>
      <c r="AD209" s="21" t="s">
        <v>704</v>
      </c>
      <c r="AE209" s="21" t="s">
        <v>1916</v>
      </c>
      <c r="AF209" s="21" t="s">
        <v>2245</v>
      </c>
      <c r="AG209" s="21" t="s">
        <v>1505</v>
      </c>
      <c r="AH209" s="21" t="s">
        <v>704</v>
      </c>
    </row>
    <row r="210" spans="1:34" x14ac:dyDescent="0.3">
      <c r="A210">
        <v>238</v>
      </c>
      <c r="B210" t="s">
        <v>682</v>
      </c>
      <c r="C210" t="s">
        <v>715</v>
      </c>
      <c r="D210" t="s">
        <v>594</v>
      </c>
      <c r="E210" t="s">
        <v>607</v>
      </c>
      <c r="F210">
        <v>3372</v>
      </c>
      <c r="G210" t="s">
        <v>7</v>
      </c>
      <c r="H210">
        <v>175</v>
      </c>
      <c r="I210">
        <v>152</v>
      </c>
      <c r="J210">
        <v>273</v>
      </c>
      <c r="K210">
        <v>100</v>
      </c>
      <c r="L210">
        <v>333</v>
      </c>
      <c r="M210">
        <v>0</v>
      </c>
      <c r="N210">
        <v>8</v>
      </c>
      <c r="O210">
        <v>104</v>
      </c>
      <c r="P210">
        <v>32</v>
      </c>
      <c r="Q210">
        <v>42</v>
      </c>
      <c r="R210">
        <v>153</v>
      </c>
      <c r="S210" s="6">
        <v>1.2</v>
      </c>
      <c r="T210" s="6">
        <v>1.55</v>
      </c>
      <c r="U210" s="22">
        <v>1.3</v>
      </c>
      <c r="V210" s="22">
        <v>0</v>
      </c>
      <c r="W210" t="s">
        <v>1018</v>
      </c>
      <c r="X210" s="22" t="s">
        <v>704</v>
      </c>
      <c r="Y210" s="22" t="s">
        <v>704</v>
      </c>
      <c r="Z210" s="22" t="s">
        <v>704</v>
      </c>
      <c r="AA210" t="s">
        <v>2247</v>
      </c>
      <c r="AB210" t="s">
        <v>2244</v>
      </c>
      <c r="AC210" t="s">
        <v>704</v>
      </c>
      <c r="AD210" t="s">
        <v>704</v>
      </c>
      <c r="AE210" t="s">
        <v>2246</v>
      </c>
      <c r="AF210" t="s">
        <v>1505</v>
      </c>
      <c r="AG210" t="s">
        <v>704</v>
      </c>
      <c r="AH210" t="s">
        <v>704</v>
      </c>
    </row>
    <row r="211" spans="1:34" x14ac:dyDescent="0.3">
      <c r="A211">
        <v>104</v>
      </c>
      <c r="B211" t="s">
        <v>333</v>
      </c>
      <c r="C211" t="s">
        <v>713</v>
      </c>
      <c r="D211" t="s">
        <v>594</v>
      </c>
      <c r="E211" t="s">
        <v>607</v>
      </c>
      <c r="F211">
        <v>3246</v>
      </c>
      <c r="G211" t="s">
        <v>7</v>
      </c>
      <c r="H211">
        <v>171</v>
      </c>
      <c r="I211">
        <v>146</v>
      </c>
      <c r="J211">
        <v>270</v>
      </c>
      <c r="K211">
        <v>102</v>
      </c>
      <c r="L211">
        <v>321</v>
      </c>
      <c r="M211">
        <v>0</v>
      </c>
      <c r="N211">
        <v>8</v>
      </c>
      <c r="O211">
        <v>125</v>
      </c>
      <c r="P211">
        <v>32</v>
      </c>
      <c r="Q211">
        <v>44</v>
      </c>
      <c r="R211">
        <v>145</v>
      </c>
      <c r="S211" s="6">
        <v>1.2</v>
      </c>
      <c r="T211" s="6">
        <v>1.6</v>
      </c>
      <c r="U211" s="22">
        <v>1.3</v>
      </c>
      <c r="V211" s="22">
        <v>0</v>
      </c>
      <c r="W211" t="s">
        <v>1010</v>
      </c>
      <c r="X211" s="22" t="s">
        <v>704</v>
      </c>
      <c r="Y211" s="22" t="s">
        <v>704</v>
      </c>
      <c r="Z211" s="22" t="s">
        <v>704</v>
      </c>
      <c r="AA211" t="s">
        <v>2248</v>
      </c>
      <c r="AB211" t="s">
        <v>2249</v>
      </c>
      <c r="AC211" t="s">
        <v>704</v>
      </c>
      <c r="AD211" t="s">
        <v>704</v>
      </c>
      <c r="AE211" t="s">
        <v>1959</v>
      </c>
      <c r="AF211" t="s">
        <v>1505</v>
      </c>
      <c r="AG211" t="s">
        <v>704</v>
      </c>
      <c r="AH211" t="s">
        <v>704</v>
      </c>
    </row>
    <row r="212" spans="1:34" x14ac:dyDescent="0.3">
      <c r="A212">
        <v>3104</v>
      </c>
      <c r="B212" t="s">
        <v>646</v>
      </c>
      <c r="C212" t="s">
        <v>713</v>
      </c>
      <c r="D212" t="s">
        <v>593</v>
      </c>
      <c r="E212" t="s">
        <v>607</v>
      </c>
      <c r="F212">
        <v>3486</v>
      </c>
      <c r="G212" t="s">
        <v>7</v>
      </c>
      <c r="H212">
        <v>176</v>
      </c>
      <c r="I212">
        <v>196</v>
      </c>
      <c r="J212">
        <v>305</v>
      </c>
      <c r="K212">
        <v>102</v>
      </c>
      <c r="L212">
        <v>321</v>
      </c>
      <c r="M212">
        <v>0</v>
      </c>
      <c r="N212">
        <v>8</v>
      </c>
      <c r="O212">
        <v>125</v>
      </c>
      <c r="P212">
        <v>32</v>
      </c>
      <c r="Q212">
        <v>44</v>
      </c>
      <c r="R212">
        <v>145</v>
      </c>
      <c r="S212" s="6">
        <v>1.35</v>
      </c>
      <c r="T212" s="6">
        <v>1.65</v>
      </c>
      <c r="U212" s="22">
        <v>1.3</v>
      </c>
      <c r="V212" s="22">
        <v>0</v>
      </c>
      <c r="W212" t="s">
        <v>1010</v>
      </c>
      <c r="X212" s="22" t="s">
        <v>704</v>
      </c>
      <c r="Y212" s="22" t="s">
        <v>704</v>
      </c>
      <c r="Z212" s="22" t="s">
        <v>704</v>
      </c>
      <c r="AA212" t="s">
        <v>2248</v>
      </c>
      <c r="AB212" t="s">
        <v>2147</v>
      </c>
      <c r="AC212" t="s">
        <v>2249</v>
      </c>
      <c r="AD212" t="s">
        <v>704</v>
      </c>
      <c r="AE212" t="s">
        <v>704</v>
      </c>
      <c r="AF212" t="s">
        <v>1541</v>
      </c>
      <c r="AG212" t="s">
        <v>1505</v>
      </c>
      <c r="AH212" t="s">
        <v>704</v>
      </c>
    </row>
    <row r="213" spans="1:34" x14ac:dyDescent="0.3">
      <c r="A213">
        <v>241</v>
      </c>
      <c r="B213" t="s">
        <v>461</v>
      </c>
      <c r="C213" t="s">
        <v>715</v>
      </c>
      <c r="D213" t="s">
        <v>593</v>
      </c>
      <c r="E213" t="s">
        <v>607</v>
      </c>
      <c r="F213">
        <v>3494</v>
      </c>
      <c r="G213" t="s">
        <v>7</v>
      </c>
      <c r="H213">
        <v>185</v>
      </c>
      <c r="I213">
        <v>148</v>
      </c>
      <c r="J213">
        <v>270</v>
      </c>
      <c r="K213">
        <v>102</v>
      </c>
      <c r="L213">
        <v>347</v>
      </c>
      <c r="M213">
        <v>0</v>
      </c>
      <c r="N213">
        <v>9</v>
      </c>
      <c r="O213">
        <v>99</v>
      </c>
      <c r="P213">
        <v>32</v>
      </c>
      <c r="Q213">
        <v>67</v>
      </c>
      <c r="R213">
        <v>158</v>
      </c>
      <c r="S213" s="6">
        <v>1.25</v>
      </c>
      <c r="T213" s="6">
        <v>1.6</v>
      </c>
      <c r="U213" s="22">
        <v>1.3</v>
      </c>
      <c r="V213" s="22">
        <v>0</v>
      </c>
      <c r="W213" t="s">
        <v>1019</v>
      </c>
      <c r="X213" s="22" t="s">
        <v>704</v>
      </c>
      <c r="Y213" s="22" t="s">
        <v>704</v>
      </c>
      <c r="Z213" s="22" t="s">
        <v>704</v>
      </c>
      <c r="AA213" t="s">
        <v>2250</v>
      </c>
      <c r="AB213" t="s">
        <v>2252</v>
      </c>
      <c r="AC213" t="s">
        <v>704</v>
      </c>
      <c r="AD213" t="s">
        <v>704</v>
      </c>
      <c r="AE213" t="s">
        <v>2254</v>
      </c>
      <c r="AF213" t="s">
        <v>1505</v>
      </c>
      <c r="AG213" t="s">
        <v>704</v>
      </c>
      <c r="AH213" t="s">
        <v>704</v>
      </c>
    </row>
    <row r="214" spans="1:34" x14ac:dyDescent="0.3">
      <c r="A214" s="21">
        <v>3241</v>
      </c>
      <c r="B214" s="21" t="s">
        <v>947</v>
      </c>
      <c r="C214" s="21" t="s">
        <v>715</v>
      </c>
      <c r="D214" s="21" t="s">
        <v>592</v>
      </c>
      <c r="E214" s="21" t="s">
        <v>607</v>
      </c>
      <c r="F214" s="21">
        <v>3724</v>
      </c>
      <c r="G214" s="21" t="s">
        <v>7</v>
      </c>
      <c r="H214" s="21">
        <v>190</v>
      </c>
      <c r="I214" s="21">
        <v>168</v>
      </c>
      <c r="J214" s="21">
        <v>325</v>
      </c>
      <c r="K214" s="21">
        <v>102</v>
      </c>
      <c r="L214" s="21">
        <v>387</v>
      </c>
      <c r="M214" s="21">
        <v>0</v>
      </c>
      <c r="N214" s="21">
        <v>9</v>
      </c>
      <c r="O214" s="21">
        <v>99</v>
      </c>
      <c r="P214" s="21">
        <v>32</v>
      </c>
      <c r="Q214" s="21">
        <v>67</v>
      </c>
      <c r="R214" s="21">
        <v>158</v>
      </c>
      <c r="S214" s="22">
        <v>1.25</v>
      </c>
      <c r="T214" s="22">
        <v>1.75</v>
      </c>
      <c r="U214" s="22">
        <v>1.35</v>
      </c>
      <c r="V214" s="22">
        <v>0</v>
      </c>
      <c r="W214" t="s">
        <v>1019</v>
      </c>
      <c r="X214" s="22" t="s">
        <v>704</v>
      </c>
      <c r="Y214" s="22" t="s">
        <v>704</v>
      </c>
      <c r="Z214" s="22" t="s">
        <v>704</v>
      </c>
      <c r="AA214" s="21" t="s">
        <v>2250</v>
      </c>
      <c r="AB214" s="21" t="s">
        <v>2251</v>
      </c>
      <c r="AC214" s="21" t="s">
        <v>2252</v>
      </c>
      <c r="AD214" s="21" t="s">
        <v>704</v>
      </c>
      <c r="AE214" s="21" t="s">
        <v>2254</v>
      </c>
      <c r="AF214" s="21" t="s">
        <v>2253</v>
      </c>
      <c r="AG214" s="21" t="s">
        <v>1505</v>
      </c>
      <c r="AH214" s="21" t="s">
        <v>704</v>
      </c>
    </row>
    <row r="215" spans="1:34" x14ac:dyDescent="0.3">
      <c r="A215" s="21">
        <v>390</v>
      </c>
      <c r="B215" s="21" t="s">
        <v>944</v>
      </c>
      <c r="C215" s="21" t="s">
        <v>711</v>
      </c>
      <c r="D215" s="21" t="s">
        <v>592</v>
      </c>
      <c r="E215" t="s">
        <v>607</v>
      </c>
      <c r="F215" s="21">
        <v>3246</v>
      </c>
      <c r="G215" s="21" t="s">
        <v>7</v>
      </c>
      <c r="H215" s="21">
        <v>185</v>
      </c>
      <c r="I215" s="21">
        <v>167</v>
      </c>
      <c r="J215" s="21">
        <v>0</v>
      </c>
      <c r="K215" s="21">
        <v>91</v>
      </c>
      <c r="L215" s="21">
        <v>316</v>
      </c>
      <c r="M215" s="21">
        <v>0</v>
      </c>
      <c r="N215" s="21">
        <v>10</v>
      </c>
      <c r="O215" s="21">
        <v>107</v>
      </c>
      <c r="P215" s="21">
        <v>32</v>
      </c>
      <c r="Q215" s="21">
        <v>33</v>
      </c>
      <c r="R215" s="21">
        <v>172</v>
      </c>
      <c r="S215" s="22">
        <v>1.35</v>
      </c>
      <c r="T215" s="22">
        <v>0.65</v>
      </c>
      <c r="U215" s="22">
        <v>1.2</v>
      </c>
      <c r="V215" s="22">
        <v>0</v>
      </c>
      <c r="W215" s="22" t="s">
        <v>1007</v>
      </c>
      <c r="X215" s="22" t="s">
        <v>704</v>
      </c>
      <c r="Y215" s="22" t="s">
        <v>704</v>
      </c>
      <c r="Z215" s="22" t="s">
        <v>704</v>
      </c>
      <c r="AA215" s="21" t="s">
        <v>2255</v>
      </c>
      <c r="AB215" s="21" t="s">
        <v>2256</v>
      </c>
      <c r="AC215" s="21" t="s">
        <v>2198</v>
      </c>
      <c r="AD215" s="21" t="s">
        <v>704</v>
      </c>
      <c r="AE215" s="21" t="s">
        <v>2258</v>
      </c>
      <c r="AF215" s="21" t="s">
        <v>2257</v>
      </c>
      <c r="AG215" s="21" t="s">
        <v>1505</v>
      </c>
      <c r="AH215" s="21" t="s">
        <v>704</v>
      </c>
    </row>
    <row r="216" spans="1:34" x14ac:dyDescent="0.3">
      <c r="A216">
        <v>360</v>
      </c>
      <c r="B216" t="s">
        <v>475</v>
      </c>
      <c r="C216" t="s">
        <v>711</v>
      </c>
      <c r="D216" t="s">
        <v>593</v>
      </c>
      <c r="E216" t="s">
        <v>607</v>
      </c>
      <c r="F216">
        <v>3301</v>
      </c>
      <c r="G216" t="s">
        <v>7</v>
      </c>
      <c r="H216">
        <v>185</v>
      </c>
      <c r="I216">
        <v>146</v>
      </c>
      <c r="J216">
        <v>212</v>
      </c>
      <c r="K216">
        <v>101</v>
      </c>
      <c r="L216">
        <v>295</v>
      </c>
      <c r="M216">
        <v>0</v>
      </c>
      <c r="N216">
        <v>9</v>
      </c>
      <c r="O216">
        <v>82</v>
      </c>
      <c r="P216">
        <v>35</v>
      </c>
      <c r="Q216">
        <v>67</v>
      </c>
      <c r="R216">
        <v>151</v>
      </c>
      <c r="S216" s="6">
        <v>1.25</v>
      </c>
      <c r="T216" s="6">
        <v>1.55</v>
      </c>
      <c r="U216" s="22">
        <v>1.25</v>
      </c>
      <c r="V216" s="22">
        <v>0</v>
      </c>
      <c r="W216" s="22" t="s">
        <v>1006</v>
      </c>
      <c r="X216" s="22" t="s">
        <v>704</v>
      </c>
      <c r="Y216" s="22" t="s">
        <v>704</v>
      </c>
      <c r="Z216" s="22" t="s">
        <v>704</v>
      </c>
      <c r="AA216" t="s">
        <v>2315</v>
      </c>
      <c r="AB216" t="s">
        <v>2316</v>
      </c>
      <c r="AC216" t="s">
        <v>704</v>
      </c>
      <c r="AD216" t="s">
        <v>704</v>
      </c>
      <c r="AE216" t="s">
        <v>2086</v>
      </c>
      <c r="AF216" t="s">
        <v>1505</v>
      </c>
      <c r="AG216" t="s">
        <v>704</v>
      </c>
      <c r="AH216" t="s">
        <v>704</v>
      </c>
    </row>
    <row r="217" spans="1:34" x14ac:dyDescent="0.3">
      <c r="A217">
        <v>189</v>
      </c>
      <c r="B217" t="s">
        <v>460</v>
      </c>
      <c r="C217" t="s">
        <v>714</v>
      </c>
      <c r="D217" t="s">
        <v>592</v>
      </c>
      <c r="E217" t="s">
        <v>607</v>
      </c>
      <c r="F217">
        <v>4015</v>
      </c>
      <c r="G217" t="s">
        <v>9</v>
      </c>
      <c r="H217">
        <v>189</v>
      </c>
      <c r="I217">
        <v>201</v>
      </c>
      <c r="J217">
        <v>187</v>
      </c>
      <c r="K217">
        <v>82</v>
      </c>
      <c r="L217">
        <v>186</v>
      </c>
      <c r="M217">
        <v>0</v>
      </c>
      <c r="N217">
        <v>11</v>
      </c>
      <c r="O217">
        <v>45</v>
      </c>
      <c r="P217">
        <v>29</v>
      </c>
      <c r="Q217">
        <v>13</v>
      </c>
      <c r="R217">
        <v>149</v>
      </c>
      <c r="S217" s="6">
        <v>1.1000000000000001</v>
      </c>
      <c r="T217" s="6">
        <v>1.6</v>
      </c>
      <c r="U217" s="22">
        <v>1</v>
      </c>
      <c r="V217" s="22">
        <v>0</v>
      </c>
      <c r="W217" t="s">
        <v>1017</v>
      </c>
      <c r="X217" s="22" t="s">
        <v>704</v>
      </c>
      <c r="Y217" s="22" t="s">
        <v>704</v>
      </c>
      <c r="Z217" s="22" t="s">
        <v>704</v>
      </c>
      <c r="AA217" t="s">
        <v>2122</v>
      </c>
      <c r="AB217" t="s">
        <v>1969</v>
      </c>
      <c r="AC217" t="s">
        <v>2322</v>
      </c>
      <c r="AD217" t="s">
        <v>704</v>
      </c>
      <c r="AE217" t="s">
        <v>1552</v>
      </c>
      <c r="AF217" t="s">
        <v>1972</v>
      </c>
      <c r="AG217" t="s">
        <v>1505</v>
      </c>
      <c r="AH217" t="s">
        <v>704</v>
      </c>
    </row>
    <row r="218" spans="1:34" x14ac:dyDescent="0.3">
      <c r="A218">
        <v>188</v>
      </c>
      <c r="B218" t="s">
        <v>344</v>
      </c>
      <c r="C218" t="s">
        <v>714</v>
      </c>
      <c r="D218" t="s">
        <v>592</v>
      </c>
      <c r="E218" t="s">
        <v>607</v>
      </c>
      <c r="F218">
        <v>4015</v>
      </c>
      <c r="G218" t="s">
        <v>9</v>
      </c>
      <c r="H218">
        <v>189</v>
      </c>
      <c r="I218">
        <v>201</v>
      </c>
      <c r="J218">
        <v>185</v>
      </c>
      <c r="K218">
        <v>82</v>
      </c>
      <c r="L218">
        <v>186</v>
      </c>
      <c r="M218">
        <v>0</v>
      </c>
      <c r="N218">
        <v>11</v>
      </c>
      <c r="O218">
        <v>45</v>
      </c>
      <c r="P218">
        <v>29</v>
      </c>
      <c r="Q218">
        <v>14</v>
      </c>
      <c r="R218">
        <v>149</v>
      </c>
      <c r="S218" s="6">
        <v>1.1000000000000001</v>
      </c>
      <c r="T218" s="6">
        <v>1.6</v>
      </c>
      <c r="U218" s="22">
        <v>1.05</v>
      </c>
      <c r="V218" s="22">
        <v>0</v>
      </c>
      <c r="W218" t="s">
        <v>1017</v>
      </c>
      <c r="X218" s="22" t="s">
        <v>704</v>
      </c>
      <c r="Y218" s="22" t="s">
        <v>704</v>
      </c>
      <c r="Z218" s="22" t="s">
        <v>704</v>
      </c>
      <c r="AA218" t="s">
        <v>1918</v>
      </c>
      <c r="AB218" t="s">
        <v>1969</v>
      </c>
      <c r="AC218" t="s">
        <v>2049</v>
      </c>
      <c r="AD218" t="s">
        <v>704</v>
      </c>
      <c r="AE218" t="s">
        <v>1916</v>
      </c>
      <c r="AF218" t="s">
        <v>1972</v>
      </c>
      <c r="AG218" t="s">
        <v>1505</v>
      </c>
      <c r="AH218" t="s">
        <v>704</v>
      </c>
    </row>
    <row r="219" spans="1:34" x14ac:dyDescent="0.3">
      <c r="A219">
        <v>329</v>
      </c>
      <c r="B219" t="s">
        <v>471</v>
      </c>
      <c r="C219" t="s">
        <v>711</v>
      </c>
      <c r="D219" t="s">
        <v>595</v>
      </c>
      <c r="E219" t="s">
        <v>607</v>
      </c>
      <c r="F219">
        <v>4361</v>
      </c>
      <c r="G219" t="s">
        <v>7</v>
      </c>
      <c r="H219">
        <v>193</v>
      </c>
      <c r="I219">
        <v>170</v>
      </c>
      <c r="J219">
        <v>0</v>
      </c>
      <c r="K219">
        <v>92</v>
      </c>
      <c r="L219">
        <v>333</v>
      </c>
      <c r="M219">
        <v>0</v>
      </c>
      <c r="N219">
        <v>11</v>
      </c>
      <c r="O219">
        <v>104</v>
      </c>
      <c r="P219">
        <v>32</v>
      </c>
      <c r="Q219">
        <v>72</v>
      </c>
      <c r="R219">
        <v>163</v>
      </c>
      <c r="S219" s="6">
        <v>1.3</v>
      </c>
      <c r="T219" s="6">
        <v>0.7</v>
      </c>
      <c r="U219" s="22">
        <v>1.2</v>
      </c>
      <c r="V219" s="22">
        <v>0</v>
      </c>
      <c r="W219" s="22" t="s">
        <v>1009</v>
      </c>
      <c r="X219" s="22" t="s">
        <v>704</v>
      </c>
      <c r="Y219" s="22" t="s">
        <v>704</v>
      </c>
      <c r="Z219" s="22" t="s">
        <v>704</v>
      </c>
      <c r="AA219" t="s">
        <v>2323</v>
      </c>
      <c r="AB219" t="s">
        <v>2262</v>
      </c>
      <c r="AC219" t="s">
        <v>2324</v>
      </c>
      <c r="AD219" t="s">
        <v>704</v>
      </c>
      <c r="AE219" t="s">
        <v>2325</v>
      </c>
      <c r="AF219" t="s">
        <v>2130</v>
      </c>
      <c r="AG219" t="s">
        <v>1505</v>
      </c>
      <c r="AH219" t="s">
        <v>704</v>
      </c>
    </row>
    <row r="220" spans="1:34" x14ac:dyDescent="0.3">
      <c r="A220">
        <v>182</v>
      </c>
      <c r="B220" t="s">
        <v>458</v>
      </c>
      <c r="C220" t="s">
        <v>714</v>
      </c>
      <c r="D220" t="s">
        <v>594</v>
      </c>
      <c r="E220" t="s">
        <v>607</v>
      </c>
      <c r="F220">
        <v>2891</v>
      </c>
      <c r="G220" t="s">
        <v>7</v>
      </c>
      <c r="H220">
        <v>173</v>
      </c>
      <c r="I220">
        <v>140</v>
      </c>
      <c r="J220">
        <v>279</v>
      </c>
      <c r="K220">
        <v>105</v>
      </c>
      <c r="L220">
        <v>278</v>
      </c>
      <c r="M220">
        <v>0</v>
      </c>
      <c r="N220">
        <v>8</v>
      </c>
      <c r="O220">
        <v>84</v>
      </c>
      <c r="P220">
        <v>36</v>
      </c>
      <c r="Q220">
        <v>36</v>
      </c>
      <c r="R220">
        <v>145</v>
      </c>
      <c r="S220" s="6">
        <v>1.1000000000000001</v>
      </c>
      <c r="T220" s="6">
        <v>1.6</v>
      </c>
      <c r="U220" s="22">
        <v>1.25</v>
      </c>
      <c r="V220" s="22">
        <v>0</v>
      </c>
      <c r="W220" t="s">
        <v>1016</v>
      </c>
      <c r="X220" s="22" t="s">
        <v>704</v>
      </c>
      <c r="Y220" s="22" t="s">
        <v>704</v>
      </c>
      <c r="Z220" s="22" t="s">
        <v>704</v>
      </c>
      <c r="AA220" t="s">
        <v>1918</v>
      </c>
      <c r="AB220" t="s">
        <v>2117</v>
      </c>
      <c r="AC220" t="s">
        <v>704</v>
      </c>
      <c r="AD220" t="s">
        <v>704</v>
      </c>
      <c r="AE220" t="s">
        <v>1916</v>
      </c>
      <c r="AF220" t="s">
        <v>1505</v>
      </c>
      <c r="AG220" t="s">
        <v>704</v>
      </c>
      <c r="AH220" t="s">
        <v>704</v>
      </c>
    </row>
    <row r="221" spans="1:34" x14ac:dyDescent="0.3">
      <c r="A221">
        <v>310</v>
      </c>
      <c r="B221" t="s">
        <v>467</v>
      </c>
      <c r="C221" t="s">
        <v>714</v>
      </c>
      <c r="D221" t="s">
        <v>593</v>
      </c>
      <c r="E221" t="s">
        <v>607</v>
      </c>
      <c r="F221">
        <v>2540</v>
      </c>
      <c r="G221" t="s">
        <v>7</v>
      </c>
      <c r="H221">
        <v>185</v>
      </c>
      <c r="I221">
        <v>151</v>
      </c>
      <c r="J221">
        <v>337</v>
      </c>
      <c r="K221">
        <v>108</v>
      </c>
      <c r="L221">
        <v>286</v>
      </c>
      <c r="M221">
        <v>0</v>
      </c>
      <c r="N221">
        <v>9</v>
      </c>
      <c r="O221">
        <v>104</v>
      </c>
      <c r="P221">
        <v>35</v>
      </c>
      <c r="Q221">
        <v>53</v>
      </c>
      <c r="R221">
        <v>151</v>
      </c>
      <c r="S221" s="6">
        <v>1.2</v>
      </c>
      <c r="T221" s="6">
        <v>1.65</v>
      </c>
      <c r="U221" s="22">
        <v>1.1499999999999999</v>
      </c>
      <c r="V221" s="22">
        <v>0</v>
      </c>
      <c r="W221" t="s">
        <v>1023</v>
      </c>
      <c r="X221" s="22" t="s">
        <v>704</v>
      </c>
      <c r="Y221" s="22" t="s">
        <v>704</v>
      </c>
      <c r="Z221" s="22" t="s">
        <v>704</v>
      </c>
      <c r="AA221" t="s">
        <v>2351</v>
      </c>
      <c r="AB221" t="s">
        <v>2352</v>
      </c>
      <c r="AC221" t="s">
        <v>704</v>
      </c>
      <c r="AD221" t="s">
        <v>704</v>
      </c>
      <c r="AE221" t="s">
        <v>2163</v>
      </c>
      <c r="AF221" t="s">
        <v>1505</v>
      </c>
      <c r="AG221" t="s">
        <v>704</v>
      </c>
      <c r="AH221" t="s">
        <v>704</v>
      </c>
    </row>
    <row r="222" spans="1:34" x14ac:dyDescent="0.3">
      <c r="A222" t="s">
        <v>287</v>
      </c>
      <c r="B222" t="s">
        <v>2199</v>
      </c>
      <c r="C222" t="s">
        <v>603</v>
      </c>
      <c r="D222" t="s">
        <v>592</v>
      </c>
      <c r="E222" t="s">
        <v>607</v>
      </c>
      <c r="F222">
        <v>3430</v>
      </c>
      <c r="G222" t="s">
        <v>7</v>
      </c>
      <c r="H222">
        <v>171</v>
      </c>
      <c r="I222">
        <v>153</v>
      </c>
      <c r="J222">
        <v>289</v>
      </c>
      <c r="K222">
        <v>100</v>
      </c>
      <c r="L222">
        <v>303</v>
      </c>
      <c r="M222">
        <v>0</v>
      </c>
      <c r="N222">
        <v>10</v>
      </c>
      <c r="O222">
        <v>122</v>
      </c>
      <c r="P222">
        <v>31</v>
      </c>
      <c r="Q222">
        <v>73</v>
      </c>
      <c r="R222">
        <v>154</v>
      </c>
      <c r="S222" s="6">
        <v>1.4</v>
      </c>
      <c r="T222" s="6">
        <v>1.5</v>
      </c>
      <c r="U222" s="22">
        <v>1</v>
      </c>
      <c r="V222" s="22">
        <v>0</v>
      </c>
      <c r="W222" s="22" t="s">
        <v>704</v>
      </c>
      <c r="X222" s="22" t="s">
        <v>704</v>
      </c>
      <c r="Y222" s="22" t="s">
        <v>704</v>
      </c>
      <c r="Z222" s="22" t="s">
        <v>704</v>
      </c>
      <c r="AA222" t="s">
        <v>2358</v>
      </c>
      <c r="AB222" t="s">
        <v>704</v>
      </c>
      <c r="AC222" t="s">
        <v>704</v>
      </c>
      <c r="AD222" t="s">
        <v>704</v>
      </c>
      <c r="AE222" t="s">
        <v>2359</v>
      </c>
      <c r="AF222" t="s">
        <v>704</v>
      </c>
      <c r="AG222" t="s">
        <v>704</v>
      </c>
      <c r="AH222" t="s">
        <v>704</v>
      </c>
    </row>
    <row r="223" spans="1:34" x14ac:dyDescent="0.3">
      <c r="A223" t="s">
        <v>301</v>
      </c>
      <c r="B223" t="s">
        <v>2200</v>
      </c>
      <c r="C223" t="s">
        <v>713</v>
      </c>
      <c r="D223" t="s">
        <v>596</v>
      </c>
      <c r="E223" t="s">
        <v>607</v>
      </c>
      <c r="F223">
        <v>4637</v>
      </c>
      <c r="G223" t="s">
        <v>7</v>
      </c>
      <c r="H223">
        <v>164</v>
      </c>
      <c r="I223">
        <v>172</v>
      </c>
      <c r="J223">
        <v>352</v>
      </c>
      <c r="K223">
        <v>98</v>
      </c>
      <c r="L223">
        <v>363</v>
      </c>
      <c r="M223">
        <v>0</v>
      </c>
      <c r="N223">
        <v>12</v>
      </c>
      <c r="O223">
        <v>152</v>
      </c>
      <c r="P223">
        <v>33</v>
      </c>
      <c r="Q223">
        <v>0</v>
      </c>
      <c r="R223">
        <v>158</v>
      </c>
      <c r="S223" s="6">
        <v>1.5</v>
      </c>
      <c r="T223" s="6">
        <v>1.6</v>
      </c>
      <c r="U223" s="22">
        <v>1</v>
      </c>
      <c r="V223" s="22">
        <v>0</v>
      </c>
      <c r="W223" t="s">
        <v>1030</v>
      </c>
      <c r="X223" s="22" t="s">
        <v>704</v>
      </c>
      <c r="Y223" s="22" t="s">
        <v>704</v>
      </c>
      <c r="Z223" s="22" t="s">
        <v>704</v>
      </c>
      <c r="AA223" t="s">
        <v>2353</v>
      </c>
      <c r="AB223" t="s">
        <v>2354</v>
      </c>
      <c r="AC223" t="s">
        <v>1817</v>
      </c>
      <c r="AD223" t="s">
        <v>2355</v>
      </c>
      <c r="AE223" t="s">
        <v>2357</v>
      </c>
      <c r="AF223" t="s">
        <v>2356</v>
      </c>
      <c r="AG223" t="s">
        <v>1816</v>
      </c>
      <c r="AH223" t="s">
        <v>1505</v>
      </c>
    </row>
    <row r="224" spans="1:34" x14ac:dyDescent="0.3">
      <c r="A224">
        <v>361</v>
      </c>
      <c r="B224" t="s">
        <v>368</v>
      </c>
      <c r="C224" t="s">
        <v>713</v>
      </c>
      <c r="D224" t="s">
        <v>593</v>
      </c>
      <c r="E224" t="s">
        <v>607</v>
      </c>
      <c r="F224">
        <v>3688</v>
      </c>
      <c r="G224" t="s">
        <v>7</v>
      </c>
      <c r="H224">
        <v>179</v>
      </c>
      <c r="I224">
        <v>145</v>
      </c>
      <c r="J224">
        <v>285</v>
      </c>
      <c r="K224">
        <v>100</v>
      </c>
      <c r="L224">
        <v>347</v>
      </c>
      <c r="M224">
        <v>0</v>
      </c>
      <c r="N224">
        <v>9</v>
      </c>
      <c r="O224">
        <v>84</v>
      </c>
      <c r="P224">
        <v>32</v>
      </c>
      <c r="Q224">
        <v>78</v>
      </c>
      <c r="R224">
        <v>160</v>
      </c>
      <c r="S224" s="6">
        <v>1.4</v>
      </c>
      <c r="T224" s="6">
        <v>1.25</v>
      </c>
      <c r="U224" s="22">
        <v>1.45</v>
      </c>
      <c r="V224" s="22">
        <v>0</v>
      </c>
      <c r="W224" t="s">
        <v>1011</v>
      </c>
      <c r="X224" s="22" t="s">
        <v>704</v>
      </c>
      <c r="Y224" s="22" t="s">
        <v>704</v>
      </c>
      <c r="Z224" s="22" t="s">
        <v>704</v>
      </c>
      <c r="AA224" t="s">
        <v>2128</v>
      </c>
      <c r="AB224" t="s">
        <v>2360</v>
      </c>
      <c r="AC224" t="s">
        <v>2361</v>
      </c>
      <c r="AD224" t="s">
        <v>704</v>
      </c>
      <c r="AE224" t="s">
        <v>2130</v>
      </c>
      <c r="AF224" t="s">
        <v>2012</v>
      </c>
      <c r="AG224" t="s">
        <v>1505</v>
      </c>
      <c r="AH224" t="s">
        <v>704</v>
      </c>
    </row>
    <row r="225" spans="1:34" x14ac:dyDescent="0.3">
      <c r="A225">
        <v>3361</v>
      </c>
      <c r="B225" t="s">
        <v>656</v>
      </c>
      <c r="C225" t="s">
        <v>713</v>
      </c>
      <c r="D225" t="s">
        <v>592</v>
      </c>
      <c r="E225" t="s">
        <v>607</v>
      </c>
      <c r="F225">
        <v>3928</v>
      </c>
      <c r="G225" t="s">
        <v>7</v>
      </c>
      <c r="H225">
        <v>194</v>
      </c>
      <c r="I225">
        <v>175</v>
      </c>
      <c r="J225">
        <v>285</v>
      </c>
      <c r="K225">
        <v>100</v>
      </c>
      <c r="L225">
        <v>387</v>
      </c>
      <c r="M225">
        <v>0</v>
      </c>
      <c r="N225">
        <v>9</v>
      </c>
      <c r="O225">
        <v>84</v>
      </c>
      <c r="P225">
        <v>32</v>
      </c>
      <c r="Q225">
        <v>78</v>
      </c>
      <c r="R225">
        <v>165</v>
      </c>
      <c r="S225" s="6">
        <v>1.55</v>
      </c>
      <c r="T225" s="6">
        <v>1.25</v>
      </c>
      <c r="U225" s="22">
        <v>1.45</v>
      </c>
      <c r="V225" s="22">
        <v>0</v>
      </c>
      <c r="W225" t="s">
        <v>1011</v>
      </c>
      <c r="X225" s="22" t="s">
        <v>704</v>
      </c>
      <c r="Y225" s="22" t="s">
        <v>704</v>
      </c>
      <c r="Z225" s="22" t="s">
        <v>704</v>
      </c>
      <c r="AA225" t="s">
        <v>2128</v>
      </c>
      <c r="AB225" t="s">
        <v>2360</v>
      </c>
      <c r="AC225" t="s">
        <v>2036</v>
      </c>
      <c r="AD225" t="s">
        <v>2361</v>
      </c>
      <c r="AE225" t="s">
        <v>2130</v>
      </c>
      <c r="AF225" t="s">
        <v>2012</v>
      </c>
      <c r="AG225" t="s">
        <v>2039</v>
      </c>
      <c r="AH225" t="s">
        <v>1505</v>
      </c>
    </row>
    <row r="226" spans="1:34" x14ac:dyDescent="0.3">
      <c r="A226">
        <v>258</v>
      </c>
      <c r="B226" t="s">
        <v>355</v>
      </c>
      <c r="C226" t="s">
        <v>599</v>
      </c>
      <c r="D226" t="s">
        <v>592</v>
      </c>
      <c r="E226" t="s">
        <v>607</v>
      </c>
      <c r="F226">
        <v>1982</v>
      </c>
      <c r="G226" t="s">
        <v>7</v>
      </c>
      <c r="H226">
        <v>182</v>
      </c>
      <c r="I226">
        <v>146</v>
      </c>
      <c r="J226">
        <v>234</v>
      </c>
      <c r="K226">
        <v>75</v>
      </c>
      <c r="L226">
        <v>289</v>
      </c>
      <c r="M226">
        <v>0</v>
      </c>
      <c r="N226">
        <v>10</v>
      </c>
      <c r="O226">
        <v>75</v>
      </c>
      <c r="P226">
        <v>23</v>
      </c>
      <c r="Q226">
        <v>51</v>
      </c>
      <c r="R226">
        <v>152</v>
      </c>
      <c r="S226" s="6">
        <v>1.3</v>
      </c>
      <c r="T226" s="6">
        <v>1.55</v>
      </c>
      <c r="U226" s="22">
        <v>1.3</v>
      </c>
      <c r="V226" s="22">
        <v>0</v>
      </c>
      <c r="W226" t="s">
        <v>1021</v>
      </c>
      <c r="X226" s="22" t="s">
        <v>704</v>
      </c>
      <c r="Y226" s="22" t="s">
        <v>704</v>
      </c>
      <c r="Z226" s="22" t="s">
        <v>704</v>
      </c>
      <c r="AA226" t="s">
        <v>2362</v>
      </c>
      <c r="AB226" t="s">
        <v>2335</v>
      </c>
      <c r="AC226" t="s">
        <v>2337</v>
      </c>
      <c r="AD226" t="s">
        <v>704</v>
      </c>
      <c r="AE226" t="s">
        <v>2339</v>
      </c>
      <c r="AF226" t="s">
        <v>2115</v>
      </c>
      <c r="AG226" t="s">
        <v>1505</v>
      </c>
      <c r="AH226" t="s">
        <v>704</v>
      </c>
    </row>
    <row r="227" spans="1:34" x14ac:dyDescent="0.3">
      <c r="A227">
        <v>3258</v>
      </c>
      <c r="B227" t="s">
        <v>652</v>
      </c>
      <c r="C227" t="s">
        <v>599</v>
      </c>
      <c r="D227" t="s">
        <v>595</v>
      </c>
      <c r="E227" t="s">
        <v>607</v>
      </c>
      <c r="F227">
        <v>2192</v>
      </c>
      <c r="G227" t="s">
        <v>7</v>
      </c>
      <c r="H227">
        <v>187</v>
      </c>
      <c r="I227">
        <v>201</v>
      </c>
      <c r="J227">
        <v>234</v>
      </c>
      <c r="K227">
        <v>110</v>
      </c>
      <c r="L227">
        <v>304</v>
      </c>
      <c r="M227">
        <v>0</v>
      </c>
      <c r="N227">
        <v>10</v>
      </c>
      <c r="O227">
        <v>75</v>
      </c>
      <c r="P227">
        <v>23</v>
      </c>
      <c r="Q227">
        <v>51</v>
      </c>
      <c r="R227">
        <v>152</v>
      </c>
      <c r="S227" s="6">
        <v>1.45</v>
      </c>
      <c r="T227" s="6">
        <v>1.55</v>
      </c>
      <c r="U227" s="22">
        <v>1.35</v>
      </c>
      <c r="V227" s="22">
        <v>0</v>
      </c>
      <c r="W227" t="s">
        <v>1021</v>
      </c>
      <c r="X227" s="22" t="s">
        <v>704</v>
      </c>
      <c r="Y227" s="22" t="s">
        <v>704</v>
      </c>
      <c r="Z227" s="22" t="s">
        <v>704</v>
      </c>
      <c r="AA227" t="s">
        <v>2362</v>
      </c>
      <c r="AB227" t="s">
        <v>2335</v>
      </c>
      <c r="AC227" t="s">
        <v>2336</v>
      </c>
      <c r="AD227" t="s">
        <v>2337</v>
      </c>
      <c r="AE227" t="s">
        <v>2339</v>
      </c>
      <c r="AF227" t="s">
        <v>2115</v>
      </c>
      <c r="AG227" t="s">
        <v>2338</v>
      </c>
      <c r="AH227" t="s">
        <v>1505</v>
      </c>
    </row>
    <row r="228" spans="1:34" x14ac:dyDescent="0.3">
      <c r="A228">
        <v>29</v>
      </c>
      <c r="B228" t="s">
        <v>442</v>
      </c>
      <c r="C228" t="s">
        <v>711</v>
      </c>
      <c r="D228" t="s">
        <v>594</v>
      </c>
      <c r="E228" t="s">
        <v>607</v>
      </c>
      <c r="F228">
        <v>3237</v>
      </c>
      <c r="G228" t="s">
        <v>7</v>
      </c>
      <c r="H228">
        <v>182</v>
      </c>
      <c r="I228">
        <v>142</v>
      </c>
      <c r="J228">
        <v>207</v>
      </c>
      <c r="K228">
        <v>101</v>
      </c>
      <c r="L228">
        <v>281</v>
      </c>
      <c r="M228">
        <v>0</v>
      </c>
      <c r="N228">
        <v>8</v>
      </c>
      <c r="O228">
        <v>80</v>
      </c>
      <c r="P228">
        <v>35</v>
      </c>
      <c r="Q228">
        <v>67</v>
      </c>
      <c r="R228">
        <v>151</v>
      </c>
      <c r="S228" s="6">
        <v>1.2</v>
      </c>
      <c r="T228" s="6">
        <v>1.55</v>
      </c>
      <c r="U228" s="22">
        <v>1.3</v>
      </c>
      <c r="V228" s="22">
        <v>0</v>
      </c>
      <c r="W228" s="22" t="s">
        <v>1006</v>
      </c>
      <c r="X228" s="22" t="s">
        <v>704</v>
      </c>
      <c r="Y228" s="22" t="s">
        <v>704</v>
      </c>
      <c r="Z228" s="22" t="s">
        <v>704</v>
      </c>
      <c r="AA228" t="s">
        <v>2315</v>
      </c>
      <c r="AB228" t="s">
        <v>2316</v>
      </c>
      <c r="AC228" t="s">
        <v>704</v>
      </c>
      <c r="AD228" t="s">
        <v>704</v>
      </c>
      <c r="AE228" t="s">
        <v>2086</v>
      </c>
      <c r="AF228" t="s">
        <v>1505</v>
      </c>
      <c r="AG228" t="s">
        <v>704</v>
      </c>
      <c r="AH228" t="s">
        <v>704</v>
      </c>
    </row>
    <row r="229" spans="1:34" x14ac:dyDescent="0.3">
      <c r="A229">
        <v>32</v>
      </c>
      <c r="B229" t="s">
        <v>445</v>
      </c>
      <c r="C229" t="s">
        <v>711</v>
      </c>
      <c r="D229" t="s">
        <v>593</v>
      </c>
      <c r="E229" t="s">
        <v>607</v>
      </c>
      <c r="F229">
        <v>3470</v>
      </c>
      <c r="G229" t="s">
        <v>7</v>
      </c>
      <c r="H229">
        <v>181</v>
      </c>
      <c r="I229">
        <v>164</v>
      </c>
      <c r="J229">
        <v>0</v>
      </c>
      <c r="K229">
        <v>90</v>
      </c>
      <c r="L229">
        <v>307</v>
      </c>
      <c r="M229">
        <v>0</v>
      </c>
      <c r="N229">
        <v>9</v>
      </c>
      <c r="O229">
        <v>95</v>
      </c>
      <c r="P229">
        <v>32</v>
      </c>
      <c r="Q229">
        <v>88</v>
      </c>
      <c r="R229">
        <v>158</v>
      </c>
      <c r="S229" s="6">
        <v>1.35</v>
      </c>
      <c r="T229" s="6">
        <v>0.65</v>
      </c>
      <c r="U229" s="22">
        <v>1</v>
      </c>
      <c r="V229" s="22">
        <v>0</v>
      </c>
      <c r="W229" s="22" t="s">
        <v>1007</v>
      </c>
      <c r="X229" s="22" t="s">
        <v>704</v>
      </c>
      <c r="Y229" s="22" t="s">
        <v>704</v>
      </c>
      <c r="Z229" s="22" t="s">
        <v>704</v>
      </c>
      <c r="AA229" t="s">
        <v>2332</v>
      </c>
      <c r="AB229" t="s">
        <v>2198</v>
      </c>
      <c r="AC229" t="s">
        <v>704</v>
      </c>
      <c r="AD229" t="s">
        <v>704</v>
      </c>
      <c r="AE229" t="s">
        <v>2333</v>
      </c>
      <c r="AF229" t="s">
        <v>1505</v>
      </c>
      <c r="AG229" t="s">
        <v>704</v>
      </c>
      <c r="AH229" t="s">
        <v>704</v>
      </c>
    </row>
    <row r="230" spans="1:34" x14ac:dyDescent="0.3">
      <c r="A230">
        <v>259</v>
      </c>
      <c r="B230" t="s">
        <v>356</v>
      </c>
      <c r="C230" t="s">
        <v>599</v>
      </c>
      <c r="D230" t="s">
        <v>592</v>
      </c>
      <c r="E230" t="s">
        <v>607</v>
      </c>
      <c r="F230">
        <v>1950</v>
      </c>
      <c r="G230" t="s">
        <v>7</v>
      </c>
      <c r="H230">
        <v>182</v>
      </c>
      <c r="I230">
        <v>146</v>
      </c>
      <c r="J230">
        <v>234</v>
      </c>
      <c r="K230">
        <v>72</v>
      </c>
      <c r="L230">
        <v>257</v>
      </c>
      <c r="M230">
        <v>0</v>
      </c>
      <c r="N230">
        <v>10</v>
      </c>
      <c r="O230">
        <v>75</v>
      </c>
      <c r="P230">
        <v>21</v>
      </c>
      <c r="Q230">
        <v>47</v>
      </c>
      <c r="R230">
        <v>155</v>
      </c>
      <c r="S230" s="6">
        <v>1.3</v>
      </c>
      <c r="T230" s="6">
        <v>1.55</v>
      </c>
      <c r="U230" s="22">
        <v>1.3</v>
      </c>
      <c r="V230" s="22">
        <v>0</v>
      </c>
      <c r="W230" t="s">
        <v>1021</v>
      </c>
      <c r="X230" s="22" t="s">
        <v>704</v>
      </c>
      <c r="Y230" s="22" t="s">
        <v>704</v>
      </c>
      <c r="Z230" s="22" t="s">
        <v>704</v>
      </c>
      <c r="AA230" t="s">
        <v>2334</v>
      </c>
      <c r="AB230" t="s">
        <v>2335</v>
      </c>
      <c r="AC230" t="s">
        <v>2337</v>
      </c>
      <c r="AD230" t="s">
        <v>704</v>
      </c>
      <c r="AE230" t="s">
        <v>2339</v>
      </c>
      <c r="AF230" t="s">
        <v>2115</v>
      </c>
      <c r="AG230" t="s">
        <v>1505</v>
      </c>
      <c r="AH230" t="s">
        <v>704</v>
      </c>
    </row>
    <row r="231" spans="1:34" x14ac:dyDescent="0.3">
      <c r="A231">
        <v>3259</v>
      </c>
      <c r="B231" t="s">
        <v>653</v>
      </c>
      <c r="C231" t="s">
        <v>599</v>
      </c>
      <c r="D231" t="s">
        <v>595</v>
      </c>
      <c r="E231" t="s">
        <v>607</v>
      </c>
      <c r="F231">
        <v>2160</v>
      </c>
      <c r="G231" t="s">
        <v>7</v>
      </c>
      <c r="H231">
        <v>187</v>
      </c>
      <c r="I231">
        <v>201</v>
      </c>
      <c r="J231">
        <v>234</v>
      </c>
      <c r="K231">
        <v>107</v>
      </c>
      <c r="L231">
        <v>272</v>
      </c>
      <c r="M231">
        <v>0</v>
      </c>
      <c r="N231">
        <v>10</v>
      </c>
      <c r="O231">
        <v>75</v>
      </c>
      <c r="P231">
        <v>21</v>
      </c>
      <c r="Q231">
        <v>47</v>
      </c>
      <c r="R231">
        <v>155</v>
      </c>
      <c r="S231" s="6">
        <v>1.45</v>
      </c>
      <c r="T231" s="6">
        <v>1.55</v>
      </c>
      <c r="U231" s="22">
        <v>1.35</v>
      </c>
      <c r="V231" s="22">
        <v>0</v>
      </c>
      <c r="W231" t="s">
        <v>1021</v>
      </c>
      <c r="X231" s="22" t="s">
        <v>704</v>
      </c>
      <c r="Y231" s="22" t="s">
        <v>704</v>
      </c>
      <c r="Z231" s="22" t="s">
        <v>704</v>
      </c>
      <c r="AA231" t="s">
        <v>2334</v>
      </c>
      <c r="AB231" t="s">
        <v>2335</v>
      </c>
      <c r="AC231" t="s">
        <v>2336</v>
      </c>
      <c r="AD231" t="s">
        <v>2337</v>
      </c>
      <c r="AE231" t="s">
        <v>2339</v>
      </c>
      <c r="AF231" t="s">
        <v>2115</v>
      </c>
      <c r="AG231" t="s">
        <v>2338</v>
      </c>
      <c r="AH231" t="s">
        <v>1505</v>
      </c>
    </row>
    <row r="232" spans="1:34" x14ac:dyDescent="0.3">
      <c r="A232" t="s">
        <v>291</v>
      </c>
      <c r="B232" t="s">
        <v>575</v>
      </c>
      <c r="C232" t="s">
        <v>603</v>
      </c>
      <c r="D232" t="s">
        <v>595</v>
      </c>
      <c r="E232" t="s">
        <v>607</v>
      </c>
      <c r="F232">
        <v>3695</v>
      </c>
      <c r="G232" t="s">
        <v>7</v>
      </c>
      <c r="H232">
        <v>179</v>
      </c>
      <c r="I232">
        <v>167</v>
      </c>
      <c r="J232">
        <v>310</v>
      </c>
      <c r="K232">
        <v>102</v>
      </c>
      <c r="L232">
        <v>313</v>
      </c>
      <c r="M232">
        <v>0</v>
      </c>
      <c r="N232">
        <v>11</v>
      </c>
      <c r="O232">
        <v>128</v>
      </c>
      <c r="P232">
        <v>31</v>
      </c>
      <c r="Q232">
        <v>87</v>
      </c>
      <c r="R232">
        <v>155</v>
      </c>
      <c r="S232" s="6">
        <v>1.45</v>
      </c>
      <c r="T232" s="6">
        <v>1.5</v>
      </c>
      <c r="U232" s="22">
        <v>1</v>
      </c>
      <c r="V232" s="22">
        <v>0</v>
      </c>
      <c r="W232" t="s">
        <v>1033</v>
      </c>
      <c r="X232" t="s">
        <v>1287</v>
      </c>
      <c r="Y232" t="s">
        <v>1288</v>
      </c>
      <c r="Z232" s="22" t="s">
        <v>704</v>
      </c>
      <c r="AA232" t="s">
        <v>2340</v>
      </c>
      <c r="AB232" t="s">
        <v>2341</v>
      </c>
      <c r="AC232" t="s">
        <v>2342</v>
      </c>
      <c r="AD232" t="s">
        <v>704</v>
      </c>
      <c r="AE232" t="s">
        <v>2343</v>
      </c>
      <c r="AF232" t="s">
        <v>2344</v>
      </c>
      <c r="AG232" t="s">
        <v>1033</v>
      </c>
      <c r="AH232" t="s">
        <v>704</v>
      </c>
    </row>
    <row r="233" spans="1:34" ht="15" customHeight="1" x14ac:dyDescent="0.3">
      <c r="A233">
        <v>30</v>
      </c>
      <c r="B233" t="s">
        <v>443</v>
      </c>
      <c r="C233" t="s">
        <v>711</v>
      </c>
      <c r="D233" t="s">
        <v>594</v>
      </c>
      <c r="E233" t="s">
        <v>607</v>
      </c>
      <c r="F233">
        <v>3237</v>
      </c>
      <c r="G233" t="s">
        <v>7</v>
      </c>
      <c r="H233">
        <v>182</v>
      </c>
      <c r="I233">
        <v>142</v>
      </c>
      <c r="J233">
        <v>207</v>
      </c>
      <c r="K233">
        <v>101</v>
      </c>
      <c r="L233">
        <v>281</v>
      </c>
      <c r="M233">
        <v>0</v>
      </c>
      <c r="N233">
        <v>8</v>
      </c>
      <c r="O233">
        <v>80</v>
      </c>
      <c r="P233">
        <v>35</v>
      </c>
      <c r="Q233">
        <v>82</v>
      </c>
      <c r="R233">
        <v>151</v>
      </c>
      <c r="S233" s="6">
        <v>1.2</v>
      </c>
      <c r="T233" s="6">
        <v>1.55</v>
      </c>
      <c r="U233" s="22">
        <v>1.3</v>
      </c>
      <c r="V233" s="22">
        <v>0</v>
      </c>
      <c r="W233" s="22" t="s">
        <v>1006</v>
      </c>
      <c r="X233" s="22" t="s">
        <v>704</v>
      </c>
      <c r="Y233" s="22" t="s">
        <v>704</v>
      </c>
      <c r="Z233" s="22" t="s">
        <v>704</v>
      </c>
      <c r="AA233" t="s">
        <v>2315</v>
      </c>
      <c r="AB233" t="s">
        <v>2316</v>
      </c>
      <c r="AC233" t="s">
        <v>704</v>
      </c>
      <c r="AD233" t="s">
        <v>704</v>
      </c>
      <c r="AE233" t="s">
        <v>1505</v>
      </c>
      <c r="AF233" t="s">
        <v>704</v>
      </c>
      <c r="AG233" t="s">
        <v>704</v>
      </c>
      <c r="AH233" t="s">
        <v>704</v>
      </c>
    </row>
    <row r="234" spans="1:34" x14ac:dyDescent="0.3">
      <c r="A234">
        <v>303</v>
      </c>
      <c r="B234" t="s">
        <v>464</v>
      </c>
      <c r="C234" t="s">
        <v>711</v>
      </c>
      <c r="D234" t="s">
        <v>594</v>
      </c>
      <c r="E234" t="s">
        <v>607</v>
      </c>
      <c r="F234">
        <v>3237</v>
      </c>
      <c r="G234" t="s">
        <v>7</v>
      </c>
      <c r="H234">
        <v>182</v>
      </c>
      <c r="I234">
        <v>142</v>
      </c>
      <c r="J234">
        <v>207</v>
      </c>
      <c r="K234">
        <v>101</v>
      </c>
      <c r="L234">
        <v>281</v>
      </c>
      <c r="M234">
        <v>0</v>
      </c>
      <c r="N234">
        <v>8</v>
      </c>
      <c r="O234">
        <v>92</v>
      </c>
      <c r="P234">
        <v>35</v>
      </c>
      <c r="Q234">
        <v>69</v>
      </c>
      <c r="R234">
        <v>151</v>
      </c>
      <c r="S234" s="6">
        <v>1.2</v>
      </c>
      <c r="T234" s="6">
        <v>1.55</v>
      </c>
      <c r="U234" s="22">
        <v>1.3</v>
      </c>
      <c r="V234" s="22">
        <v>0</v>
      </c>
      <c r="W234" s="22" t="s">
        <v>1006</v>
      </c>
      <c r="X234" s="22" t="s">
        <v>704</v>
      </c>
      <c r="Y234" s="22" t="s">
        <v>704</v>
      </c>
      <c r="Z234" s="22" t="s">
        <v>704</v>
      </c>
      <c r="AA234" t="s">
        <v>2317</v>
      </c>
      <c r="AB234" t="s">
        <v>2318</v>
      </c>
      <c r="AC234" t="s">
        <v>704</v>
      </c>
      <c r="AD234" t="s">
        <v>704</v>
      </c>
      <c r="AE234" t="s">
        <v>1505</v>
      </c>
      <c r="AF234" t="s">
        <v>704</v>
      </c>
      <c r="AG234" t="s">
        <v>704</v>
      </c>
      <c r="AH234" t="s">
        <v>704</v>
      </c>
    </row>
    <row r="235" spans="1:34" x14ac:dyDescent="0.3">
      <c r="A235" t="s">
        <v>297</v>
      </c>
      <c r="B235" t="s">
        <v>581</v>
      </c>
      <c r="C235" t="s">
        <v>604</v>
      </c>
      <c r="D235" t="s">
        <v>595</v>
      </c>
      <c r="E235" t="s">
        <v>607</v>
      </c>
      <c r="F235">
        <v>4106</v>
      </c>
      <c r="G235" t="s">
        <v>7</v>
      </c>
      <c r="H235">
        <v>170</v>
      </c>
      <c r="I235">
        <v>151</v>
      </c>
      <c r="J235">
        <v>248</v>
      </c>
      <c r="K235">
        <v>88</v>
      </c>
      <c r="L235">
        <v>274</v>
      </c>
      <c r="M235">
        <v>0</v>
      </c>
      <c r="N235">
        <v>11</v>
      </c>
      <c r="O235">
        <v>105</v>
      </c>
      <c r="P235">
        <v>32</v>
      </c>
      <c r="Q235">
        <v>66</v>
      </c>
      <c r="R235">
        <v>160</v>
      </c>
      <c r="S235" s="6">
        <v>1.1000000000000001</v>
      </c>
      <c r="T235" s="6">
        <v>1.4</v>
      </c>
      <c r="U235" s="22">
        <v>0.6</v>
      </c>
      <c r="V235" s="22">
        <v>0</v>
      </c>
      <c r="W235" t="s">
        <v>1034</v>
      </c>
      <c r="X235" t="s">
        <v>1034</v>
      </c>
      <c r="Y235" t="s">
        <v>1034</v>
      </c>
      <c r="Z235" t="s">
        <v>1034</v>
      </c>
      <c r="AA235" t="s">
        <v>2319</v>
      </c>
      <c r="AB235" t="s">
        <v>2320</v>
      </c>
      <c r="AC235" t="s">
        <v>704</v>
      </c>
      <c r="AD235" t="s">
        <v>704</v>
      </c>
      <c r="AE235" t="s">
        <v>2321</v>
      </c>
      <c r="AF235" t="s">
        <v>704</v>
      </c>
      <c r="AG235" t="s">
        <v>704</v>
      </c>
      <c r="AH235" t="s">
        <v>704</v>
      </c>
    </row>
    <row r="236" spans="1:34" x14ac:dyDescent="0.3">
      <c r="A236">
        <v>36</v>
      </c>
      <c r="B236" t="s">
        <v>313</v>
      </c>
      <c r="C236" t="s">
        <v>711</v>
      </c>
      <c r="D236" t="s">
        <v>595</v>
      </c>
      <c r="E236" t="s">
        <v>607</v>
      </c>
      <c r="F236">
        <v>3755</v>
      </c>
      <c r="G236" t="s">
        <v>7</v>
      </c>
      <c r="H236">
        <v>190</v>
      </c>
      <c r="I236">
        <v>137</v>
      </c>
      <c r="J236">
        <v>168</v>
      </c>
      <c r="K236">
        <v>95</v>
      </c>
      <c r="L236">
        <v>449</v>
      </c>
      <c r="M236">
        <v>0</v>
      </c>
      <c r="N236">
        <v>11</v>
      </c>
      <c r="O236">
        <v>201</v>
      </c>
      <c r="P236">
        <v>32</v>
      </c>
      <c r="Q236">
        <v>85</v>
      </c>
      <c r="R236">
        <v>168</v>
      </c>
      <c r="S236" s="6">
        <v>1.05</v>
      </c>
      <c r="T236" s="6">
        <v>1.35</v>
      </c>
      <c r="U236" s="22">
        <v>1.7</v>
      </c>
      <c r="V236" s="22">
        <v>0</v>
      </c>
      <c r="W236" t="s">
        <v>1008</v>
      </c>
      <c r="X236" s="22" t="s">
        <v>704</v>
      </c>
      <c r="Y236" s="22" t="s">
        <v>704</v>
      </c>
      <c r="Z236" s="22" t="s">
        <v>704</v>
      </c>
      <c r="AA236" t="s">
        <v>2174</v>
      </c>
      <c r="AB236" t="s">
        <v>2176</v>
      </c>
      <c r="AC236" t="s">
        <v>704</v>
      </c>
      <c r="AD236" t="s">
        <v>704</v>
      </c>
      <c r="AE236" t="s">
        <v>1505</v>
      </c>
      <c r="AF236" t="s">
        <v>704</v>
      </c>
      <c r="AG236" t="s">
        <v>704</v>
      </c>
      <c r="AH236" t="s">
        <v>704</v>
      </c>
    </row>
    <row r="237" spans="1:34" x14ac:dyDescent="0.3">
      <c r="A237">
        <v>3036</v>
      </c>
      <c r="B237" t="s">
        <v>645</v>
      </c>
      <c r="C237" t="s">
        <v>711</v>
      </c>
      <c r="D237" t="s">
        <v>597</v>
      </c>
      <c r="E237" t="s">
        <v>607</v>
      </c>
      <c r="F237">
        <v>3995</v>
      </c>
      <c r="G237" t="s">
        <v>7</v>
      </c>
      <c r="H237">
        <v>210</v>
      </c>
      <c r="I237">
        <v>182</v>
      </c>
      <c r="J237">
        <v>168</v>
      </c>
      <c r="K237">
        <v>95</v>
      </c>
      <c r="L237">
        <v>559</v>
      </c>
      <c r="M237">
        <v>0</v>
      </c>
      <c r="N237">
        <v>11</v>
      </c>
      <c r="O237">
        <v>201</v>
      </c>
      <c r="P237">
        <v>32</v>
      </c>
      <c r="Q237">
        <v>85</v>
      </c>
      <c r="R237">
        <v>168</v>
      </c>
      <c r="S237" s="6">
        <v>1.1499999999999999</v>
      </c>
      <c r="T237" s="6">
        <v>1.35</v>
      </c>
      <c r="U237" s="22">
        <v>1.85</v>
      </c>
      <c r="V237" s="22">
        <v>0</v>
      </c>
      <c r="W237" t="s">
        <v>1029</v>
      </c>
      <c r="X237" t="s">
        <v>1203</v>
      </c>
      <c r="Y237" s="22" t="s">
        <v>704</v>
      </c>
      <c r="Z237" s="22" t="s">
        <v>704</v>
      </c>
      <c r="AA237" t="s">
        <v>2174</v>
      </c>
      <c r="AB237" t="s">
        <v>2175</v>
      </c>
      <c r="AC237" t="s">
        <v>2177</v>
      </c>
      <c r="AD237" t="s">
        <v>704</v>
      </c>
      <c r="AE237" t="s">
        <v>1203</v>
      </c>
      <c r="AF237" t="s">
        <v>1505</v>
      </c>
      <c r="AG237" t="s">
        <v>704</v>
      </c>
      <c r="AH237" t="s">
        <v>704</v>
      </c>
    </row>
    <row r="238" spans="1:34" x14ac:dyDescent="0.3">
      <c r="A238" s="21">
        <v>404</v>
      </c>
      <c r="B238" s="21" t="s">
        <v>1363</v>
      </c>
      <c r="C238" s="21" t="s">
        <v>711</v>
      </c>
      <c r="D238" s="21" t="s">
        <v>593</v>
      </c>
      <c r="E238" s="21" t="s">
        <v>607</v>
      </c>
      <c r="F238" s="21">
        <v>3517</v>
      </c>
      <c r="G238" s="21" t="s">
        <v>7</v>
      </c>
      <c r="H238" s="21">
        <v>179</v>
      </c>
      <c r="I238" s="21">
        <v>129</v>
      </c>
      <c r="J238" s="21">
        <v>157</v>
      </c>
      <c r="K238" s="21">
        <v>95</v>
      </c>
      <c r="L238" s="21">
        <v>429</v>
      </c>
      <c r="M238" s="21">
        <v>0</v>
      </c>
      <c r="N238" s="21">
        <v>8</v>
      </c>
      <c r="O238" s="21">
        <v>186</v>
      </c>
      <c r="P238" s="21">
        <v>32</v>
      </c>
      <c r="Q238" s="21">
        <v>77</v>
      </c>
      <c r="R238" s="21">
        <v>168</v>
      </c>
      <c r="S238" s="22">
        <v>1.05</v>
      </c>
      <c r="T238" s="22">
        <v>1.35</v>
      </c>
      <c r="U238" s="22">
        <v>1.6</v>
      </c>
      <c r="V238" s="22">
        <v>0</v>
      </c>
      <c r="W238" s="22" t="s">
        <v>1008</v>
      </c>
      <c r="X238" s="22" t="s">
        <v>704</v>
      </c>
      <c r="Y238" s="22" t="s">
        <v>704</v>
      </c>
      <c r="Z238" s="22" t="s">
        <v>704</v>
      </c>
      <c r="AA238" s="21" t="s">
        <v>2172</v>
      </c>
      <c r="AB238" s="21" t="s">
        <v>2173</v>
      </c>
      <c r="AC238" s="21" t="s">
        <v>704</v>
      </c>
      <c r="AD238" s="21" t="s">
        <v>704</v>
      </c>
      <c r="AE238" s="21" t="s">
        <v>1505</v>
      </c>
      <c r="AF238" s="21" t="s">
        <v>704</v>
      </c>
      <c r="AG238" s="21" t="s">
        <v>704</v>
      </c>
      <c r="AH238" s="21" t="s">
        <v>704</v>
      </c>
    </row>
    <row r="239" spans="1:34" x14ac:dyDescent="0.3">
      <c r="A239" s="21">
        <v>392</v>
      </c>
      <c r="B239" s="21" t="s">
        <v>943</v>
      </c>
      <c r="C239" s="21" t="s">
        <v>711</v>
      </c>
      <c r="D239" s="21" t="s">
        <v>592</v>
      </c>
      <c r="E239" t="s">
        <v>607</v>
      </c>
      <c r="F239" s="21">
        <v>3226</v>
      </c>
      <c r="G239" s="21" t="s">
        <v>7</v>
      </c>
      <c r="H239" s="21">
        <v>182</v>
      </c>
      <c r="I239" s="21">
        <v>131</v>
      </c>
      <c r="J239" s="21">
        <v>161</v>
      </c>
      <c r="K239" s="21">
        <v>95</v>
      </c>
      <c r="L239" s="21">
        <v>434</v>
      </c>
      <c r="M239" s="21">
        <v>0</v>
      </c>
      <c r="N239" s="21">
        <v>10</v>
      </c>
      <c r="O239" s="21">
        <v>192</v>
      </c>
      <c r="P239" s="21">
        <v>32</v>
      </c>
      <c r="Q239" s="21">
        <v>85</v>
      </c>
      <c r="R239" s="21">
        <v>168</v>
      </c>
      <c r="S239" s="22">
        <v>1</v>
      </c>
      <c r="T239" s="22">
        <v>1.1499999999999999</v>
      </c>
      <c r="U239" s="22">
        <v>1.65</v>
      </c>
      <c r="V239" s="22">
        <v>0</v>
      </c>
      <c r="W239" t="s">
        <v>1008</v>
      </c>
      <c r="X239" s="22" t="s">
        <v>704</v>
      </c>
      <c r="Y239" s="22" t="s">
        <v>704</v>
      </c>
      <c r="Z239" s="22" t="s">
        <v>704</v>
      </c>
      <c r="AA239" s="21" t="s">
        <v>2168</v>
      </c>
      <c r="AB239" s="21" t="s">
        <v>2169</v>
      </c>
      <c r="AC239" s="21" t="s">
        <v>2170</v>
      </c>
      <c r="AD239" s="21" t="s">
        <v>704</v>
      </c>
      <c r="AE239" s="21" t="s">
        <v>2171</v>
      </c>
      <c r="AF239" s="21" t="s">
        <v>1505</v>
      </c>
      <c r="AG239" s="21" t="s">
        <v>704</v>
      </c>
      <c r="AH239" s="21" t="s">
        <v>704</v>
      </c>
    </row>
    <row r="240" spans="1:34" x14ac:dyDescent="0.3">
      <c r="A240" s="21" t="s">
        <v>883</v>
      </c>
      <c r="B240" s="21" t="s">
        <v>875</v>
      </c>
      <c r="C240" s="21" t="s">
        <v>711</v>
      </c>
      <c r="D240" s="21" t="s">
        <v>596</v>
      </c>
      <c r="E240" t="s">
        <v>607</v>
      </c>
      <c r="F240" s="21">
        <v>5257</v>
      </c>
      <c r="G240" s="21" t="s">
        <v>7</v>
      </c>
      <c r="H240" s="21">
        <v>156</v>
      </c>
      <c r="I240" s="21">
        <v>178</v>
      </c>
      <c r="J240" s="21">
        <v>0</v>
      </c>
      <c r="K240" s="21">
        <v>97</v>
      </c>
      <c r="L240" s="21">
        <v>365</v>
      </c>
      <c r="M240" s="21">
        <v>0</v>
      </c>
      <c r="N240" s="21">
        <v>12</v>
      </c>
      <c r="O240" s="21">
        <v>154</v>
      </c>
      <c r="P240" s="21">
        <v>33</v>
      </c>
      <c r="Q240" s="21">
        <v>0</v>
      </c>
      <c r="R240" s="21">
        <v>157</v>
      </c>
      <c r="S240" s="22">
        <v>1.45</v>
      </c>
      <c r="T240" s="22">
        <v>0.65</v>
      </c>
      <c r="U240" s="22">
        <v>1.3</v>
      </c>
      <c r="V240" s="22">
        <v>0.65</v>
      </c>
      <c r="W240" t="s">
        <v>1031</v>
      </c>
      <c r="X240" s="22" t="s">
        <v>704</v>
      </c>
      <c r="Y240" s="22" t="s">
        <v>704</v>
      </c>
      <c r="Z240" s="22" t="s">
        <v>704</v>
      </c>
      <c r="AA240" s="21" t="s">
        <v>2164</v>
      </c>
      <c r="AB240" s="21" t="s">
        <v>2165</v>
      </c>
      <c r="AC240" s="21" t="s">
        <v>1817</v>
      </c>
      <c r="AD240" s="21" t="s">
        <v>2166</v>
      </c>
      <c r="AE240" s="21" t="s">
        <v>2167</v>
      </c>
      <c r="AF240" s="21" t="s">
        <v>1816</v>
      </c>
      <c r="AG240" s="21" t="s">
        <v>1505</v>
      </c>
      <c r="AH240" s="21" t="s">
        <v>704</v>
      </c>
    </row>
    <row r="241" spans="1:34" x14ac:dyDescent="0.3">
      <c r="A241">
        <v>308</v>
      </c>
      <c r="B241" t="s">
        <v>362</v>
      </c>
      <c r="C241" t="s">
        <v>714</v>
      </c>
      <c r="D241" t="s">
        <v>593</v>
      </c>
      <c r="E241" t="s">
        <v>607</v>
      </c>
      <c r="F241">
        <v>2540</v>
      </c>
      <c r="G241" t="s">
        <v>7</v>
      </c>
      <c r="H241">
        <v>185</v>
      </c>
      <c r="I241">
        <v>150</v>
      </c>
      <c r="J241">
        <v>326</v>
      </c>
      <c r="K241">
        <v>108</v>
      </c>
      <c r="L241">
        <v>276</v>
      </c>
      <c r="M241">
        <v>0</v>
      </c>
      <c r="N241">
        <v>8</v>
      </c>
      <c r="O241">
        <v>107</v>
      </c>
      <c r="P241">
        <v>35</v>
      </c>
      <c r="Q241">
        <v>42</v>
      </c>
      <c r="R241">
        <v>151</v>
      </c>
      <c r="S241" s="6">
        <v>1.2</v>
      </c>
      <c r="T241" s="6">
        <v>1.65</v>
      </c>
      <c r="U241" s="22">
        <v>1.1499999999999999</v>
      </c>
      <c r="V241" s="22">
        <v>0</v>
      </c>
      <c r="W241" t="s">
        <v>1023</v>
      </c>
      <c r="X241" s="22" t="s">
        <v>704</v>
      </c>
      <c r="Y241" s="22" t="s">
        <v>704</v>
      </c>
      <c r="Z241" s="22" t="s">
        <v>704</v>
      </c>
      <c r="AA241" t="s">
        <v>2159</v>
      </c>
      <c r="AB241" t="s">
        <v>2161</v>
      </c>
      <c r="AC241" t="s">
        <v>704</v>
      </c>
      <c r="AD241" t="s">
        <v>704</v>
      </c>
      <c r="AE241" t="s">
        <v>1505</v>
      </c>
      <c r="AF241" t="s">
        <v>704</v>
      </c>
      <c r="AG241" t="s">
        <v>704</v>
      </c>
      <c r="AH241" t="s">
        <v>704</v>
      </c>
    </row>
    <row r="242" spans="1:34" x14ac:dyDescent="0.3">
      <c r="A242">
        <v>3308</v>
      </c>
      <c r="B242" t="s">
        <v>654</v>
      </c>
      <c r="C242" t="s">
        <v>714</v>
      </c>
      <c r="D242" t="s">
        <v>592</v>
      </c>
      <c r="E242" t="s">
        <v>607</v>
      </c>
      <c r="F242">
        <v>2780</v>
      </c>
      <c r="G242" t="s">
        <v>7</v>
      </c>
      <c r="H242">
        <v>190</v>
      </c>
      <c r="I242">
        <v>170</v>
      </c>
      <c r="J242">
        <v>391</v>
      </c>
      <c r="K242">
        <v>108</v>
      </c>
      <c r="L242">
        <v>276</v>
      </c>
      <c r="M242">
        <v>0</v>
      </c>
      <c r="N242">
        <v>9</v>
      </c>
      <c r="O242">
        <v>107</v>
      </c>
      <c r="P242">
        <v>35</v>
      </c>
      <c r="Q242">
        <v>42</v>
      </c>
      <c r="R242">
        <v>151</v>
      </c>
      <c r="S242" s="6">
        <v>1.25</v>
      </c>
      <c r="T242" s="6">
        <v>1.8</v>
      </c>
      <c r="U242" s="22">
        <v>1.1499999999999999</v>
      </c>
      <c r="V242" s="22">
        <v>0</v>
      </c>
      <c r="W242" t="s">
        <v>1023</v>
      </c>
      <c r="X242" s="22" t="s">
        <v>704</v>
      </c>
      <c r="Y242" s="22" t="s">
        <v>704</v>
      </c>
      <c r="Z242" s="22" t="s">
        <v>704</v>
      </c>
      <c r="AA242" t="s">
        <v>2159</v>
      </c>
      <c r="AB242" t="s">
        <v>2160</v>
      </c>
      <c r="AC242" t="s">
        <v>2161</v>
      </c>
      <c r="AD242" t="s">
        <v>704</v>
      </c>
      <c r="AE242" t="s">
        <v>2162</v>
      </c>
      <c r="AF242" t="s">
        <v>1505</v>
      </c>
      <c r="AG242" t="s">
        <v>704</v>
      </c>
      <c r="AH242" t="s">
        <v>704</v>
      </c>
    </row>
    <row r="243" spans="1:34" x14ac:dyDescent="0.3">
      <c r="A243">
        <v>111</v>
      </c>
      <c r="B243" t="s">
        <v>451</v>
      </c>
      <c r="C243" t="s">
        <v>713</v>
      </c>
      <c r="D243" t="s">
        <v>592</v>
      </c>
      <c r="E243" t="s">
        <v>607</v>
      </c>
      <c r="F243">
        <v>3796</v>
      </c>
      <c r="G243" t="s">
        <v>7</v>
      </c>
      <c r="H243">
        <v>182</v>
      </c>
      <c r="I243">
        <v>156</v>
      </c>
      <c r="J243">
        <v>295</v>
      </c>
      <c r="K243">
        <v>100</v>
      </c>
      <c r="L243">
        <v>351</v>
      </c>
      <c r="M243">
        <v>0</v>
      </c>
      <c r="N243">
        <v>10</v>
      </c>
      <c r="O243">
        <v>87</v>
      </c>
      <c r="P243">
        <v>32</v>
      </c>
      <c r="Q243">
        <v>78</v>
      </c>
      <c r="R243">
        <v>160</v>
      </c>
      <c r="S243" s="6">
        <v>1.5</v>
      </c>
      <c r="T243" s="6">
        <v>1.5</v>
      </c>
      <c r="U243" s="22">
        <v>1.1000000000000001</v>
      </c>
      <c r="V243" s="22">
        <v>0</v>
      </c>
      <c r="W243" s="22" t="s">
        <v>1011</v>
      </c>
      <c r="X243" s="22" t="s">
        <v>704</v>
      </c>
      <c r="Y243" s="22" t="s">
        <v>704</v>
      </c>
      <c r="Z243" s="22" t="s">
        <v>704</v>
      </c>
      <c r="AA243" t="s">
        <v>2155</v>
      </c>
      <c r="AB243" t="s">
        <v>2156</v>
      </c>
      <c r="AC243" t="s">
        <v>2157</v>
      </c>
      <c r="AD243" t="s">
        <v>704</v>
      </c>
      <c r="AE243" t="s">
        <v>2158</v>
      </c>
      <c r="AF243" t="s">
        <v>1505</v>
      </c>
      <c r="AG243" t="s">
        <v>704</v>
      </c>
      <c r="AH243" t="s">
        <v>704</v>
      </c>
    </row>
    <row r="244" spans="1:34" x14ac:dyDescent="0.3">
      <c r="A244" s="21">
        <v>421</v>
      </c>
      <c r="B244" s="21" t="s">
        <v>2522</v>
      </c>
      <c r="C244" s="21" t="s">
        <v>713</v>
      </c>
      <c r="D244" s="21" t="s">
        <v>2518</v>
      </c>
      <c r="E244" s="21" t="s">
        <v>607</v>
      </c>
      <c r="F244" s="21">
        <v>3559</v>
      </c>
      <c r="G244" s="21" t="s">
        <v>7</v>
      </c>
      <c r="H244" s="21">
        <v>182</v>
      </c>
      <c r="I244" s="21">
        <v>153</v>
      </c>
      <c r="J244" s="21">
        <v>295</v>
      </c>
      <c r="K244" s="21">
        <v>100</v>
      </c>
      <c r="L244" s="21">
        <v>351</v>
      </c>
      <c r="M244" s="21">
        <v>0</v>
      </c>
      <c r="N244" s="21">
        <v>10</v>
      </c>
      <c r="O244" s="21">
        <v>87</v>
      </c>
      <c r="P244" s="21">
        <v>32</v>
      </c>
      <c r="Q244" s="21">
        <v>78</v>
      </c>
      <c r="R244" s="21">
        <v>160</v>
      </c>
      <c r="S244" s="22">
        <v>1.5</v>
      </c>
      <c r="T244" s="22">
        <v>1.5</v>
      </c>
      <c r="U244" s="22">
        <v>1.1000000000000001</v>
      </c>
      <c r="V244" s="22">
        <v>0</v>
      </c>
      <c r="W244" s="22" t="s">
        <v>2523</v>
      </c>
      <c r="X244" s="22" t="s">
        <v>2524</v>
      </c>
      <c r="Y244" s="22" t="s">
        <v>2525</v>
      </c>
      <c r="Z244" s="22" t="s">
        <v>704</v>
      </c>
      <c r="AA244" s="22" t="s">
        <v>2555</v>
      </c>
      <c r="AB244" s="22" t="s">
        <v>2556</v>
      </c>
      <c r="AC244" s="22" t="s">
        <v>2539</v>
      </c>
      <c r="AD244" s="22" t="s">
        <v>704</v>
      </c>
      <c r="AE244" s="22" t="s">
        <v>2557</v>
      </c>
      <c r="AF244" s="22" t="s">
        <v>2558</v>
      </c>
      <c r="AG244" s="22" t="s">
        <v>1505</v>
      </c>
      <c r="AH244" s="22" t="s">
        <v>704</v>
      </c>
    </row>
    <row r="245" spans="1:34" x14ac:dyDescent="0.3">
      <c r="A245">
        <v>371</v>
      </c>
      <c r="B245" t="s">
        <v>477</v>
      </c>
      <c r="C245" t="s">
        <v>713</v>
      </c>
      <c r="D245" t="s">
        <v>595</v>
      </c>
      <c r="E245" t="s">
        <v>607</v>
      </c>
      <c r="F245">
        <v>3744</v>
      </c>
      <c r="G245" t="s">
        <v>7</v>
      </c>
      <c r="H245">
        <v>182</v>
      </c>
      <c r="I245">
        <v>151</v>
      </c>
      <c r="J245">
        <v>161</v>
      </c>
      <c r="K245">
        <v>97</v>
      </c>
      <c r="L245">
        <v>385</v>
      </c>
      <c r="M245">
        <v>0</v>
      </c>
      <c r="N245">
        <v>11</v>
      </c>
      <c r="O245">
        <v>164</v>
      </c>
      <c r="P245">
        <v>32</v>
      </c>
      <c r="Q245">
        <v>70</v>
      </c>
      <c r="R245">
        <v>169</v>
      </c>
      <c r="S245" s="6">
        <v>1.3</v>
      </c>
      <c r="T245" s="6">
        <v>1.3</v>
      </c>
      <c r="U245" s="22">
        <v>1.3</v>
      </c>
      <c r="V245" s="22">
        <v>0</v>
      </c>
      <c r="W245" t="s">
        <v>1027</v>
      </c>
      <c r="X245" s="22" t="s">
        <v>704</v>
      </c>
      <c r="Y245" s="22" t="s">
        <v>704</v>
      </c>
      <c r="Z245" s="22" t="s">
        <v>704</v>
      </c>
      <c r="AA245" t="s">
        <v>2153</v>
      </c>
      <c r="AB245" t="s">
        <v>1767</v>
      </c>
      <c r="AC245" t="s">
        <v>2154</v>
      </c>
      <c r="AD245" t="s">
        <v>704</v>
      </c>
      <c r="AE245" t="s">
        <v>1765</v>
      </c>
      <c r="AF245" t="s">
        <v>1505</v>
      </c>
      <c r="AG245" t="s">
        <v>704</v>
      </c>
      <c r="AH245" t="s">
        <v>704</v>
      </c>
    </row>
    <row r="246" spans="1:34" ht="15" customHeight="1" x14ac:dyDescent="0.3">
      <c r="A246" s="21">
        <v>391</v>
      </c>
      <c r="B246" s="21" t="s">
        <v>945</v>
      </c>
      <c r="C246" s="21" t="s">
        <v>711</v>
      </c>
      <c r="D246" s="21" t="s">
        <v>592</v>
      </c>
      <c r="E246" t="s">
        <v>607</v>
      </c>
      <c r="F246" s="21">
        <v>3601</v>
      </c>
      <c r="G246" s="21" t="s">
        <v>7</v>
      </c>
      <c r="H246" s="21">
        <v>181</v>
      </c>
      <c r="I246" s="21">
        <v>162</v>
      </c>
      <c r="J246" s="21">
        <v>0</v>
      </c>
      <c r="K246" s="21">
        <v>94</v>
      </c>
      <c r="L246" s="21">
        <v>323</v>
      </c>
      <c r="M246" s="21">
        <v>0</v>
      </c>
      <c r="N246" s="21">
        <v>10</v>
      </c>
      <c r="O246" s="21">
        <v>100</v>
      </c>
      <c r="P246" s="21">
        <v>32</v>
      </c>
      <c r="Q246" s="21">
        <v>71</v>
      </c>
      <c r="R246" s="21">
        <v>158</v>
      </c>
      <c r="S246" s="22">
        <v>1.2</v>
      </c>
      <c r="T246" s="22">
        <v>0.65</v>
      </c>
      <c r="U246" s="22">
        <v>1.2</v>
      </c>
      <c r="V246" s="22">
        <v>0</v>
      </c>
      <c r="W246" s="22" t="s">
        <v>1009</v>
      </c>
      <c r="X246" s="22" t="s">
        <v>704</v>
      </c>
      <c r="Y246" s="22" t="s">
        <v>704</v>
      </c>
      <c r="Z246" s="22" t="s">
        <v>704</v>
      </c>
      <c r="AA246" s="21" t="s">
        <v>2149</v>
      </c>
      <c r="AB246" s="21" t="s">
        <v>2150</v>
      </c>
      <c r="AC246" s="21" t="s">
        <v>2151</v>
      </c>
      <c r="AD246" s="21" t="s">
        <v>704</v>
      </c>
      <c r="AE246" s="21" t="s">
        <v>2152</v>
      </c>
      <c r="AF246" s="21" t="s">
        <v>1505</v>
      </c>
      <c r="AG246" s="21" t="s">
        <v>704</v>
      </c>
      <c r="AH246" s="21" t="s">
        <v>704</v>
      </c>
    </row>
    <row r="247" spans="1:34" x14ac:dyDescent="0.3">
      <c r="A247" s="21">
        <v>110</v>
      </c>
      <c r="B247" s="21" t="s">
        <v>949</v>
      </c>
      <c r="C247" s="21" t="s">
        <v>713</v>
      </c>
      <c r="D247" s="21" t="s">
        <v>593</v>
      </c>
      <c r="E247" s="21" t="s">
        <v>607</v>
      </c>
      <c r="F247" s="21">
        <v>3688</v>
      </c>
      <c r="G247" s="21" t="s">
        <v>7</v>
      </c>
      <c r="H247" s="21">
        <v>171</v>
      </c>
      <c r="I247" s="21">
        <v>151</v>
      </c>
      <c r="J247" s="21">
        <v>273</v>
      </c>
      <c r="K247" s="21">
        <v>100</v>
      </c>
      <c r="L247" s="21">
        <v>307</v>
      </c>
      <c r="M247" s="21">
        <v>0</v>
      </c>
      <c r="N247" s="21">
        <v>9</v>
      </c>
      <c r="O247" s="21">
        <v>103</v>
      </c>
      <c r="P247" s="21">
        <v>32</v>
      </c>
      <c r="Q247" s="21">
        <v>32</v>
      </c>
      <c r="R247" s="21">
        <v>157</v>
      </c>
      <c r="S247" s="22">
        <v>1.35</v>
      </c>
      <c r="T247" s="22">
        <v>1.3</v>
      </c>
      <c r="U247" s="22">
        <v>1.1000000000000001</v>
      </c>
      <c r="V247" s="22">
        <v>0</v>
      </c>
      <c r="W247" t="s">
        <v>1011</v>
      </c>
      <c r="X247" s="22" t="s">
        <v>704</v>
      </c>
      <c r="Y247" s="22" t="s">
        <v>704</v>
      </c>
      <c r="Z247" s="22" t="s">
        <v>704</v>
      </c>
      <c r="AA247" s="21" t="s">
        <v>2147</v>
      </c>
      <c r="AB247" s="21" t="s">
        <v>2125</v>
      </c>
      <c r="AC247" s="21" t="s">
        <v>2148</v>
      </c>
      <c r="AD247" s="21" t="s">
        <v>704</v>
      </c>
      <c r="AE247" s="21" t="s">
        <v>2012</v>
      </c>
      <c r="AF247" s="21" t="s">
        <v>1505</v>
      </c>
      <c r="AG247" s="21" t="s">
        <v>704</v>
      </c>
      <c r="AH247" s="21" t="s">
        <v>704</v>
      </c>
    </row>
    <row r="248" spans="1:34" x14ac:dyDescent="0.3">
      <c r="A248">
        <v>305</v>
      </c>
      <c r="B248" t="s">
        <v>466</v>
      </c>
      <c r="C248" t="s">
        <v>711</v>
      </c>
      <c r="D248" t="s">
        <v>592</v>
      </c>
      <c r="E248" t="s">
        <v>607</v>
      </c>
      <c r="F248">
        <v>3604</v>
      </c>
      <c r="G248" t="s">
        <v>7</v>
      </c>
      <c r="H248">
        <v>185</v>
      </c>
      <c r="I248">
        <v>171</v>
      </c>
      <c r="J248">
        <v>0</v>
      </c>
      <c r="K248">
        <v>90</v>
      </c>
      <c r="L248">
        <v>316</v>
      </c>
      <c r="M248">
        <v>0</v>
      </c>
      <c r="N248">
        <v>10</v>
      </c>
      <c r="O248">
        <v>101</v>
      </c>
      <c r="P248">
        <v>32</v>
      </c>
      <c r="Q248">
        <v>65</v>
      </c>
      <c r="R248">
        <v>166</v>
      </c>
      <c r="S248" s="6">
        <v>1.35</v>
      </c>
      <c r="T248" s="6">
        <v>0.65</v>
      </c>
      <c r="U248" s="22">
        <v>1</v>
      </c>
      <c r="V248" s="22">
        <v>0</v>
      </c>
      <c r="W248" s="22" t="s">
        <v>1007</v>
      </c>
      <c r="X248" s="22" t="s">
        <v>704</v>
      </c>
      <c r="Y248" s="22" t="s">
        <v>704</v>
      </c>
      <c r="Z248" s="22" t="s">
        <v>704</v>
      </c>
      <c r="AA248" t="s">
        <v>2144</v>
      </c>
      <c r="AB248" t="s">
        <v>2128</v>
      </c>
      <c r="AC248" t="s">
        <v>2145</v>
      </c>
      <c r="AD248" t="s">
        <v>704</v>
      </c>
      <c r="AE248" t="s">
        <v>2146</v>
      </c>
      <c r="AF248" t="s">
        <v>1505</v>
      </c>
      <c r="AG248" t="s">
        <v>704</v>
      </c>
      <c r="AH248" t="s">
        <v>704</v>
      </c>
    </row>
    <row r="249" spans="1:34" x14ac:dyDescent="0.3">
      <c r="A249" s="21">
        <v>393</v>
      </c>
      <c r="B249" s="21" t="s">
        <v>948</v>
      </c>
      <c r="C249" s="21" t="s">
        <v>713</v>
      </c>
      <c r="D249" s="21" t="s">
        <v>595</v>
      </c>
      <c r="E249" s="21" t="s">
        <v>607</v>
      </c>
      <c r="F249" s="21">
        <v>3796</v>
      </c>
      <c r="G249" s="21" t="s">
        <v>7</v>
      </c>
      <c r="H249" s="21">
        <v>190</v>
      </c>
      <c r="I249" s="21">
        <v>163</v>
      </c>
      <c r="J249" s="21">
        <v>364</v>
      </c>
      <c r="K249" s="21">
        <v>96</v>
      </c>
      <c r="L249" s="21">
        <v>304</v>
      </c>
      <c r="M249" s="21">
        <v>0</v>
      </c>
      <c r="N249" s="21">
        <v>11</v>
      </c>
      <c r="O249" s="21">
        <v>148</v>
      </c>
      <c r="P249" s="21">
        <v>32</v>
      </c>
      <c r="Q249" s="21">
        <v>44</v>
      </c>
      <c r="R249" s="21">
        <v>163</v>
      </c>
      <c r="S249" s="22">
        <v>1.55</v>
      </c>
      <c r="T249" s="22">
        <v>1.55</v>
      </c>
      <c r="U249" s="22">
        <v>1.1000000000000001</v>
      </c>
      <c r="V249" s="22">
        <v>0</v>
      </c>
      <c r="W249" s="22" t="s">
        <v>1053</v>
      </c>
      <c r="X249" s="22" t="s">
        <v>704</v>
      </c>
      <c r="Y249" s="22" t="s">
        <v>704</v>
      </c>
      <c r="Z249" s="22" t="s">
        <v>704</v>
      </c>
      <c r="AA249" s="21" t="s">
        <v>2140</v>
      </c>
      <c r="AB249" s="21" t="s">
        <v>2141</v>
      </c>
      <c r="AC249" s="21" t="s">
        <v>2142</v>
      </c>
      <c r="AD249" s="21" t="s">
        <v>704</v>
      </c>
      <c r="AE249" s="21" t="s">
        <v>2143</v>
      </c>
      <c r="AF249" s="21" t="s">
        <v>1505</v>
      </c>
      <c r="AG249" s="21" t="s">
        <v>704</v>
      </c>
      <c r="AH249" s="21" t="s">
        <v>704</v>
      </c>
    </row>
    <row r="250" spans="1:34" ht="15" customHeight="1" x14ac:dyDescent="0.3">
      <c r="A250">
        <v>257</v>
      </c>
      <c r="B250" t="s">
        <v>462</v>
      </c>
      <c r="C250" t="s">
        <v>599</v>
      </c>
      <c r="D250" t="s">
        <v>592</v>
      </c>
      <c r="E250" t="s">
        <v>607</v>
      </c>
      <c r="F250">
        <v>1884</v>
      </c>
      <c r="G250" t="s">
        <v>7</v>
      </c>
      <c r="H250">
        <v>182</v>
      </c>
      <c r="I250">
        <v>120</v>
      </c>
      <c r="J250">
        <v>0</v>
      </c>
      <c r="K250">
        <v>79</v>
      </c>
      <c r="L250">
        <v>347</v>
      </c>
      <c r="M250">
        <v>0</v>
      </c>
      <c r="N250">
        <v>10</v>
      </c>
      <c r="O250">
        <v>55</v>
      </c>
      <c r="P250">
        <v>19</v>
      </c>
      <c r="Q250">
        <v>64</v>
      </c>
      <c r="R250">
        <v>146</v>
      </c>
      <c r="S250" s="6">
        <v>1.3</v>
      </c>
      <c r="T250" s="6">
        <v>1.2</v>
      </c>
      <c r="U250" s="22">
        <v>0.8</v>
      </c>
      <c r="V250" s="22">
        <v>0</v>
      </c>
      <c r="W250" t="s">
        <v>1020</v>
      </c>
      <c r="X250" s="22" t="s">
        <v>704</v>
      </c>
      <c r="Y250" s="22" t="s">
        <v>704</v>
      </c>
      <c r="Z250" s="22" t="s">
        <v>704</v>
      </c>
      <c r="AA250" t="s">
        <v>2112</v>
      </c>
      <c r="AB250" t="s">
        <v>2113</v>
      </c>
      <c r="AC250" t="s">
        <v>2114</v>
      </c>
      <c r="AD250" t="s">
        <v>704</v>
      </c>
      <c r="AE250" t="s">
        <v>2115</v>
      </c>
      <c r="AF250" t="s">
        <v>1505</v>
      </c>
      <c r="AG250" t="s">
        <v>704</v>
      </c>
      <c r="AH250" t="s">
        <v>704</v>
      </c>
    </row>
    <row r="251" spans="1:34" x14ac:dyDescent="0.3">
      <c r="A251">
        <v>179</v>
      </c>
      <c r="B251" t="s">
        <v>457</v>
      </c>
      <c r="C251" t="s">
        <v>714</v>
      </c>
      <c r="D251" t="s">
        <v>592</v>
      </c>
      <c r="E251" t="s">
        <v>607</v>
      </c>
      <c r="F251">
        <v>2177</v>
      </c>
      <c r="G251" t="s">
        <v>7</v>
      </c>
      <c r="H251">
        <v>182</v>
      </c>
      <c r="I251">
        <v>131</v>
      </c>
      <c r="J251">
        <v>276</v>
      </c>
      <c r="K251">
        <v>105</v>
      </c>
      <c r="L251">
        <v>307</v>
      </c>
      <c r="M251">
        <v>0</v>
      </c>
      <c r="N251">
        <v>8</v>
      </c>
      <c r="O251">
        <v>84</v>
      </c>
      <c r="P251">
        <v>35</v>
      </c>
      <c r="Q251">
        <v>53</v>
      </c>
      <c r="R251">
        <v>140</v>
      </c>
      <c r="S251" s="6">
        <v>1.1000000000000001</v>
      </c>
      <c r="T251" s="6">
        <v>1.6</v>
      </c>
      <c r="U251" s="22">
        <v>1.25</v>
      </c>
      <c r="V251" s="22">
        <v>0</v>
      </c>
      <c r="W251" t="s">
        <v>1015</v>
      </c>
      <c r="X251" s="22" t="s">
        <v>704</v>
      </c>
      <c r="Y251" s="22" t="s">
        <v>704</v>
      </c>
      <c r="Z251" s="22" t="s">
        <v>704</v>
      </c>
      <c r="AA251" t="s">
        <v>2108</v>
      </c>
      <c r="AB251" t="s">
        <v>1918</v>
      </c>
      <c r="AC251" t="s">
        <v>2110</v>
      </c>
      <c r="AD251" t="s">
        <v>704</v>
      </c>
      <c r="AE251" t="s">
        <v>1916</v>
      </c>
      <c r="AF251" t="s">
        <v>1505</v>
      </c>
      <c r="AG251" t="s">
        <v>704</v>
      </c>
      <c r="AH251" t="s">
        <v>704</v>
      </c>
    </row>
    <row r="252" spans="1:34" x14ac:dyDescent="0.3">
      <c r="A252">
        <v>3179</v>
      </c>
      <c r="B252" t="s">
        <v>820</v>
      </c>
      <c r="C252" t="s">
        <v>714</v>
      </c>
      <c r="D252" t="s">
        <v>595</v>
      </c>
      <c r="E252" t="s">
        <v>607</v>
      </c>
      <c r="F252">
        <v>2342</v>
      </c>
      <c r="G252" t="s">
        <v>7</v>
      </c>
      <c r="H252">
        <v>202</v>
      </c>
      <c r="I252">
        <v>161</v>
      </c>
      <c r="J252">
        <v>286</v>
      </c>
      <c r="K252">
        <v>105</v>
      </c>
      <c r="L252">
        <v>332</v>
      </c>
      <c r="M252">
        <v>0</v>
      </c>
      <c r="N252">
        <v>8</v>
      </c>
      <c r="O252">
        <v>84</v>
      </c>
      <c r="P252">
        <v>35</v>
      </c>
      <c r="Q252">
        <v>53</v>
      </c>
      <c r="R252">
        <v>160</v>
      </c>
      <c r="S252" s="6">
        <v>1.25</v>
      </c>
      <c r="T252" s="6">
        <v>1.65</v>
      </c>
      <c r="U252" s="22">
        <v>1.25</v>
      </c>
      <c r="V252" s="22">
        <v>0</v>
      </c>
      <c r="W252" t="s">
        <v>1015</v>
      </c>
      <c r="X252" s="22" t="s">
        <v>704</v>
      </c>
      <c r="Y252" s="22" t="s">
        <v>704</v>
      </c>
      <c r="Z252" s="22" t="s">
        <v>704</v>
      </c>
      <c r="AA252" t="s">
        <v>2108</v>
      </c>
      <c r="AB252" t="s">
        <v>1918</v>
      </c>
      <c r="AC252" t="s">
        <v>2109</v>
      </c>
      <c r="AD252" t="s">
        <v>2110</v>
      </c>
      <c r="AE252" t="s">
        <v>1916</v>
      </c>
      <c r="AF252" t="s">
        <v>2111</v>
      </c>
      <c r="AG252" t="s">
        <v>1505</v>
      </c>
      <c r="AH252" t="s">
        <v>704</v>
      </c>
    </row>
    <row r="253" spans="1:34" x14ac:dyDescent="0.3">
      <c r="Q253"/>
      <c r="R253"/>
      <c r="S253" s="6"/>
      <c r="T253" s="6"/>
    </row>
    <row r="254" spans="1:34" x14ac:dyDescent="0.3">
      <c r="A254" t="s">
        <v>307</v>
      </c>
      <c r="B254" t="s">
        <v>107</v>
      </c>
      <c r="C254" t="s">
        <v>150</v>
      </c>
      <c r="D254" t="s">
        <v>308</v>
      </c>
      <c r="E254" t="s">
        <v>108</v>
      </c>
      <c r="F254" t="s">
        <v>6</v>
      </c>
      <c r="G254" t="s">
        <v>1522</v>
      </c>
      <c r="H254" t="s">
        <v>13</v>
      </c>
      <c r="I254" t="s">
        <v>8</v>
      </c>
      <c r="J254" t="s">
        <v>10</v>
      </c>
      <c r="K254" t="s">
        <v>250</v>
      </c>
      <c r="L254" t="s">
        <v>221</v>
      </c>
      <c r="M254" t="s">
        <v>249</v>
      </c>
      <c r="N254" t="s">
        <v>1523</v>
      </c>
      <c r="O254" t="s">
        <v>615</v>
      </c>
      <c r="P254" t="s">
        <v>251</v>
      </c>
      <c r="Q254" t="s">
        <v>709</v>
      </c>
      <c r="R254" t="s">
        <v>710</v>
      </c>
      <c r="S254" s="6" t="s">
        <v>39</v>
      </c>
      <c r="T254" s="6" t="s">
        <v>616</v>
      </c>
      <c r="U254" s="23" t="s">
        <v>879</v>
      </c>
      <c r="V254" s="23" t="s">
        <v>880</v>
      </c>
      <c r="W254" s="23" t="s">
        <v>959</v>
      </c>
      <c r="X254" s="23" t="s">
        <v>960</v>
      </c>
      <c r="Y254" s="23" t="s">
        <v>995</v>
      </c>
      <c r="Z254" s="23" t="s">
        <v>996</v>
      </c>
      <c r="AA254" s="23" t="s">
        <v>1493</v>
      </c>
      <c r="AB254" s="23" t="s">
        <v>1494</v>
      </c>
      <c r="AC254" s="23" t="s">
        <v>1495</v>
      </c>
      <c r="AD254" s="23" t="s">
        <v>1543</v>
      </c>
      <c r="AE254" s="23" t="s">
        <v>1496</v>
      </c>
      <c r="AF254" s="23" t="s">
        <v>1497</v>
      </c>
      <c r="AG254" s="23" t="s">
        <v>1498</v>
      </c>
      <c r="AH254" s="23" t="s">
        <v>1544</v>
      </c>
    </row>
    <row r="255" spans="1:34" ht="15" customHeight="1" x14ac:dyDescent="0.3">
      <c r="A255">
        <v>246</v>
      </c>
      <c r="B255" t="s">
        <v>507</v>
      </c>
      <c r="C255" t="s">
        <v>715</v>
      </c>
      <c r="D255" t="s">
        <v>592</v>
      </c>
      <c r="E255" t="s">
        <v>608</v>
      </c>
      <c r="F255">
        <v>4361</v>
      </c>
      <c r="G255" t="s">
        <v>9</v>
      </c>
      <c r="H255">
        <v>174</v>
      </c>
      <c r="I255">
        <v>298</v>
      </c>
      <c r="J255">
        <v>216</v>
      </c>
      <c r="K255">
        <v>54</v>
      </c>
      <c r="L255">
        <v>154</v>
      </c>
      <c r="M255">
        <v>0</v>
      </c>
      <c r="N255">
        <v>11</v>
      </c>
      <c r="O255">
        <v>0</v>
      </c>
      <c r="P255">
        <v>22</v>
      </c>
      <c r="Q255">
        <v>36</v>
      </c>
      <c r="R255">
        <v>125</v>
      </c>
      <c r="S255" s="6">
        <v>1.4</v>
      </c>
      <c r="T255" s="6">
        <v>1.3</v>
      </c>
      <c r="U255" s="22">
        <v>1</v>
      </c>
      <c r="V255" s="22">
        <v>0</v>
      </c>
      <c r="W255" t="s">
        <v>1269</v>
      </c>
      <c r="X255" t="s">
        <v>1270</v>
      </c>
      <c r="Y255" s="22" t="s">
        <v>704</v>
      </c>
      <c r="Z255" s="22" t="s">
        <v>704</v>
      </c>
      <c r="AA255" t="s">
        <v>1910</v>
      </c>
      <c r="AB255" t="s">
        <v>1911</v>
      </c>
      <c r="AC255" t="s">
        <v>704</v>
      </c>
      <c r="AD255" t="s">
        <v>704</v>
      </c>
      <c r="AE255" t="s">
        <v>1909</v>
      </c>
      <c r="AF255" t="s">
        <v>1505</v>
      </c>
      <c r="AG255" t="s">
        <v>704</v>
      </c>
      <c r="AH255" t="s">
        <v>704</v>
      </c>
    </row>
    <row r="256" spans="1:34" ht="15" customHeight="1" x14ac:dyDescent="0.3">
      <c r="A256">
        <v>242</v>
      </c>
      <c r="B256" t="s">
        <v>504</v>
      </c>
      <c r="C256" t="s">
        <v>715</v>
      </c>
      <c r="D256" t="s">
        <v>592</v>
      </c>
      <c r="E256" t="s">
        <v>608</v>
      </c>
      <c r="F256">
        <v>4970</v>
      </c>
      <c r="G256" t="s">
        <v>9</v>
      </c>
      <c r="H256">
        <v>176</v>
      </c>
      <c r="I256">
        <v>251</v>
      </c>
      <c r="J256">
        <v>190</v>
      </c>
      <c r="K256">
        <v>61</v>
      </c>
      <c r="L256">
        <v>189</v>
      </c>
      <c r="M256">
        <v>0</v>
      </c>
      <c r="N256">
        <v>11</v>
      </c>
      <c r="O256">
        <v>0</v>
      </c>
      <c r="P256">
        <v>25</v>
      </c>
      <c r="Q256">
        <v>66</v>
      </c>
      <c r="R256">
        <v>128</v>
      </c>
      <c r="S256" s="6">
        <v>1.3</v>
      </c>
      <c r="T256" s="6">
        <v>1.6</v>
      </c>
      <c r="U256" s="22">
        <v>1</v>
      </c>
      <c r="V256" s="22">
        <v>0</v>
      </c>
      <c r="W256" t="s">
        <v>1048</v>
      </c>
      <c r="X256" s="22" t="s">
        <v>704</v>
      </c>
      <c r="Y256" s="22" t="s">
        <v>704</v>
      </c>
      <c r="Z256" s="22" t="s">
        <v>704</v>
      </c>
      <c r="AA256" t="s">
        <v>1915</v>
      </c>
      <c r="AB256" t="s">
        <v>1914</v>
      </c>
      <c r="AC256" t="s">
        <v>1913</v>
      </c>
      <c r="AD256" t="s">
        <v>704</v>
      </c>
      <c r="AE256" t="s">
        <v>1912</v>
      </c>
      <c r="AF256" t="s">
        <v>1806</v>
      </c>
      <c r="AG256" t="s">
        <v>1505</v>
      </c>
      <c r="AH256" t="s">
        <v>704</v>
      </c>
    </row>
    <row r="257" spans="1:34" ht="15" customHeight="1" x14ac:dyDescent="0.3">
      <c r="A257" s="21">
        <v>422</v>
      </c>
      <c r="B257" s="21" t="s">
        <v>2527</v>
      </c>
      <c r="C257" s="21" t="s">
        <v>715</v>
      </c>
      <c r="D257" s="21" t="s">
        <v>592</v>
      </c>
      <c r="E257" s="21" t="s">
        <v>142</v>
      </c>
      <c r="F257" s="21">
        <v>4844</v>
      </c>
      <c r="G257" s="21" t="s">
        <v>9</v>
      </c>
      <c r="H257" s="21">
        <v>176</v>
      </c>
      <c r="I257" s="21">
        <v>251</v>
      </c>
      <c r="J257" s="21">
        <v>185</v>
      </c>
      <c r="K257" s="21">
        <v>61</v>
      </c>
      <c r="L257" s="21">
        <v>189</v>
      </c>
      <c r="M257" s="21">
        <v>0</v>
      </c>
      <c r="N257" s="21">
        <v>11</v>
      </c>
      <c r="O257" s="21">
        <v>0</v>
      </c>
      <c r="P257" s="21">
        <v>25</v>
      </c>
      <c r="Q257" s="21">
        <v>66</v>
      </c>
      <c r="R257" s="21">
        <v>128</v>
      </c>
      <c r="S257" s="22">
        <v>1.3</v>
      </c>
      <c r="T257" s="22">
        <v>1.6</v>
      </c>
      <c r="U257" s="22">
        <v>1</v>
      </c>
      <c r="V257" s="22">
        <v>0</v>
      </c>
      <c r="W257" s="22" t="s">
        <v>2528</v>
      </c>
      <c r="X257" s="22" t="s">
        <v>2529</v>
      </c>
      <c r="Y257" s="22" t="s">
        <v>704</v>
      </c>
      <c r="Z257" s="22" t="s">
        <v>704</v>
      </c>
      <c r="AA257" s="22" t="s">
        <v>2559</v>
      </c>
      <c r="AB257" s="22" t="s">
        <v>2560</v>
      </c>
      <c r="AC257" t="s">
        <v>2530</v>
      </c>
      <c r="AD257" s="22" t="s">
        <v>704</v>
      </c>
      <c r="AE257" s="22" t="s">
        <v>2561</v>
      </c>
      <c r="AF257" s="22" t="s">
        <v>2562</v>
      </c>
      <c r="AG257" s="22" t="s">
        <v>1505</v>
      </c>
      <c r="AH257" s="22" t="s">
        <v>704</v>
      </c>
    </row>
    <row r="258" spans="1:34" ht="15" customHeight="1" x14ac:dyDescent="0.3">
      <c r="A258">
        <v>192</v>
      </c>
      <c r="B258" t="s">
        <v>495</v>
      </c>
      <c r="C258" t="s">
        <v>714</v>
      </c>
      <c r="D258" t="s">
        <v>594</v>
      </c>
      <c r="E258" t="s">
        <v>608</v>
      </c>
      <c r="F258">
        <v>3527</v>
      </c>
      <c r="G258" t="s">
        <v>9</v>
      </c>
      <c r="H258">
        <v>163</v>
      </c>
      <c r="I258">
        <v>215</v>
      </c>
      <c r="J258">
        <v>190</v>
      </c>
      <c r="K258">
        <v>76</v>
      </c>
      <c r="L258">
        <v>167</v>
      </c>
      <c r="M258">
        <v>0</v>
      </c>
      <c r="N258">
        <v>9</v>
      </c>
      <c r="O258">
        <v>0</v>
      </c>
      <c r="P258">
        <v>32</v>
      </c>
      <c r="Q258">
        <v>52</v>
      </c>
      <c r="R258">
        <v>111</v>
      </c>
      <c r="S258" s="6">
        <v>1.3</v>
      </c>
      <c r="T258" s="6">
        <v>1.65</v>
      </c>
      <c r="U258" s="22">
        <v>1</v>
      </c>
      <c r="V258" s="22">
        <v>0</v>
      </c>
      <c r="W258" t="s">
        <v>1045</v>
      </c>
      <c r="X258" s="22" t="s">
        <v>704</v>
      </c>
      <c r="Y258" s="22" t="s">
        <v>704</v>
      </c>
      <c r="Z258" s="22" t="s">
        <v>704</v>
      </c>
      <c r="AA258" t="s">
        <v>1918</v>
      </c>
      <c r="AB258" t="s">
        <v>1917</v>
      </c>
      <c r="AC258" t="s">
        <v>704</v>
      </c>
      <c r="AD258" t="s">
        <v>704</v>
      </c>
      <c r="AE258" t="s">
        <v>1916</v>
      </c>
      <c r="AF258" t="s">
        <v>1505</v>
      </c>
      <c r="AG258" t="s">
        <v>704</v>
      </c>
      <c r="AH258" t="s">
        <v>704</v>
      </c>
    </row>
    <row r="259" spans="1:34" ht="15" customHeight="1" x14ac:dyDescent="0.3">
      <c r="A259">
        <v>198</v>
      </c>
      <c r="B259" t="s">
        <v>499</v>
      </c>
      <c r="C259" t="s">
        <v>714</v>
      </c>
      <c r="D259" t="s">
        <v>592</v>
      </c>
      <c r="E259" t="s">
        <v>608</v>
      </c>
      <c r="F259">
        <v>4162</v>
      </c>
      <c r="G259" t="s">
        <v>9</v>
      </c>
      <c r="H259">
        <v>168</v>
      </c>
      <c r="I259">
        <v>234</v>
      </c>
      <c r="J259">
        <v>223</v>
      </c>
      <c r="K259">
        <v>75</v>
      </c>
      <c r="L259">
        <v>171</v>
      </c>
      <c r="M259">
        <v>0</v>
      </c>
      <c r="N259">
        <v>11</v>
      </c>
      <c r="O259">
        <v>0</v>
      </c>
      <c r="P259">
        <v>28</v>
      </c>
      <c r="Q259">
        <v>60</v>
      </c>
      <c r="R259">
        <v>125</v>
      </c>
      <c r="S259" s="6">
        <v>1.3</v>
      </c>
      <c r="T259" s="6">
        <v>1.65</v>
      </c>
      <c r="U259" s="22">
        <v>1</v>
      </c>
      <c r="V259" s="22">
        <v>0</v>
      </c>
      <c r="W259" t="s">
        <v>1046</v>
      </c>
      <c r="X259" s="22" t="s">
        <v>704</v>
      </c>
      <c r="Y259" s="22" t="s">
        <v>704</v>
      </c>
      <c r="Z259" s="22" t="s">
        <v>704</v>
      </c>
      <c r="AA259" t="s">
        <v>1920</v>
      </c>
      <c r="AB259" t="s">
        <v>1919</v>
      </c>
      <c r="AC259" t="s">
        <v>704</v>
      </c>
      <c r="AD259" t="s">
        <v>704</v>
      </c>
      <c r="AE259" t="s">
        <v>1210</v>
      </c>
      <c r="AF259" t="s">
        <v>1505</v>
      </c>
      <c r="AG259" t="s">
        <v>704</v>
      </c>
      <c r="AH259" t="s">
        <v>704</v>
      </c>
    </row>
    <row r="260" spans="1:34" ht="15" customHeight="1" x14ac:dyDescent="0.3">
      <c r="A260">
        <v>46</v>
      </c>
      <c r="B260" t="s">
        <v>486</v>
      </c>
      <c r="C260" t="s">
        <v>711</v>
      </c>
      <c r="D260" t="s">
        <v>592</v>
      </c>
      <c r="E260" t="s">
        <v>608</v>
      </c>
      <c r="F260">
        <v>3881</v>
      </c>
      <c r="G260" t="s">
        <v>9</v>
      </c>
      <c r="H260">
        <v>161</v>
      </c>
      <c r="I260">
        <v>218</v>
      </c>
      <c r="J260">
        <v>0</v>
      </c>
      <c r="K260">
        <v>57</v>
      </c>
      <c r="L260">
        <v>226</v>
      </c>
      <c r="M260">
        <v>0</v>
      </c>
      <c r="N260">
        <v>11</v>
      </c>
      <c r="O260">
        <v>0</v>
      </c>
      <c r="P260">
        <v>26</v>
      </c>
      <c r="Q260">
        <v>15</v>
      </c>
      <c r="R260">
        <v>122</v>
      </c>
      <c r="S260" s="6">
        <v>1.1499999999999999</v>
      </c>
      <c r="T260" s="6">
        <v>0.6</v>
      </c>
      <c r="U260" s="22">
        <v>1.3</v>
      </c>
      <c r="V260" s="22">
        <v>0</v>
      </c>
      <c r="W260" t="s">
        <v>1038</v>
      </c>
      <c r="X260" s="22" t="s">
        <v>704</v>
      </c>
      <c r="Y260" s="22" t="s">
        <v>704</v>
      </c>
      <c r="Z260" s="22" t="s">
        <v>704</v>
      </c>
      <c r="AA260" t="s">
        <v>1925</v>
      </c>
      <c r="AB260" t="s">
        <v>1924</v>
      </c>
      <c r="AC260" t="s">
        <v>1923</v>
      </c>
      <c r="AD260" t="s">
        <v>704</v>
      </c>
      <c r="AE260" t="s">
        <v>1921</v>
      </c>
      <c r="AF260" t="s">
        <v>1922</v>
      </c>
      <c r="AG260" t="s">
        <v>1505</v>
      </c>
      <c r="AH260" t="s">
        <v>704</v>
      </c>
    </row>
    <row r="261" spans="1:34" ht="15" customHeight="1" x14ac:dyDescent="0.3">
      <c r="A261">
        <v>201</v>
      </c>
      <c r="B261" t="s">
        <v>501</v>
      </c>
      <c r="C261" t="s">
        <v>714</v>
      </c>
      <c r="D261" t="s">
        <v>595</v>
      </c>
      <c r="E261" t="s">
        <v>608</v>
      </c>
      <c r="F261">
        <v>4295</v>
      </c>
      <c r="G261" t="s">
        <v>9</v>
      </c>
      <c r="H261">
        <v>175</v>
      </c>
      <c r="I261">
        <v>270</v>
      </c>
      <c r="J261">
        <v>245</v>
      </c>
      <c r="K261">
        <v>79</v>
      </c>
      <c r="L261">
        <v>178</v>
      </c>
      <c r="M261">
        <v>0</v>
      </c>
      <c r="N261">
        <v>12</v>
      </c>
      <c r="O261">
        <v>0</v>
      </c>
      <c r="P261">
        <v>31</v>
      </c>
      <c r="Q261">
        <v>48</v>
      </c>
      <c r="R261">
        <v>134</v>
      </c>
      <c r="S261" s="6">
        <v>1.35</v>
      </c>
      <c r="T261" s="6">
        <v>1.7</v>
      </c>
      <c r="U261" s="22">
        <v>1</v>
      </c>
      <c r="V261" s="22">
        <v>0</v>
      </c>
      <c r="W261" t="s">
        <v>1047</v>
      </c>
      <c r="X261" s="22" t="s">
        <v>704</v>
      </c>
      <c r="Y261" s="22" t="s">
        <v>704</v>
      </c>
      <c r="Z261" s="22" t="s">
        <v>704</v>
      </c>
      <c r="AA261" t="s">
        <v>1930</v>
      </c>
      <c r="AB261" t="s">
        <v>1929</v>
      </c>
      <c r="AC261" t="s">
        <v>1928</v>
      </c>
      <c r="AD261" t="s">
        <v>704</v>
      </c>
      <c r="AE261" t="s">
        <v>1926</v>
      </c>
      <c r="AF261" t="s">
        <v>1927</v>
      </c>
      <c r="AG261" t="s">
        <v>1505</v>
      </c>
      <c r="AH261" t="s">
        <v>704</v>
      </c>
    </row>
    <row r="262" spans="1:34" ht="15" customHeight="1" x14ac:dyDescent="0.3">
      <c r="A262" s="21" t="s">
        <v>888</v>
      </c>
      <c r="B262" s="21" t="s">
        <v>872</v>
      </c>
      <c r="C262" s="21" t="s">
        <v>714</v>
      </c>
      <c r="D262" s="21" t="s">
        <v>596</v>
      </c>
      <c r="E262" s="21" t="s">
        <v>884</v>
      </c>
      <c r="F262" s="21">
        <v>7541</v>
      </c>
      <c r="G262" t="s">
        <v>9</v>
      </c>
      <c r="H262" s="21">
        <v>170</v>
      </c>
      <c r="I262" s="21">
        <v>307</v>
      </c>
      <c r="J262" s="21">
        <v>0</v>
      </c>
      <c r="K262" s="21">
        <v>50</v>
      </c>
      <c r="L262" s="21">
        <v>226</v>
      </c>
      <c r="M262" s="21">
        <v>0</v>
      </c>
      <c r="N262" s="21">
        <v>16</v>
      </c>
      <c r="O262" s="21">
        <v>0</v>
      </c>
      <c r="P262" s="21">
        <v>27</v>
      </c>
      <c r="Q262" s="21">
        <v>0</v>
      </c>
      <c r="R262" s="21">
        <v>123</v>
      </c>
      <c r="S262" s="22">
        <v>1</v>
      </c>
      <c r="T262" s="22">
        <v>0.6</v>
      </c>
      <c r="U262" s="22">
        <v>1.1000000000000001</v>
      </c>
      <c r="V262" s="22">
        <v>0</v>
      </c>
      <c r="W262" t="s">
        <v>1294</v>
      </c>
      <c r="X262" t="s">
        <v>1056</v>
      </c>
      <c r="Y262" t="s">
        <v>1057</v>
      </c>
      <c r="Z262" s="22" t="s">
        <v>704</v>
      </c>
      <c r="AA262" s="21" t="s">
        <v>1936</v>
      </c>
      <c r="AB262" s="21" t="s">
        <v>1935</v>
      </c>
      <c r="AC262" s="21" t="s">
        <v>1934</v>
      </c>
      <c r="AD262" s="21" t="s">
        <v>1817</v>
      </c>
      <c r="AE262" s="21" t="s">
        <v>1931</v>
      </c>
      <c r="AF262" s="21" t="s">
        <v>1932</v>
      </c>
      <c r="AG262" s="21" t="s">
        <v>1933</v>
      </c>
      <c r="AH262" s="21" t="s">
        <v>1816</v>
      </c>
    </row>
    <row r="263" spans="1:34" ht="15" customHeight="1" x14ac:dyDescent="0.3">
      <c r="A263" s="21">
        <v>50</v>
      </c>
      <c r="B263" s="21" t="s">
        <v>1353</v>
      </c>
      <c r="C263" s="21" t="s">
        <v>711</v>
      </c>
      <c r="D263" s="21" t="s">
        <v>595</v>
      </c>
      <c r="E263" s="21" t="s">
        <v>142</v>
      </c>
      <c r="F263" s="21">
        <v>4591</v>
      </c>
      <c r="G263" s="21" t="s">
        <v>9</v>
      </c>
      <c r="H263" s="21">
        <v>185</v>
      </c>
      <c r="I263" s="21">
        <v>270</v>
      </c>
      <c r="J263" s="21">
        <v>0</v>
      </c>
      <c r="K263" s="21">
        <v>57</v>
      </c>
      <c r="L263" s="21">
        <v>260</v>
      </c>
      <c r="M263" s="21">
        <v>0</v>
      </c>
      <c r="N263" s="21">
        <v>11</v>
      </c>
      <c r="O263" s="21">
        <v>0</v>
      </c>
      <c r="P263" s="21">
        <v>26</v>
      </c>
      <c r="Q263" s="21">
        <v>56</v>
      </c>
      <c r="R263" s="21">
        <v>136</v>
      </c>
      <c r="S263" s="22">
        <v>1.3</v>
      </c>
      <c r="T263" s="22">
        <v>0.75</v>
      </c>
      <c r="U263" s="22">
        <v>1.35</v>
      </c>
      <c r="V263" s="22">
        <v>0</v>
      </c>
      <c r="W263" s="22" t="s">
        <v>1354</v>
      </c>
      <c r="X263" s="22" t="s">
        <v>704</v>
      </c>
      <c r="Y263" s="22" t="s">
        <v>704</v>
      </c>
      <c r="Z263" s="22" t="s">
        <v>704</v>
      </c>
      <c r="AA263" s="21" t="s">
        <v>1941</v>
      </c>
      <c r="AB263" s="21" t="s">
        <v>1940</v>
      </c>
      <c r="AC263" s="21" t="s">
        <v>1939</v>
      </c>
      <c r="AD263" s="21" t="s">
        <v>704</v>
      </c>
      <c r="AE263" s="21" t="s">
        <v>1937</v>
      </c>
      <c r="AF263" s="21" t="s">
        <v>1938</v>
      </c>
      <c r="AG263" s="21" t="s">
        <v>1505</v>
      </c>
      <c r="AH263" s="21" t="s">
        <v>704</v>
      </c>
    </row>
    <row r="264" spans="1:34" ht="15" customHeight="1" x14ac:dyDescent="0.3">
      <c r="A264" t="s">
        <v>292</v>
      </c>
      <c r="B264" t="s">
        <v>576</v>
      </c>
      <c r="C264" t="s">
        <v>603</v>
      </c>
      <c r="D264" t="s">
        <v>595</v>
      </c>
      <c r="E264" t="s">
        <v>608</v>
      </c>
      <c r="F264">
        <v>4062</v>
      </c>
      <c r="G264" t="s">
        <v>9</v>
      </c>
      <c r="H264">
        <v>170</v>
      </c>
      <c r="I264">
        <v>251</v>
      </c>
      <c r="J264">
        <v>218</v>
      </c>
      <c r="K264">
        <v>68</v>
      </c>
      <c r="L264">
        <v>193</v>
      </c>
      <c r="M264">
        <v>0</v>
      </c>
      <c r="N264">
        <v>12</v>
      </c>
      <c r="O264">
        <v>0</v>
      </c>
      <c r="P264">
        <v>27</v>
      </c>
      <c r="Q264">
        <v>83</v>
      </c>
      <c r="R264">
        <v>126</v>
      </c>
      <c r="S264" s="6">
        <v>1.3</v>
      </c>
      <c r="T264" s="6">
        <v>1.65</v>
      </c>
      <c r="U264" s="22">
        <v>1.1000000000000001</v>
      </c>
      <c r="V264" s="22">
        <v>0</v>
      </c>
      <c r="W264" s="24" t="s">
        <v>1291</v>
      </c>
      <c r="X264" s="24" t="s">
        <v>1292</v>
      </c>
      <c r="Y264" s="24" t="s">
        <v>1293</v>
      </c>
      <c r="Z264" s="22" t="s">
        <v>704</v>
      </c>
      <c r="AA264" t="s">
        <v>1944</v>
      </c>
      <c r="AB264" t="s">
        <v>1945</v>
      </c>
      <c r="AC264" t="s">
        <v>704</v>
      </c>
      <c r="AD264" t="s">
        <v>704</v>
      </c>
      <c r="AE264" t="s">
        <v>1942</v>
      </c>
      <c r="AF264" t="s">
        <v>1943</v>
      </c>
      <c r="AG264" t="s">
        <v>704</v>
      </c>
      <c r="AH264" t="s">
        <v>704</v>
      </c>
    </row>
    <row r="265" spans="1:34" ht="15" customHeight="1" x14ac:dyDescent="0.3">
      <c r="A265">
        <v>42</v>
      </c>
      <c r="B265" t="s">
        <v>483</v>
      </c>
      <c r="C265" t="s">
        <v>711</v>
      </c>
      <c r="D265" t="s">
        <v>593</v>
      </c>
      <c r="E265" t="s">
        <v>608</v>
      </c>
      <c r="F265">
        <v>3393</v>
      </c>
      <c r="G265" t="s">
        <v>7</v>
      </c>
      <c r="H265">
        <v>167</v>
      </c>
      <c r="I265">
        <v>240</v>
      </c>
      <c r="J265">
        <v>0</v>
      </c>
      <c r="K265">
        <v>53</v>
      </c>
      <c r="L265">
        <v>204</v>
      </c>
      <c r="M265">
        <v>0</v>
      </c>
      <c r="N265">
        <v>10</v>
      </c>
      <c r="O265">
        <v>0</v>
      </c>
      <c r="P265">
        <v>26</v>
      </c>
      <c r="Q265">
        <v>32</v>
      </c>
      <c r="R265">
        <v>121</v>
      </c>
      <c r="S265" s="6">
        <v>1.2</v>
      </c>
      <c r="T265" s="6">
        <v>0.55000000000000004</v>
      </c>
      <c r="U265" s="22">
        <v>1.05</v>
      </c>
      <c r="V265" s="22">
        <v>0</v>
      </c>
      <c r="W265" t="s">
        <v>1036</v>
      </c>
      <c r="X265" s="22" t="s">
        <v>704</v>
      </c>
      <c r="Y265" s="22" t="s">
        <v>704</v>
      </c>
      <c r="Z265" s="22" t="s">
        <v>704</v>
      </c>
      <c r="AA265" t="s">
        <v>1837</v>
      </c>
      <c r="AB265" t="s">
        <v>1965</v>
      </c>
      <c r="AC265" t="s">
        <v>704</v>
      </c>
      <c r="AD265" t="s">
        <v>704</v>
      </c>
      <c r="AE265" t="s">
        <v>1791</v>
      </c>
      <c r="AF265" t="s">
        <v>1505</v>
      </c>
      <c r="AG265" t="s">
        <v>704</v>
      </c>
      <c r="AH265" t="s">
        <v>704</v>
      </c>
    </row>
    <row r="266" spans="1:34" ht="15" customHeight="1" x14ac:dyDescent="0.3">
      <c r="A266">
        <v>203</v>
      </c>
      <c r="B266" t="s">
        <v>503</v>
      </c>
      <c r="C266" t="s">
        <v>714</v>
      </c>
      <c r="D266" t="s">
        <v>595</v>
      </c>
      <c r="E266" t="s">
        <v>608</v>
      </c>
      <c r="F266">
        <v>4295</v>
      </c>
      <c r="G266" t="s">
        <v>9</v>
      </c>
      <c r="H266">
        <v>175</v>
      </c>
      <c r="I266">
        <v>261</v>
      </c>
      <c r="J266">
        <v>221</v>
      </c>
      <c r="K266">
        <v>79</v>
      </c>
      <c r="L266">
        <v>178</v>
      </c>
      <c r="M266">
        <v>0</v>
      </c>
      <c r="N266">
        <v>12</v>
      </c>
      <c r="O266">
        <v>0</v>
      </c>
      <c r="P266">
        <v>31</v>
      </c>
      <c r="Q266">
        <v>50</v>
      </c>
      <c r="R266">
        <v>134</v>
      </c>
      <c r="S266" s="6">
        <v>1.25</v>
      </c>
      <c r="T266" s="6">
        <v>1.3</v>
      </c>
      <c r="U266" s="22">
        <v>1.1000000000000001</v>
      </c>
      <c r="V266" s="22">
        <v>0</v>
      </c>
      <c r="W266" t="s">
        <v>1047</v>
      </c>
      <c r="X266" s="22" t="s">
        <v>704</v>
      </c>
      <c r="Y266" s="22" t="s">
        <v>704</v>
      </c>
      <c r="Z266" s="22" t="s">
        <v>704</v>
      </c>
      <c r="AA266" t="s">
        <v>1966</v>
      </c>
      <c r="AB266" t="s">
        <v>1963</v>
      </c>
      <c r="AC266" t="s">
        <v>1964</v>
      </c>
      <c r="AD266" t="s">
        <v>704</v>
      </c>
      <c r="AE266" t="s">
        <v>1967</v>
      </c>
      <c r="AF266" t="s">
        <v>1791</v>
      </c>
      <c r="AG266" t="s">
        <v>1505</v>
      </c>
      <c r="AH266" t="s">
        <v>704</v>
      </c>
    </row>
    <row r="267" spans="1:34" ht="15" customHeight="1" x14ac:dyDescent="0.3">
      <c r="A267">
        <v>245</v>
      </c>
      <c r="B267" t="s">
        <v>506</v>
      </c>
      <c r="C267" t="s">
        <v>715</v>
      </c>
      <c r="D267" t="s">
        <v>592</v>
      </c>
      <c r="E267" t="s">
        <v>608</v>
      </c>
      <c r="F267">
        <v>4018</v>
      </c>
      <c r="G267" t="s">
        <v>9</v>
      </c>
      <c r="H267">
        <v>176</v>
      </c>
      <c r="I267">
        <v>301</v>
      </c>
      <c r="J267">
        <v>220</v>
      </c>
      <c r="K267">
        <v>53</v>
      </c>
      <c r="L267">
        <v>154</v>
      </c>
      <c r="M267">
        <v>0</v>
      </c>
      <c r="N267">
        <v>11</v>
      </c>
      <c r="O267">
        <v>0</v>
      </c>
      <c r="P267">
        <v>22</v>
      </c>
      <c r="Q267">
        <v>72</v>
      </c>
      <c r="R267">
        <v>131</v>
      </c>
      <c r="S267" s="6">
        <v>1.4</v>
      </c>
      <c r="T267" s="6">
        <v>1.3</v>
      </c>
      <c r="U267" s="22">
        <v>1</v>
      </c>
      <c r="V267" s="22">
        <v>0</v>
      </c>
      <c r="W267" t="s">
        <v>1269</v>
      </c>
      <c r="X267" t="s">
        <v>1270</v>
      </c>
      <c r="Y267" s="22" t="s">
        <v>704</v>
      </c>
      <c r="Z267" s="22" t="s">
        <v>704</v>
      </c>
      <c r="AA267" t="s">
        <v>1986</v>
      </c>
      <c r="AB267" t="s">
        <v>1987</v>
      </c>
      <c r="AC267" t="s">
        <v>704</v>
      </c>
      <c r="AD267" t="s">
        <v>704</v>
      </c>
      <c r="AE267" t="s">
        <v>1909</v>
      </c>
      <c r="AF267" t="s">
        <v>1505</v>
      </c>
      <c r="AG267" t="s">
        <v>704</v>
      </c>
      <c r="AH267" t="s">
        <v>704</v>
      </c>
    </row>
    <row r="268" spans="1:34" ht="15" customHeight="1" x14ac:dyDescent="0.3">
      <c r="A268">
        <v>124</v>
      </c>
      <c r="B268" t="s">
        <v>494</v>
      </c>
      <c r="C268" t="s">
        <v>713</v>
      </c>
      <c r="D268" t="s">
        <v>592</v>
      </c>
      <c r="E268" t="s">
        <v>608</v>
      </c>
      <c r="F268">
        <v>4755</v>
      </c>
      <c r="G268" t="s">
        <v>9</v>
      </c>
      <c r="H268">
        <v>165</v>
      </c>
      <c r="I268">
        <v>182</v>
      </c>
      <c r="J268">
        <v>245</v>
      </c>
      <c r="K268">
        <v>68</v>
      </c>
      <c r="L268">
        <v>249</v>
      </c>
      <c r="M268">
        <v>0</v>
      </c>
      <c r="N268">
        <v>10</v>
      </c>
      <c r="O268">
        <v>0</v>
      </c>
      <c r="P268">
        <v>25</v>
      </c>
      <c r="Q268">
        <v>33</v>
      </c>
      <c r="R268">
        <v>116</v>
      </c>
      <c r="S268" s="6">
        <v>1.25</v>
      </c>
      <c r="T268" s="6">
        <v>1.5</v>
      </c>
      <c r="U268" s="22">
        <v>1.2</v>
      </c>
      <c r="V268" s="22">
        <v>0</v>
      </c>
      <c r="W268" t="s">
        <v>1042</v>
      </c>
      <c r="X268" s="22" t="s">
        <v>704</v>
      </c>
      <c r="Y268" s="22" t="s">
        <v>704</v>
      </c>
      <c r="Z268" s="22" t="s">
        <v>704</v>
      </c>
      <c r="AA268" t="s">
        <v>1988</v>
      </c>
      <c r="AB268" t="s">
        <v>1989</v>
      </c>
      <c r="AC268" t="s">
        <v>704</v>
      </c>
      <c r="AD268" t="s">
        <v>704</v>
      </c>
      <c r="AE268" t="s">
        <v>1990</v>
      </c>
      <c r="AF268" t="s">
        <v>1505</v>
      </c>
      <c r="AG268" t="s">
        <v>704</v>
      </c>
      <c r="AH268" t="s">
        <v>704</v>
      </c>
    </row>
    <row r="269" spans="1:34" ht="15" customHeight="1" x14ac:dyDescent="0.3">
      <c r="A269" s="21" t="s">
        <v>1991</v>
      </c>
      <c r="B269" s="21" t="s">
        <v>911</v>
      </c>
      <c r="C269" s="21" t="s">
        <v>918</v>
      </c>
      <c r="D269" s="21" t="s">
        <v>595</v>
      </c>
      <c r="E269" s="21" t="s">
        <v>142</v>
      </c>
      <c r="F269" s="21">
        <v>5020</v>
      </c>
      <c r="G269" s="21" t="s">
        <v>9</v>
      </c>
      <c r="H269" s="21">
        <v>175</v>
      </c>
      <c r="I269" s="21">
        <v>255</v>
      </c>
      <c r="J269" s="21">
        <v>0</v>
      </c>
      <c r="K269" s="21">
        <v>53</v>
      </c>
      <c r="L269" s="21">
        <v>225</v>
      </c>
      <c r="M269" s="21">
        <v>0</v>
      </c>
      <c r="N269" s="21">
        <v>12</v>
      </c>
      <c r="O269" s="21">
        <v>0</v>
      </c>
      <c r="P269" s="21">
        <v>28</v>
      </c>
      <c r="Q269" s="21">
        <v>66</v>
      </c>
      <c r="R269" s="21">
        <v>131</v>
      </c>
      <c r="S269" s="22">
        <v>1.1000000000000001</v>
      </c>
      <c r="T269" s="22">
        <v>0.55000000000000004</v>
      </c>
      <c r="U269" s="22">
        <v>1.25</v>
      </c>
      <c r="V269" s="22">
        <v>0</v>
      </c>
      <c r="W269" s="22" t="s">
        <v>704</v>
      </c>
      <c r="X269" s="22" t="s">
        <v>704</v>
      </c>
      <c r="Y269" s="22" t="s">
        <v>704</v>
      </c>
      <c r="Z269" s="22" t="s">
        <v>704</v>
      </c>
      <c r="AA269" s="21" t="s">
        <v>1992</v>
      </c>
      <c r="AB269" s="21" t="s">
        <v>1993</v>
      </c>
      <c r="AC269" s="21" t="s">
        <v>704</v>
      </c>
      <c r="AD269" s="21" t="s">
        <v>704</v>
      </c>
      <c r="AE269" s="21" t="s">
        <v>1994</v>
      </c>
      <c r="AF269" s="21" t="s">
        <v>1995</v>
      </c>
      <c r="AG269" s="21" t="s">
        <v>704</v>
      </c>
      <c r="AH269" s="21" t="s">
        <v>704</v>
      </c>
    </row>
    <row r="270" spans="1:34" ht="15" customHeight="1" x14ac:dyDescent="0.3">
      <c r="A270">
        <v>126</v>
      </c>
      <c r="B270" t="s">
        <v>338</v>
      </c>
      <c r="C270" t="s">
        <v>713</v>
      </c>
      <c r="D270" t="s">
        <v>592</v>
      </c>
      <c r="E270" t="s">
        <v>608</v>
      </c>
      <c r="F270">
        <v>3705</v>
      </c>
      <c r="G270" t="s">
        <v>9</v>
      </c>
      <c r="H270">
        <v>176</v>
      </c>
      <c r="I270">
        <v>226</v>
      </c>
      <c r="J270">
        <v>193</v>
      </c>
      <c r="K270">
        <v>72</v>
      </c>
      <c r="L270">
        <v>243</v>
      </c>
      <c r="M270">
        <v>0</v>
      </c>
      <c r="N270">
        <v>11</v>
      </c>
      <c r="O270">
        <v>0</v>
      </c>
      <c r="P270">
        <v>25</v>
      </c>
      <c r="Q270">
        <v>49</v>
      </c>
      <c r="R270">
        <v>125</v>
      </c>
      <c r="S270" s="6">
        <v>1.4</v>
      </c>
      <c r="T270" s="6">
        <v>1.65</v>
      </c>
      <c r="U270" s="22">
        <v>1</v>
      </c>
      <c r="V270" s="22">
        <v>0</v>
      </c>
      <c r="W270" t="s">
        <v>1043</v>
      </c>
      <c r="X270" s="22" t="s">
        <v>704</v>
      </c>
      <c r="Y270" s="22" t="s">
        <v>704</v>
      </c>
      <c r="Z270" s="22" t="s">
        <v>704</v>
      </c>
      <c r="AA270" t="s">
        <v>1918</v>
      </c>
      <c r="AB270" t="s">
        <v>1998</v>
      </c>
      <c r="AC270" t="s">
        <v>1953</v>
      </c>
      <c r="AD270" t="s">
        <v>704</v>
      </c>
      <c r="AE270" t="s">
        <v>1916</v>
      </c>
      <c r="AF270" t="s">
        <v>1996</v>
      </c>
      <c r="AG270" t="s">
        <v>1505</v>
      </c>
      <c r="AH270" t="s">
        <v>704</v>
      </c>
    </row>
    <row r="271" spans="1:34" ht="15" customHeight="1" x14ac:dyDescent="0.3">
      <c r="A271">
        <v>3126</v>
      </c>
      <c r="B271" t="s">
        <v>642</v>
      </c>
      <c r="C271" t="s">
        <v>713</v>
      </c>
      <c r="D271" t="s">
        <v>595</v>
      </c>
      <c r="E271" t="s">
        <v>608</v>
      </c>
      <c r="F271">
        <v>3945</v>
      </c>
      <c r="G271" t="s">
        <v>9</v>
      </c>
      <c r="H271">
        <v>191</v>
      </c>
      <c r="I271">
        <v>266</v>
      </c>
      <c r="J271">
        <v>193</v>
      </c>
      <c r="K271">
        <v>72</v>
      </c>
      <c r="L271">
        <v>258</v>
      </c>
      <c r="M271">
        <v>0</v>
      </c>
      <c r="N271">
        <v>11</v>
      </c>
      <c r="O271">
        <v>0</v>
      </c>
      <c r="P271">
        <v>25</v>
      </c>
      <c r="Q271">
        <v>49</v>
      </c>
      <c r="R271">
        <v>150</v>
      </c>
      <c r="S271" s="6">
        <v>1.45</v>
      </c>
      <c r="T271" s="6">
        <v>1.65</v>
      </c>
      <c r="U271" s="22">
        <v>1.1499999999999999</v>
      </c>
      <c r="V271" s="22">
        <v>0</v>
      </c>
      <c r="W271" t="s">
        <v>1043</v>
      </c>
      <c r="X271" s="22" t="s">
        <v>704</v>
      </c>
      <c r="Y271" s="22" t="s">
        <v>704</v>
      </c>
      <c r="Z271" s="22" t="s">
        <v>704</v>
      </c>
      <c r="AA271" t="s">
        <v>1918</v>
      </c>
      <c r="AB271" t="s">
        <v>1998</v>
      </c>
      <c r="AC271" t="s">
        <v>1999</v>
      </c>
      <c r="AD271" t="s">
        <v>1953</v>
      </c>
      <c r="AE271" t="s">
        <v>1916</v>
      </c>
      <c r="AF271" t="s">
        <v>1996</v>
      </c>
      <c r="AG271" t="s">
        <v>1997</v>
      </c>
      <c r="AH271" t="s">
        <v>1505</v>
      </c>
    </row>
    <row r="272" spans="1:34" ht="15" customHeight="1" x14ac:dyDescent="0.3">
      <c r="A272">
        <v>190</v>
      </c>
      <c r="B272" t="s">
        <v>345</v>
      </c>
      <c r="C272" t="s">
        <v>714</v>
      </c>
      <c r="D272" t="s">
        <v>594</v>
      </c>
      <c r="E272" t="s">
        <v>608</v>
      </c>
      <c r="F272">
        <v>3439</v>
      </c>
      <c r="G272" t="s">
        <v>9</v>
      </c>
      <c r="H272">
        <v>163</v>
      </c>
      <c r="I272">
        <v>215</v>
      </c>
      <c r="J272">
        <v>190</v>
      </c>
      <c r="K272">
        <v>75</v>
      </c>
      <c r="L272">
        <v>161</v>
      </c>
      <c r="M272">
        <v>0</v>
      </c>
      <c r="N272">
        <v>9</v>
      </c>
      <c r="O272">
        <v>0</v>
      </c>
      <c r="P272">
        <v>31</v>
      </c>
      <c r="Q272">
        <v>34</v>
      </c>
      <c r="R272">
        <v>111</v>
      </c>
      <c r="S272" s="6">
        <v>1.25</v>
      </c>
      <c r="T272" s="6">
        <v>1.7</v>
      </c>
      <c r="U272" s="22">
        <v>1</v>
      </c>
      <c r="V272" s="22">
        <v>0</v>
      </c>
      <c r="W272" t="s">
        <v>1044</v>
      </c>
      <c r="X272" s="22" t="s">
        <v>704</v>
      </c>
      <c r="Y272" s="22" t="s">
        <v>704</v>
      </c>
      <c r="Z272" s="22" t="s">
        <v>704</v>
      </c>
      <c r="AA272" t="s">
        <v>1918</v>
      </c>
      <c r="AB272" t="s">
        <v>2000</v>
      </c>
      <c r="AC272" t="s">
        <v>704</v>
      </c>
      <c r="AD272" t="s">
        <v>704</v>
      </c>
      <c r="AE272" t="s">
        <v>1916</v>
      </c>
      <c r="AF272" t="s">
        <v>1505</v>
      </c>
      <c r="AG272" t="s">
        <v>704</v>
      </c>
      <c r="AH272" t="s">
        <v>704</v>
      </c>
    </row>
    <row r="273" spans="1:34" ht="15" customHeight="1" x14ac:dyDescent="0.3">
      <c r="A273">
        <v>3190</v>
      </c>
      <c r="B273" t="s">
        <v>643</v>
      </c>
      <c r="C273" t="s">
        <v>714</v>
      </c>
      <c r="D273" t="s">
        <v>593</v>
      </c>
      <c r="E273" t="s">
        <v>608</v>
      </c>
      <c r="F273">
        <v>3719</v>
      </c>
      <c r="G273" t="s">
        <v>9</v>
      </c>
      <c r="H273">
        <v>168</v>
      </c>
      <c r="I273">
        <v>245</v>
      </c>
      <c r="J273">
        <v>235</v>
      </c>
      <c r="K273">
        <v>75</v>
      </c>
      <c r="L273">
        <v>176</v>
      </c>
      <c r="M273">
        <v>0</v>
      </c>
      <c r="N273">
        <v>9</v>
      </c>
      <c r="O273">
        <v>0</v>
      </c>
      <c r="P273">
        <v>31</v>
      </c>
      <c r="Q273">
        <v>34</v>
      </c>
      <c r="R273">
        <v>111</v>
      </c>
      <c r="S273" s="6">
        <v>1.3</v>
      </c>
      <c r="T273" s="6">
        <v>1.8</v>
      </c>
      <c r="U273" s="22">
        <v>1.05</v>
      </c>
      <c r="V273" s="22">
        <v>0</v>
      </c>
      <c r="W273" t="s">
        <v>1044</v>
      </c>
      <c r="X273" s="22" t="s">
        <v>704</v>
      </c>
      <c r="Y273" s="22" t="s">
        <v>704</v>
      </c>
      <c r="Z273" s="22" t="s">
        <v>704</v>
      </c>
      <c r="AA273" t="s">
        <v>1918</v>
      </c>
      <c r="AB273" t="s">
        <v>1929</v>
      </c>
      <c r="AC273" t="s">
        <v>2000</v>
      </c>
      <c r="AD273" t="s">
        <v>704</v>
      </c>
      <c r="AE273" t="s">
        <v>1916</v>
      </c>
      <c r="AF273" t="s">
        <v>1927</v>
      </c>
      <c r="AG273" t="s">
        <v>1505</v>
      </c>
      <c r="AH273" t="s">
        <v>704</v>
      </c>
    </row>
    <row r="274" spans="1:34" ht="15" customHeight="1" x14ac:dyDescent="0.3">
      <c r="A274">
        <v>43</v>
      </c>
      <c r="B274" t="s">
        <v>484</v>
      </c>
      <c r="C274" t="s">
        <v>711</v>
      </c>
      <c r="D274" t="s">
        <v>592</v>
      </c>
      <c r="E274" t="s">
        <v>608</v>
      </c>
      <c r="F274">
        <v>3445</v>
      </c>
      <c r="G274" t="s">
        <v>7</v>
      </c>
      <c r="H274">
        <v>171</v>
      </c>
      <c r="I274">
        <v>246</v>
      </c>
      <c r="J274">
        <v>0</v>
      </c>
      <c r="K274">
        <v>53</v>
      </c>
      <c r="L274">
        <v>210</v>
      </c>
      <c r="M274">
        <v>0</v>
      </c>
      <c r="N274">
        <v>11</v>
      </c>
      <c r="O274">
        <v>0</v>
      </c>
      <c r="P274">
        <v>26</v>
      </c>
      <c r="Q274">
        <v>49</v>
      </c>
      <c r="R274">
        <v>121</v>
      </c>
      <c r="S274" s="6">
        <v>1.2</v>
      </c>
      <c r="T274" s="6">
        <v>0.55000000000000004</v>
      </c>
      <c r="U274" s="22">
        <v>1.05</v>
      </c>
      <c r="V274" s="22">
        <v>0</v>
      </c>
      <c r="W274" t="s">
        <v>1036</v>
      </c>
      <c r="X274" s="22" t="s">
        <v>704</v>
      </c>
      <c r="Y274" s="22" t="s">
        <v>704</v>
      </c>
      <c r="Z274" s="22" t="s">
        <v>704</v>
      </c>
      <c r="AA274" t="s">
        <v>2001</v>
      </c>
      <c r="AB274" t="s">
        <v>2002</v>
      </c>
      <c r="AC274" t="s">
        <v>704</v>
      </c>
      <c r="AD274" t="s">
        <v>704</v>
      </c>
      <c r="AE274" t="s">
        <v>2003</v>
      </c>
      <c r="AF274" t="s">
        <v>1505</v>
      </c>
      <c r="AG274" t="s">
        <v>704</v>
      </c>
      <c r="AH274" t="s">
        <v>704</v>
      </c>
    </row>
    <row r="275" spans="1:34" ht="15" customHeight="1" x14ac:dyDescent="0.3">
      <c r="A275" t="s">
        <v>303</v>
      </c>
      <c r="B275" t="s">
        <v>586</v>
      </c>
      <c r="C275" t="s">
        <v>714</v>
      </c>
      <c r="D275" t="s">
        <v>596</v>
      </c>
      <c r="E275" t="s">
        <v>608</v>
      </c>
      <c r="F275">
        <v>4793</v>
      </c>
      <c r="G275" t="s">
        <v>9</v>
      </c>
      <c r="H275">
        <v>187</v>
      </c>
      <c r="I275">
        <v>270</v>
      </c>
      <c r="J275">
        <v>289</v>
      </c>
      <c r="K275">
        <v>86</v>
      </c>
      <c r="L275">
        <v>194</v>
      </c>
      <c r="M275">
        <v>0</v>
      </c>
      <c r="N275">
        <v>13</v>
      </c>
      <c r="O275">
        <v>0</v>
      </c>
      <c r="P275">
        <v>28</v>
      </c>
      <c r="Q275">
        <v>0</v>
      </c>
      <c r="R275">
        <v>136</v>
      </c>
      <c r="S275" s="6">
        <v>1.4</v>
      </c>
      <c r="T275" s="6">
        <v>1.85</v>
      </c>
      <c r="U275" s="22">
        <v>1.1000000000000001</v>
      </c>
      <c r="V275" s="22">
        <v>0</v>
      </c>
      <c r="W275" t="s">
        <v>1051</v>
      </c>
      <c r="X275" t="s">
        <v>1054</v>
      </c>
      <c r="Y275" s="22" t="s">
        <v>704</v>
      </c>
      <c r="Z275" s="22" t="s">
        <v>704</v>
      </c>
      <c r="AA275" t="s">
        <v>2021</v>
      </c>
      <c r="AB275" t="s">
        <v>2022</v>
      </c>
      <c r="AC275" t="s">
        <v>1817</v>
      </c>
      <c r="AD275" t="s">
        <v>2023</v>
      </c>
      <c r="AE275" t="s">
        <v>2025</v>
      </c>
      <c r="AF275" t="s">
        <v>2024</v>
      </c>
      <c r="AG275" t="s">
        <v>1816</v>
      </c>
      <c r="AH275" t="s">
        <v>1505</v>
      </c>
    </row>
    <row r="276" spans="1:34" ht="15" customHeight="1" x14ac:dyDescent="0.3">
      <c r="A276">
        <v>45</v>
      </c>
      <c r="B276" t="s">
        <v>485</v>
      </c>
      <c r="C276" t="s">
        <v>711</v>
      </c>
      <c r="D276" t="s">
        <v>592</v>
      </c>
      <c r="E276" t="s">
        <v>608</v>
      </c>
      <c r="F276">
        <v>4734</v>
      </c>
      <c r="G276" t="s">
        <v>9</v>
      </c>
      <c r="H276">
        <v>174</v>
      </c>
      <c r="I276">
        <v>210</v>
      </c>
      <c r="J276">
        <v>0</v>
      </c>
      <c r="K276">
        <v>58</v>
      </c>
      <c r="L276">
        <v>252</v>
      </c>
      <c r="M276">
        <v>0</v>
      </c>
      <c r="N276">
        <v>11</v>
      </c>
      <c r="O276">
        <v>0</v>
      </c>
      <c r="P276">
        <v>26</v>
      </c>
      <c r="Q276">
        <v>23</v>
      </c>
      <c r="R276">
        <v>125</v>
      </c>
      <c r="S276" s="6">
        <v>1.1000000000000001</v>
      </c>
      <c r="T276" s="6">
        <v>0.6</v>
      </c>
      <c r="U276" s="22">
        <v>1.3</v>
      </c>
      <c r="V276" s="22">
        <v>0</v>
      </c>
      <c r="W276" t="s">
        <v>1037</v>
      </c>
      <c r="X276" s="22" t="s">
        <v>704</v>
      </c>
      <c r="Y276" s="22" t="s">
        <v>704</v>
      </c>
      <c r="Z276" s="22" t="s">
        <v>704</v>
      </c>
      <c r="AA276" t="s">
        <v>2026</v>
      </c>
      <c r="AB276" t="s">
        <v>2027</v>
      </c>
      <c r="AC276" t="s">
        <v>2028</v>
      </c>
      <c r="AD276" t="s">
        <v>704</v>
      </c>
      <c r="AE276" t="s">
        <v>2029</v>
      </c>
      <c r="AF276" t="s">
        <v>1806</v>
      </c>
      <c r="AG276" t="s">
        <v>1505</v>
      </c>
      <c r="AH276" t="s">
        <v>704</v>
      </c>
    </row>
    <row r="277" spans="1:34" ht="15" customHeight="1" x14ac:dyDescent="0.3">
      <c r="A277">
        <v>191</v>
      </c>
      <c r="B277" t="s">
        <v>346</v>
      </c>
      <c r="C277" t="s">
        <v>714</v>
      </c>
      <c r="D277" t="s">
        <v>594</v>
      </c>
      <c r="E277" t="s">
        <v>608</v>
      </c>
      <c r="F277">
        <v>3439</v>
      </c>
      <c r="G277" t="s">
        <v>9</v>
      </c>
      <c r="H277">
        <v>163</v>
      </c>
      <c r="I277">
        <v>215</v>
      </c>
      <c r="J277">
        <v>190</v>
      </c>
      <c r="K277">
        <v>75</v>
      </c>
      <c r="L277">
        <v>161</v>
      </c>
      <c r="M277">
        <v>0</v>
      </c>
      <c r="N277">
        <v>9</v>
      </c>
      <c r="O277">
        <v>0</v>
      </c>
      <c r="P277">
        <v>31</v>
      </c>
      <c r="Q277">
        <v>34</v>
      </c>
      <c r="R277">
        <v>111</v>
      </c>
      <c r="S277" s="6">
        <v>1.25</v>
      </c>
      <c r="T277" s="6">
        <v>1.7</v>
      </c>
      <c r="U277" s="22">
        <v>1</v>
      </c>
      <c r="V277" s="22">
        <v>0</v>
      </c>
      <c r="W277" t="s">
        <v>1044</v>
      </c>
      <c r="X277" s="22" t="s">
        <v>704</v>
      </c>
      <c r="Y277" s="22" t="s">
        <v>704</v>
      </c>
      <c r="Z277" s="22" t="s">
        <v>704</v>
      </c>
      <c r="AA277" t="s">
        <v>1918</v>
      </c>
      <c r="AB277" t="s">
        <v>2000</v>
      </c>
      <c r="AC277" t="s">
        <v>704</v>
      </c>
      <c r="AD277" t="s">
        <v>704</v>
      </c>
      <c r="AE277" t="s">
        <v>1916</v>
      </c>
      <c r="AF277" t="s">
        <v>1505</v>
      </c>
      <c r="AG277" t="s">
        <v>704</v>
      </c>
      <c r="AH277" t="s">
        <v>704</v>
      </c>
    </row>
    <row r="278" spans="1:34" ht="15" customHeight="1" x14ac:dyDescent="0.3">
      <c r="A278">
        <v>3191</v>
      </c>
      <c r="B278" t="s">
        <v>644</v>
      </c>
      <c r="C278" t="s">
        <v>714</v>
      </c>
      <c r="D278" t="s">
        <v>593</v>
      </c>
      <c r="E278" t="s">
        <v>608</v>
      </c>
      <c r="F278">
        <v>3719</v>
      </c>
      <c r="G278" t="s">
        <v>9</v>
      </c>
      <c r="H278">
        <v>168</v>
      </c>
      <c r="I278">
        <v>245</v>
      </c>
      <c r="J278">
        <v>235</v>
      </c>
      <c r="K278">
        <v>75</v>
      </c>
      <c r="L278">
        <v>176</v>
      </c>
      <c r="M278">
        <v>0</v>
      </c>
      <c r="N278">
        <v>9</v>
      </c>
      <c r="O278">
        <v>0</v>
      </c>
      <c r="P278">
        <v>31</v>
      </c>
      <c r="Q278">
        <v>34</v>
      </c>
      <c r="R278">
        <v>111</v>
      </c>
      <c r="S278" s="6">
        <v>1.3</v>
      </c>
      <c r="T278" s="6">
        <v>1.8</v>
      </c>
      <c r="U278" s="22">
        <v>1.05</v>
      </c>
      <c r="V278" s="22">
        <v>0</v>
      </c>
      <c r="W278" t="s">
        <v>1044</v>
      </c>
      <c r="X278" s="22" t="s">
        <v>704</v>
      </c>
      <c r="Y278" s="22" t="s">
        <v>704</v>
      </c>
      <c r="Z278" s="22" t="s">
        <v>704</v>
      </c>
      <c r="AA278" t="s">
        <v>1918</v>
      </c>
      <c r="AB278" t="s">
        <v>1929</v>
      </c>
      <c r="AC278" t="s">
        <v>2000</v>
      </c>
      <c r="AD278" t="s">
        <v>704</v>
      </c>
      <c r="AE278" t="s">
        <v>1916</v>
      </c>
      <c r="AF278" t="s">
        <v>1927</v>
      </c>
      <c r="AG278" t="s">
        <v>1505</v>
      </c>
      <c r="AH278" t="s">
        <v>704</v>
      </c>
    </row>
    <row r="279" spans="1:34" ht="15" customHeight="1" x14ac:dyDescent="0.3">
      <c r="A279">
        <v>121</v>
      </c>
      <c r="B279" t="s">
        <v>492</v>
      </c>
      <c r="C279" t="s">
        <v>713</v>
      </c>
      <c r="D279" t="s">
        <v>593</v>
      </c>
      <c r="E279" t="s">
        <v>608</v>
      </c>
      <c r="F279">
        <v>3508</v>
      </c>
      <c r="G279" t="s">
        <v>7</v>
      </c>
      <c r="H279">
        <v>160</v>
      </c>
      <c r="I279">
        <v>218</v>
      </c>
      <c r="J279">
        <v>215</v>
      </c>
      <c r="K279">
        <v>65</v>
      </c>
      <c r="L279">
        <v>208</v>
      </c>
      <c r="M279">
        <v>0</v>
      </c>
      <c r="N279">
        <v>10</v>
      </c>
      <c r="O279">
        <v>0</v>
      </c>
      <c r="P279">
        <v>25</v>
      </c>
      <c r="Q279">
        <v>71</v>
      </c>
      <c r="R279">
        <v>116</v>
      </c>
      <c r="S279" s="6">
        <v>1.45</v>
      </c>
      <c r="T279" s="6">
        <v>1.6</v>
      </c>
      <c r="U279" s="22">
        <v>1</v>
      </c>
      <c r="V279" s="22">
        <v>0</v>
      </c>
      <c r="W279" t="s">
        <v>1041</v>
      </c>
      <c r="X279" s="22" t="s">
        <v>704</v>
      </c>
      <c r="Y279" s="22" t="s">
        <v>704</v>
      </c>
      <c r="Z279" s="22" t="s">
        <v>704</v>
      </c>
      <c r="AA279" t="s">
        <v>2030</v>
      </c>
      <c r="AB279" t="s">
        <v>1974</v>
      </c>
      <c r="AC279" t="s">
        <v>704</v>
      </c>
      <c r="AD279" t="s">
        <v>704</v>
      </c>
      <c r="AE279" t="s">
        <v>2031</v>
      </c>
      <c r="AF279" t="s">
        <v>1505</v>
      </c>
      <c r="AG279" t="s">
        <v>704</v>
      </c>
      <c r="AH279" t="s">
        <v>704</v>
      </c>
    </row>
    <row r="280" spans="1:34" ht="15" customHeight="1" x14ac:dyDescent="0.3">
      <c r="A280">
        <v>193</v>
      </c>
      <c r="B280" t="s">
        <v>496</v>
      </c>
      <c r="C280" t="s">
        <v>714</v>
      </c>
      <c r="D280" t="s">
        <v>594</v>
      </c>
      <c r="E280" t="s">
        <v>608</v>
      </c>
      <c r="F280">
        <v>3527</v>
      </c>
      <c r="G280" t="s">
        <v>9</v>
      </c>
      <c r="H280">
        <v>163</v>
      </c>
      <c r="I280">
        <v>215</v>
      </c>
      <c r="J280">
        <v>190</v>
      </c>
      <c r="K280">
        <v>76</v>
      </c>
      <c r="L280">
        <v>167</v>
      </c>
      <c r="M280">
        <v>0</v>
      </c>
      <c r="N280">
        <v>9</v>
      </c>
      <c r="O280">
        <v>0</v>
      </c>
      <c r="P280">
        <v>32</v>
      </c>
      <c r="Q280">
        <v>65</v>
      </c>
      <c r="R280">
        <v>111</v>
      </c>
      <c r="S280" s="6">
        <v>1.3</v>
      </c>
      <c r="T280" s="6">
        <v>1.65</v>
      </c>
      <c r="U280" s="22">
        <v>1</v>
      </c>
      <c r="V280" s="22">
        <v>0</v>
      </c>
      <c r="W280" t="s">
        <v>1045</v>
      </c>
      <c r="X280" s="22" t="s">
        <v>704</v>
      </c>
      <c r="Y280" s="22" t="s">
        <v>704</v>
      </c>
      <c r="Z280" s="22" t="s">
        <v>704</v>
      </c>
      <c r="AA280" t="s">
        <v>1918</v>
      </c>
      <c r="AB280" t="s">
        <v>2032</v>
      </c>
      <c r="AC280" t="s">
        <v>704</v>
      </c>
      <c r="AD280" t="s">
        <v>704</v>
      </c>
      <c r="AE280" t="s">
        <v>1916</v>
      </c>
      <c r="AF280" t="s">
        <v>1505</v>
      </c>
      <c r="AG280" t="s">
        <v>704</v>
      </c>
      <c r="AH280" t="s">
        <v>704</v>
      </c>
    </row>
    <row r="281" spans="1:34" ht="15" customHeight="1" x14ac:dyDescent="0.3">
      <c r="A281" t="s">
        <v>295</v>
      </c>
      <c r="B281" t="s">
        <v>579</v>
      </c>
      <c r="C281" t="s">
        <v>604</v>
      </c>
      <c r="D281" t="s">
        <v>595</v>
      </c>
      <c r="E281" t="s">
        <v>608</v>
      </c>
      <c r="F281">
        <v>4138</v>
      </c>
      <c r="G281" t="s">
        <v>9</v>
      </c>
      <c r="H281">
        <v>161</v>
      </c>
      <c r="I281">
        <v>237</v>
      </c>
      <c r="J281">
        <v>198</v>
      </c>
      <c r="K281">
        <v>54</v>
      </c>
      <c r="L281">
        <v>175</v>
      </c>
      <c r="M281">
        <v>0</v>
      </c>
      <c r="N281">
        <v>12</v>
      </c>
      <c r="O281">
        <v>0</v>
      </c>
      <c r="P281">
        <v>28</v>
      </c>
      <c r="Q281">
        <v>90</v>
      </c>
      <c r="R281">
        <v>131</v>
      </c>
      <c r="S281" s="6">
        <v>1.1000000000000001</v>
      </c>
      <c r="T281" s="6">
        <v>1.05</v>
      </c>
      <c r="U281" s="22">
        <v>0.75</v>
      </c>
      <c r="V281" s="22">
        <v>0</v>
      </c>
      <c r="W281" t="s">
        <v>1055</v>
      </c>
      <c r="X281" s="22" t="s">
        <v>704</v>
      </c>
      <c r="Y281" s="22" t="s">
        <v>704</v>
      </c>
      <c r="Z281" s="22" t="s">
        <v>704</v>
      </c>
      <c r="AA281" t="s">
        <v>2033</v>
      </c>
      <c r="AB281" t="s">
        <v>2034</v>
      </c>
      <c r="AC281" t="s">
        <v>704</v>
      </c>
      <c r="AD281" t="s">
        <v>704</v>
      </c>
      <c r="AE281" t="s">
        <v>2035</v>
      </c>
      <c r="AF281" t="s">
        <v>1055</v>
      </c>
      <c r="AG281" t="s">
        <v>704</v>
      </c>
      <c r="AH281" t="s">
        <v>704</v>
      </c>
    </row>
    <row r="282" spans="1:34" ht="15" customHeight="1" x14ac:dyDescent="0.3">
      <c r="A282">
        <v>119</v>
      </c>
      <c r="B282" t="s">
        <v>490</v>
      </c>
      <c r="C282" t="s">
        <v>713</v>
      </c>
      <c r="D282" t="s">
        <v>592</v>
      </c>
      <c r="E282" t="s">
        <v>608</v>
      </c>
      <c r="F282">
        <v>3561</v>
      </c>
      <c r="G282" t="s">
        <v>7</v>
      </c>
      <c r="H282">
        <v>165</v>
      </c>
      <c r="I282">
        <v>223</v>
      </c>
      <c r="J282">
        <v>223</v>
      </c>
      <c r="K282">
        <v>67</v>
      </c>
      <c r="L282">
        <v>212</v>
      </c>
      <c r="M282">
        <v>0</v>
      </c>
      <c r="N282">
        <v>11</v>
      </c>
      <c r="O282">
        <v>0</v>
      </c>
      <c r="P282">
        <v>25</v>
      </c>
      <c r="Q282">
        <v>62</v>
      </c>
      <c r="R282">
        <v>116</v>
      </c>
      <c r="S282" s="6">
        <v>1.45</v>
      </c>
      <c r="T282" s="6">
        <v>1.6</v>
      </c>
      <c r="U282" s="22">
        <v>1</v>
      </c>
      <c r="V282" s="22">
        <v>0</v>
      </c>
      <c r="W282" t="s">
        <v>1040</v>
      </c>
      <c r="X282" s="22" t="s">
        <v>704</v>
      </c>
      <c r="Y282" s="22" t="s">
        <v>704</v>
      </c>
      <c r="Z282" s="22" t="s">
        <v>704</v>
      </c>
      <c r="AA282" t="s">
        <v>2036</v>
      </c>
      <c r="AB282" t="s">
        <v>2038</v>
      </c>
      <c r="AC282" t="s">
        <v>704</v>
      </c>
      <c r="AD282" t="s">
        <v>704</v>
      </c>
      <c r="AE282" t="s">
        <v>2039</v>
      </c>
      <c r="AF282" t="s">
        <v>1505</v>
      </c>
      <c r="AG282" t="s">
        <v>704</v>
      </c>
      <c r="AH282" t="s">
        <v>704</v>
      </c>
    </row>
    <row r="283" spans="1:34" ht="15" customHeight="1" x14ac:dyDescent="0.3">
      <c r="A283" s="21">
        <v>3119</v>
      </c>
      <c r="B283" s="21" t="s">
        <v>1342</v>
      </c>
      <c r="C283" s="21" t="s">
        <v>713</v>
      </c>
      <c r="D283" s="21" t="s">
        <v>595</v>
      </c>
      <c r="E283" s="21" t="s">
        <v>142</v>
      </c>
      <c r="F283" s="21">
        <v>3841</v>
      </c>
      <c r="G283" s="21" t="s">
        <v>7</v>
      </c>
      <c r="H283" s="21">
        <v>165</v>
      </c>
      <c r="I283" s="21">
        <v>233</v>
      </c>
      <c r="J283" s="21">
        <v>223</v>
      </c>
      <c r="K283" s="21">
        <v>82</v>
      </c>
      <c r="L283" s="21">
        <v>297</v>
      </c>
      <c r="M283" s="21">
        <v>0</v>
      </c>
      <c r="N283" s="21">
        <v>11</v>
      </c>
      <c r="O283" s="21">
        <v>0</v>
      </c>
      <c r="P283" s="21">
        <v>25</v>
      </c>
      <c r="Q283" s="21">
        <v>62</v>
      </c>
      <c r="R283" s="21">
        <v>136</v>
      </c>
      <c r="S283" s="22">
        <v>1.5</v>
      </c>
      <c r="T283" s="22">
        <v>1.6</v>
      </c>
      <c r="U283" s="22">
        <v>1.1499999999999999</v>
      </c>
      <c r="V283" s="22">
        <v>0</v>
      </c>
      <c r="W283" t="s">
        <v>1040</v>
      </c>
      <c r="X283" s="22" t="s">
        <v>704</v>
      </c>
      <c r="Y283" s="22" t="s">
        <v>704</v>
      </c>
      <c r="Z283" s="22" t="s">
        <v>704</v>
      </c>
      <c r="AA283" s="21" t="s">
        <v>2036</v>
      </c>
      <c r="AB283" s="21" t="s">
        <v>2037</v>
      </c>
      <c r="AC283" s="21" t="s">
        <v>2038</v>
      </c>
      <c r="AD283" s="21" t="s">
        <v>704</v>
      </c>
      <c r="AE283" s="21" t="s">
        <v>2039</v>
      </c>
      <c r="AF283" s="21" t="s">
        <v>2040</v>
      </c>
      <c r="AG283" s="21" t="s">
        <v>1505</v>
      </c>
      <c r="AH283" s="21" t="s">
        <v>704</v>
      </c>
    </row>
    <row r="284" spans="1:34" ht="15" customHeight="1" x14ac:dyDescent="0.3">
      <c r="A284">
        <v>202</v>
      </c>
      <c r="B284" t="s">
        <v>502</v>
      </c>
      <c r="C284" t="s">
        <v>714</v>
      </c>
      <c r="D284" t="s">
        <v>595</v>
      </c>
      <c r="E284" t="s">
        <v>608</v>
      </c>
      <c r="F284">
        <v>4295</v>
      </c>
      <c r="G284" t="s">
        <v>9</v>
      </c>
      <c r="H284">
        <v>175</v>
      </c>
      <c r="I284">
        <v>270</v>
      </c>
      <c r="J284">
        <v>245</v>
      </c>
      <c r="K284">
        <v>79</v>
      </c>
      <c r="L284">
        <v>178</v>
      </c>
      <c r="M284">
        <v>0</v>
      </c>
      <c r="N284">
        <v>12</v>
      </c>
      <c r="O284">
        <v>0</v>
      </c>
      <c r="P284">
        <v>31</v>
      </c>
      <c r="Q284">
        <v>48</v>
      </c>
      <c r="R284">
        <v>134</v>
      </c>
      <c r="S284" s="6">
        <v>1.25</v>
      </c>
      <c r="T284" s="6">
        <v>1.7</v>
      </c>
      <c r="U284" s="22">
        <v>1.2</v>
      </c>
      <c r="V284" s="22">
        <v>0</v>
      </c>
      <c r="W284" t="s">
        <v>1047</v>
      </c>
      <c r="X284" s="22" t="s">
        <v>704</v>
      </c>
      <c r="Y284" s="22" t="s">
        <v>704</v>
      </c>
      <c r="Z284" s="22" t="s">
        <v>704</v>
      </c>
      <c r="AA284" t="s">
        <v>2041</v>
      </c>
      <c r="AB284" t="s">
        <v>1964</v>
      </c>
      <c r="AC284" t="s">
        <v>704</v>
      </c>
      <c r="AD284" t="s">
        <v>704</v>
      </c>
      <c r="AE284" t="s">
        <v>2042</v>
      </c>
      <c r="AF284" t="s">
        <v>1505</v>
      </c>
      <c r="AG284" t="s">
        <v>704</v>
      </c>
      <c r="AH284" t="s">
        <v>704</v>
      </c>
    </row>
    <row r="285" spans="1:34" ht="15" customHeight="1" x14ac:dyDescent="0.3">
      <c r="A285">
        <v>364</v>
      </c>
      <c r="B285" t="s">
        <v>509</v>
      </c>
      <c r="C285" t="s">
        <v>711</v>
      </c>
      <c r="D285" t="s">
        <v>595</v>
      </c>
      <c r="E285" t="s">
        <v>608</v>
      </c>
      <c r="F285">
        <v>4152</v>
      </c>
      <c r="G285" t="s">
        <v>9</v>
      </c>
      <c r="H285">
        <v>182</v>
      </c>
      <c r="I285">
        <v>258</v>
      </c>
      <c r="J285">
        <v>0</v>
      </c>
      <c r="K285">
        <v>57</v>
      </c>
      <c r="L285">
        <v>248</v>
      </c>
      <c r="M285">
        <v>0</v>
      </c>
      <c r="N285">
        <v>12</v>
      </c>
      <c r="O285">
        <v>0</v>
      </c>
      <c r="P285">
        <v>26</v>
      </c>
      <c r="Q285">
        <v>76</v>
      </c>
      <c r="R285">
        <v>128</v>
      </c>
      <c r="S285" s="6">
        <v>1.25</v>
      </c>
      <c r="T285" s="6">
        <v>0.7</v>
      </c>
      <c r="U285" s="22">
        <v>1.25</v>
      </c>
      <c r="V285" s="22">
        <v>0</v>
      </c>
      <c r="W285" t="s">
        <v>1038</v>
      </c>
      <c r="X285" s="22" t="s">
        <v>704</v>
      </c>
      <c r="Y285" s="22" t="s">
        <v>704</v>
      </c>
      <c r="Z285" s="22" t="s">
        <v>704</v>
      </c>
      <c r="AA285" t="s">
        <v>2043</v>
      </c>
      <c r="AB285" t="s">
        <v>2044</v>
      </c>
      <c r="AC285" t="s">
        <v>2045</v>
      </c>
      <c r="AD285" t="s">
        <v>704</v>
      </c>
      <c r="AE285" t="s">
        <v>2047</v>
      </c>
      <c r="AF285" t="s">
        <v>2046</v>
      </c>
      <c r="AG285" t="s">
        <v>1505</v>
      </c>
      <c r="AH285" t="s">
        <v>704</v>
      </c>
    </row>
    <row r="286" spans="1:34" ht="15" customHeight="1" x14ac:dyDescent="0.3">
      <c r="A286">
        <v>3188</v>
      </c>
      <c r="B286" t="s">
        <v>650</v>
      </c>
      <c r="C286" t="s">
        <v>714</v>
      </c>
      <c r="D286" t="s">
        <v>595</v>
      </c>
      <c r="E286" t="s">
        <v>142</v>
      </c>
      <c r="F286">
        <v>4623</v>
      </c>
      <c r="G286" t="s">
        <v>9</v>
      </c>
      <c r="H286">
        <v>188</v>
      </c>
      <c r="I286">
        <v>264</v>
      </c>
      <c r="J286">
        <v>202</v>
      </c>
      <c r="K286">
        <v>80</v>
      </c>
      <c r="L286">
        <v>233</v>
      </c>
      <c r="M286">
        <v>0</v>
      </c>
      <c r="N286">
        <v>11</v>
      </c>
      <c r="O286">
        <v>0</v>
      </c>
      <c r="P286">
        <v>28</v>
      </c>
      <c r="Q286">
        <v>14</v>
      </c>
      <c r="R286">
        <v>129</v>
      </c>
      <c r="S286" s="6">
        <v>1.25</v>
      </c>
      <c r="T286" s="6">
        <v>1.6</v>
      </c>
      <c r="U286" s="22">
        <v>1.05</v>
      </c>
      <c r="V286" s="22">
        <v>0</v>
      </c>
      <c r="W286" t="s">
        <v>1050</v>
      </c>
      <c r="X286" s="22" t="s">
        <v>704</v>
      </c>
      <c r="Y286" s="22" t="s">
        <v>704</v>
      </c>
      <c r="Z286" s="22" t="s">
        <v>704</v>
      </c>
      <c r="AA286" t="s">
        <v>1918</v>
      </c>
      <c r="AB286" t="s">
        <v>1969</v>
      </c>
      <c r="AC286" t="s">
        <v>2048</v>
      </c>
      <c r="AD286" t="s">
        <v>2049</v>
      </c>
      <c r="AE286" t="s">
        <v>1916</v>
      </c>
      <c r="AF286" t="s">
        <v>1972</v>
      </c>
      <c r="AG286" t="s">
        <v>2050</v>
      </c>
      <c r="AH286" t="s">
        <v>1505</v>
      </c>
    </row>
    <row r="287" spans="1:34" ht="15" customHeight="1" x14ac:dyDescent="0.3">
      <c r="A287">
        <v>196</v>
      </c>
      <c r="B287" t="s">
        <v>497</v>
      </c>
      <c r="C287" t="s">
        <v>714</v>
      </c>
      <c r="D287" t="s">
        <v>593</v>
      </c>
      <c r="E287" t="s">
        <v>608</v>
      </c>
      <c r="F287">
        <v>5220</v>
      </c>
      <c r="G287" t="s">
        <v>9</v>
      </c>
      <c r="H287">
        <v>163</v>
      </c>
      <c r="I287">
        <v>196</v>
      </c>
      <c r="J287">
        <v>150</v>
      </c>
      <c r="K287">
        <v>78</v>
      </c>
      <c r="L287">
        <v>193</v>
      </c>
      <c r="M287">
        <v>0</v>
      </c>
      <c r="N287">
        <v>10</v>
      </c>
      <c r="O287">
        <v>0</v>
      </c>
      <c r="P287">
        <v>32</v>
      </c>
      <c r="Q287">
        <v>62</v>
      </c>
      <c r="R287">
        <v>125</v>
      </c>
      <c r="S287" s="6">
        <v>1.3</v>
      </c>
      <c r="T287" s="6">
        <v>1.65</v>
      </c>
      <c r="U287" s="22">
        <v>1</v>
      </c>
      <c r="V287" s="22">
        <v>0</v>
      </c>
      <c r="W287" t="s">
        <v>1046</v>
      </c>
      <c r="X287" s="22" t="s">
        <v>704</v>
      </c>
      <c r="Y287" s="22" t="s">
        <v>704</v>
      </c>
      <c r="Z287" s="22" t="s">
        <v>704</v>
      </c>
      <c r="AA287" t="s">
        <v>2019</v>
      </c>
      <c r="AB287" t="s">
        <v>1919</v>
      </c>
      <c r="AC287" t="s">
        <v>704</v>
      </c>
      <c r="AD287" t="s">
        <v>704</v>
      </c>
      <c r="AE287" t="s">
        <v>2020</v>
      </c>
      <c r="AF287" t="s">
        <v>1505</v>
      </c>
      <c r="AG287" t="s">
        <v>704</v>
      </c>
      <c r="AH287" t="s">
        <v>704</v>
      </c>
    </row>
    <row r="288" spans="1:34" ht="15" customHeight="1" x14ac:dyDescent="0.3">
      <c r="A288">
        <v>197</v>
      </c>
      <c r="B288" t="s">
        <v>498</v>
      </c>
      <c r="C288" t="s">
        <v>714</v>
      </c>
      <c r="D288" t="s">
        <v>593</v>
      </c>
      <c r="E288" t="s">
        <v>608</v>
      </c>
      <c r="F288">
        <v>5220</v>
      </c>
      <c r="G288" t="s">
        <v>9</v>
      </c>
      <c r="H288">
        <v>163</v>
      </c>
      <c r="I288">
        <v>196</v>
      </c>
      <c r="J288">
        <v>150</v>
      </c>
      <c r="K288">
        <v>78</v>
      </c>
      <c r="L288">
        <v>193</v>
      </c>
      <c r="M288">
        <v>0</v>
      </c>
      <c r="N288">
        <v>10</v>
      </c>
      <c r="O288">
        <v>0</v>
      </c>
      <c r="P288">
        <v>32</v>
      </c>
      <c r="Q288">
        <v>58</v>
      </c>
      <c r="R288">
        <v>125</v>
      </c>
      <c r="S288" s="6">
        <v>1.3</v>
      </c>
      <c r="T288" s="6">
        <v>1.65</v>
      </c>
      <c r="U288" s="22">
        <v>1</v>
      </c>
      <c r="V288" s="22">
        <v>0</v>
      </c>
      <c r="W288" t="s">
        <v>1046</v>
      </c>
      <c r="X288" s="22" t="s">
        <v>704</v>
      </c>
      <c r="Y288" s="22" t="s">
        <v>704</v>
      </c>
      <c r="Z288" s="22" t="s">
        <v>704</v>
      </c>
      <c r="AA288" t="s">
        <v>2019</v>
      </c>
      <c r="AB288" t="s">
        <v>1919</v>
      </c>
      <c r="AC288" t="s">
        <v>704</v>
      </c>
      <c r="AD288" t="s">
        <v>704</v>
      </c>
      <c r="AE288" t="s">
        <v>2020</v>
      </c>
      <c r="AF288" t="s">
        <v>1505</v>
      </c>
      <c r="AG288" t="s">
        <v>704</v>
      </c>
      <c r="AH288" t="s">
        <v>704</v>
      </c>
    </row>
    <row r="289" spans="1:34" ht="15" customHeight="1" x14ac:dyDescent="0.3">
      <c r="A289" s="21" t="s">
        <v>2622</v>
      </c>
      <c r="B289" s="21" t="s">
        <v>2585</v>
      </c>
      <c r="C289" s="21" t="s">
        <v>2579</v>
      </c>
      <c r="D289" s="21" t="s">
        <v>592</v>
      </c>
      <c r="E289" s="21" t="s">
        <v>142</v>
      </c>
      <c r="F289" s="21">
        <v>4168</v>
      </c>
      <c r="G289" s="21" t="s">
        <v>7</v>
      </c>
      <c r="H289" s="21">
        <v>174</v>
      </c>
      <c r="I289" s="21">
        <v>234</v>
      </c>
      <c r="J289" s="21">
        <v>0</v>
      </c>
      <c r="K289" s="21">
        <v>50</v>
      </c>
      <c r="L289" s="21">
        <v>197</v>
      </c>
      <c r="M289" s="21">
        <v>0</v>
      </c>
      <c r="N289" s="21">
        <v>10</v>
      </c>
      <c r="O289" s="21">
        <v>0</v>
      </c>
      <c r="P289" s="21">
        <v>26</v>
      </c>
      <c r="Q289" s="21">
        <v>65</v>
      </c>
      <c r="R289" s="21">
        <v>106</v>
      </c>
      <c r="S289" s="22">
        <v>1.1000000000000001</v>
      </c>
      <c r="T289" s="22">
        <v>0.55000000000000004</v>
      </c>
      <c r="U289" s="22">
        <v>1.05</v>
      </c>
      <c r="V289" s="22">
        <v>0</v>
      </c>
      <c r="W289" s="179" t="s">
        <v>2623</v>
      </c>
      <c r="X289" s="22" t="s">
        <v>704</v>
      </c>
      <c r="Y289" s="22" t="s">
        <v>704</v>
      </c>
      <c r="Z289" s="22" t="s">
        <v>704</v>
      </c>
      <c r="AA289" s="22" t="s">
        <v>2624</v>
      </c>
      <c r="AB289" s="22" t="s">
        <v>2625</v>
      </c>
      <c r="AC289" t="s">
        <v>704</v>
      </c>
      <c r="AD289" t="s">
        <v>704</v>
      </c>
      <c r="AE289" s="22" t="s">
        <v>2626</v>
      </c>
      <c r="AF289" s="22" t="s">
        <v>2623</v>
      </c>
      <c r="AG289" t="s">
        <v>704</v>
      </c>
      <c r="AH289" t="s">
        <v>704</v>
      </c>
    </row>
    <row r="290" spans="1:34" ht="15" customHeight="1" x14ac:dyDescent="0.3">
      <c r="A290" t="s">
        <v>288</v>
      </c>
      <c r="B290" t="s">
        <v>572</v>
      </c>
      <c r="C290" t="s">
        <v>603</v>
      </c>
      <c r="D290" t="s">
        <v>592</v>
      </c>
      <c r="E290" t="s">
        <v>608</v>
      </c>
      <c r="F290">
        <v>3828</v>
      </c>
      <c r="G290" t="s">
        <v>9</v>
      </c>
      <c r="H290">
        <v>165</v>
      </c>
      <c r="I290">
        <v>237</v>
      </c>
      <c r="J290">
        <v>199</v>
      </c>
      <c r="K290">
        <v>65</v>
      </c>
      <c r="L290">
        <v>178</v>
      </c>
      <c r="M290">
        <v>0</v>
      </c>
      <c r="N290">
        <v>11</v>
      </c>
      <c r="O290">
        <v>0</v>
      </c>
      <c r="P290">
        <v>27</v>
      </c>
      <c r="Q290">
        <v>83</v>
      </c>
      <c r="R290">
        <v>126</v>
      </c>
      <c r="S290" s="6">
        <v>1.25</v>
      </c>
      <c r="T290" s="6">
        <v>1.65</v>
      </c>
      <c r="U290" s="22">
        <v>1.1000000000000001</v>
      </c>
      <c r="V290" s="22">
        <v>0</v>
      </c>
      <c r="W290" s="22" t="s">
        <v>704</v>
      </c>
      <c r="X290" s="22" t="s">
        <v>704</v>
      </c>
      <c r="Y290" s="22" t="s">
        <v>704</v>
      </c>
      <c r="Z290" s="22" t="s">
        <v>704</v>
      </c>
      <c r="AA290" t="s">
        <v>2017</v>
      </c>
      <c r="AB290" t="s">
        <v>704</v>
      </c>
      <c r="AC290" t="s">
        <v>704</v>
      </c>
      <c r="AD290" t="s">
        <v>704</v>
      </c>
      <c r="AE290" t="s">
        <v>2018</v>
      </c>
      <c r="AF290" t="s">
        <v>704</v>
      </c>
      <c r="AG290" t="s">
        <v>704</v>
      </c>
      <c r="AH290" t="s">
        <v>704</v>
      </c>
    </row>
    <row r="291" spans="1:34" ht="15" customHeight="1" x14ac:dyDescent="0.3">
      <c r="A291">
        <v>123</v>
      </c>
      <c r="B291" t="s">
        <v>493</v>
      </c>
      <c r="C291" t="s">
        <v>713</v>
      </c>
      <c r="D291" t="s">
        <v>593</v>
      </c>
      <c r="E291" t="s">
        <v>608</v>
      </c>
      <c r="F291">
        <v>4621</v>
      </c>
      <c r="G291" t="s">
        <v>9</v>
      </c>
      <c r="H291">
        <v>160</v>
      </c>
      <c r="I291">
        <v>178</v>
      </c>
      <c r="J291">
        <v>141</v>
      </c>
      <c r="K291">
        <v>68</v>
      </c>
      <c r="L291">
        <v>241</v>
      </c>
      <c r="M291">
        <v>0</v>
      </c>
      <c r="N291">
        <v>10</v>
      </c>
      <c r="O291">
        <v>0</v>
      </c>
      <c r="P291">
        <v>25</v>
      </c>
      <c r="Q291">
        <v>69</v>
      </c>
      <c r="R291">
        <v>116</v>
      </c>
      <c r="S291" s="6">
        <v>1.25</v>
      </c>
      <c r="T291" s="6">
        <v>1.6</v>
      </c>
      <c r="U291" s="22">
        <v>1.2</v>
      </c>
      <c r="V291" s="22">
        <v>0</v>
      </c>
      <c r="W291" t="s">
        <v>1042</v>
      </c>
      <c r="X291" s="22" t="s">
        <v>704</v>
      </c>
      <c r="Y291" s="22" t="s">
        <v>704</v>
      </c>
      <c r="Z291" s="22" t="s">
        <v>704</v>
      </c>
      <c r="AA291" t="s">
        <v>2014</v>
      </c>
      <c r="AB291" t="s">
        <v>2015</v>
      </c>
      <c r="AC291" t="s">
        <v>704</v>
      </c>
      <c r="AD291" t="s">
        <v>704</v>
      </c>
      <c r="AE291" t="s">
        <v>2016</v>
      </c>
      <c r="AF291" t="s">
        <v>1505</v>
      </c>
      <c r="AG291" t="s">
        <v>704</v>
      </c>
      <c r="AH291" t="s">
        <v>704</v>
      </c>
    </row>
    <row r="292" spans="1:34" ht="15" customHeight="1" x14ac:dyDescent="0.3">
      <c r="A292">
        <v>41</v>
      </c>
      <c r="B292" t="s">
        <v>482</v>
      </c>
      <c r="C292" t="s">
        <v>711</v>
      </c>
      <c r="D292" t="s">
        <v>593</v>
      </c>
      <c r="E292" t="s">
        <v>608</v>
      </c>
      <c r="F292">
        <v>3346</v>
      </c>
      <c r="G292" t="s">
        <v>7</v>
      </c>
      <c r="H292">
        <v>167</v>
      </c>
      <c r="I292">
        <v>240</v>
      </c>
      <c r="J292">
        <v>0</v>
      </c>
      <c r="K292">
        <v>53</v>
      </c>
      <c r="L292">
        <v>204</v>
      </c>
      <c r="M292">
        <v>0</v>
      </c>
      <c r="N292">
        <v>10</v>
      </c>
      <c r="O292">
        <v>0</v>
      </c>
      <c r="P292">
        <v>26</v>
      </c>
      <c r="Q292">
        <v>27</v>
      </c>
      <c r="R292">
        <v>121</v>
      </c>
      <c r="S292" s="6">
        <v>1.2</v>
      </c>
      <c r="T292" s="6">
        <v>0.55000000000000004</v>
      </c>
      <c r="U292" s="22">
        <v>1.05</v>
      </c>
      <c r="V292" s="22">
        <v>0</v>
      </c>
      <c r="W292" t="s">
        <v>1036</v>
      </c>
      <c r="X292" s="22" t="s">
        <v>704</v>
      </c>
      <c r="Y292" s="22" t="s">
        <v>704</v>
      </c>
      <c r="Z292" s="22" t="s">
        <v>704</v>
      </c>
      <c r="AA292" t="s">
        <v>1956</v>
      </c>
      <c r="AB292" t="s">
        <v>2013</v>
      </c>
      <c r="AC292" t="s">
        <v>704</v>
      </c>
      <c r="AD292" t="s">
        <v>704</v>
      </c>
      <c r="AE292" t="s">
        <v>1959</v>
      </c>
      <c r="AF292" t="s">
        <v>1505</v>
      </c>
      <c r="AG292" t="s">
        <v>704</v>
      </c>
      <c r="AH292" t="s">
        <v>704</v>
      </c>
    </row>
    <row r="293" spans="1:34" ht="15" customHeight="1" x14ac:dyDescent="0.3">
      <c r="A293">
        <v>39</v>
      </c>
      <c r="B293" t="s">
        <v>480</v>
      </c>
      <c r="C293" t="s">
        <v>711</v>
      </c>
      <c r="D293" t="s">
        <v>594</v>
      </c>
      <c r="E293" t="s">
        <v>608</v>
      </c>
      <c r="F293">
        <v>3290</v>
      </c>
      <c r="G293" t="s">
        <v>7</v>
      </c>
      <c r="H293">
        <v>160</v>
      </c>
      <c r="I293">
        <v>232</v>
      </c>
      <c r="J293">
        <v>0</v>
      </c>
      <c r="K293">
        <v>55</v>
      </c>
      <c r="L293">
        <v>198</v>
      </c>
      <c r="M293">
        <v>0</v>
      </c>
      <c r="N293">
        <v>9</v>
      </c>
      <c r="O293">
        <v>0</v>
      </c>
      <c r="P293">
        <v>26</v>
      </c>
      <c r="Q293">
        <v>75</v>
      </c>
      <c r="R293">
        <v>118</v>
      </c>
      <c r="S293" s="6">
        <v>1.2</v>
      </c>
      <c r="T293" s="6">
        <v>0.45</v>
      </c>
      <c r="U293" s="22">
        <v>1.05</v>
      </c>
      <c r="V293" s="22">
        <v>0</v>
      </c>
      <c r="W293" t="s">
        <v>1035</v>
      </c>
      <c r="X293" s="22" t="s">
        <v>704</v>
      </c>
      <c r="Y293" s="22" t="s">
        <v>704</v>
      </c>
      <c r="Z293" s="22" t="s">
        <v>704</v>
      </c>
      <c r="AA293" t="s">
        <v>2010</v>
      </c>
      <c r="AB293" t="s">
        <v>2011</v>
      </c>
      <c r="AC293" t="s">
        <v>704</v>
      </c>
      <c r="AD293" t="s">
        <v>704</v>
      </c>
      <c r="AE293" t="s">
        <v>2012</v>
      </c>
      <c r="AF293" t="s">
        <v>1505</v>
      </c>
      <c r="AG293" t="s">
        <v>704</v>
      </c>
      <c r="AH293" t="s">
        <v>704</v>
      </c>
    </row>
    <row r="294" spans="1:34" ht="15" customHeight="1" x14ac:dyDescent="0.3">
      <c r="A294">
        <v>44</v>
      </c>
      <c r="B294" t="s">
        <v>314</v>
      </c>
      <c r="C294" t="s">
        <v>711</v>
      </c>
      <c r="D294" t="s">
        <v>593</v>
      </c>
      <c r="E294" t="s">
        <v>608</v>
      </c>
      <c r="F294">
        <v>4565</v>
      </c>
      <c r="G294" t="s">
        <v>9</v>
      </c>
      <c r="H294">
        <v>170</v>
      </c>
      <c r="I294">
        <v>204</v>
      </c>
      <c r="J294">
        <v>0</v>
      </c>
      <c r="K294">
        <v>58</v>
      </c>
      <c r="L294">
        <v>245</v>
      </c>
      <c r="M294">
        <v>0</v>
      </c>
      <c r="N294">
        <v>10</v>
      </c>
      <c r="O294">
        <v>0</v>
      </c>
      <c r="P294">
        <v>26</v>
      </c>
      <c r="Q294">
        <v>78</v>
      </c>
      <c r="R294">
        <v>125</v>
      </c>
      <c r="S294" s="6">
        <v>1.1000000000000001</v>
      </c>
      <c r="T294" s="6">
        <v>0.6</v>
      </c>
      <c r="U294" s="22">
        <v>1.3</v>
      </c>
      <c r="V294" s="22">
        <v>0</v>
      </c>
      <c r="W294" t="s">
        <v>1037</v>
      </c>
      <c r="X294" s="22" t="s">
        <v>704</v>
      </c>
      <c r="Y294" s="22" t="s">
        <v>704</v>
      </c>
      <c r="Z294" s="22" t="s">
        <v>704</v>
      </c>
      <c r="AA294" t="s">
        <v>2007</v>
      </c>
      <c r="AB294" t="s">
        <v>1998</v>
      </c>
      <c r="AC294" t="s">
        <v>2008</v>
      </c>
      <c r="AD294" t="s">
        <v>704</v>
      </c>
      <c r="AE294" t="s">
        <v>2009</v>
      </c>
      <c r="AF294" t="s">
        <v>1996</v>
      </c>
      <c r="AG294" t="s">
        <v>1505</v>
      </c>
      <c r="AH294" t="s">
        <v>704</v>
      </c>
    </row>
    <row r="295" spans="1:34" ht="15" customHeight="1" x14ac:dyDescent="0.3">
      <c r="A295">
        <v>3044</v>
      </c>
      <c r="B295" t="s">
        <v>639</v>
      </c>
      <c r="C295" t="s">
        <v>711</v>
      </c>
      <c r="D295" t="s">
        <v>592</v>
      </c>
      <c r="E295" t="s">
        <v>608</v>
      </c>
      <c r="F295">
        <v>5355</v>
      </c>
      <c r="G295" t="s">
        <v>9</v>
      </c>
      <c r="H295">
        <v>170</v>
      </c>
      <c r="I295">
        <v>234</v>
      </c>
      <c r="J295">
        <v>0</v>
      </c>
      <c r="K295">
        <v>78</v>
      </c>
      <c r="L295">
        <v>260</v>
      </c>
      <c r="M295">
        <v>0</v>
      </c>
      <c r="N295">
        <v>10</v>
      </c>
      <c r="O295">
        <v>0</v>
      </c>
      <c r="P295">
        <v>26</v>
      </c>
      <c r="Q295">
        <v>78</v>
      </c>
      <c r="R295">
        <v>125</v>
      </c>
      <c r="S295" s="6">
        <v>1.1499999999999999</v>
      </c>
      <c r="T295" s="6">
        <v>0.65</v>
      </c>
      <c r="U295" s="22">
        <v>1.35</v>
      </c>
      <c r="V295" s="22">
        <v>0</v>
      </c>
      <c r="W295" t="s">
        <v>1037</v>
      </c>
      <c r="X295" s="22" t="s">
        <v>704</v>
      </c>
      <c r="Y295" s="22" t="s">
        <v>704</v>
      </c>
      <c r="Z295" s="22" t="s">
        <v>704</v>
      </c>
      <c r="AA295" t="s">
        <v>2007</v>
      </c>
      <c r="AB295" t="s">
        <v>1998</v>
      </c>
      <c r="AC295" t="s">
        <v>2008</v>
      </c>
      <c r="AD295" t="s">
        <v>704</v>
      </c>
      <c r="AE295" t="s">
        <v>2009</v>
      </c>
      <c r="AF295" t="s">
        <v>1996</v>
      </c>
      <c r="AG295" t="s">
        <v>1505</v>
      </c>
      <c r="AH295" t="s">
        <v>704</v>
      </c>
    </row>
    <row r="296" spans="1:34" ht="15" customHeight="1" x14ac:dyDescent="0.3">
      <c r="A296">
        <v>244</v>
      </c>
      <c r="B296" t="s">
        <v>505</v>
      </c>
      <c r="C296" t="s">
        <v>715</v>
      </c>
      <c r="D296" t="s">
        <v>595</v>
      </c>
      <c r="E296" t="s">
        <v>608</v>
      </c>
      <c r="F296">
        <v>6252</v>
      </c>
      <c r="G296" t="s">
        <v>9</v>
      </c>
      <c r="H296">
        <v>182</v>
      </c>
      <c r="I296">
        <v>226</v>
      </c>
      <c r="J296">
        <v>153</v>
      </c>
      <c r="K296">
        <v>62</v>
      </c>
      <c r="L296">
        <v>205</v>
      </c>
      <c r="M296">
        <v>0</v>
      </c>
      <c r="N296">
        <v>12</v>
      </c>
      <c r="O296">
        <v>0</v>
      </c>
      <c r="P296">
        <v>25</v>
      </c>
      <c r="Q296">
        <v>78</v>
      </c>
      <c r="R296">
        <v>128</v>
      </c>
      <c r="S296" s="6">
        <v>1.25</v>
      </c>
      <c r="T296" s="6">
        <v>1.6</v>
      </c>
      <c r="U296" s="22">
        <v>1.2</v>
      </c>
      <c r="V296" s="22">
        <v>0</v>
      </c>
      <c r="W296" t="s">
        <v>1048</v>
      </c>
      <c r="X296" s="22" t="s">
        <v>704</v>
      </c>
      <c r="Y296" s="22" t="s">
        <v>704</v>
      </c>
      <c r="Z296" s="22" t="s">
        <v>704</v>
      </c>
      <c r="AA296" t="s">
        <v>2004</v>
      </c>
      <c r="AB296" t="s">
        <v>2005</v>
      </c>
      <c r="AC296" t="s">
        <v>704</v>
      </c>
      <c r="AD296" t="s">
        <v>704</v>
      </c>
      <c r="AE296" t="s">
        <v>2006</v>
      </c>
      <c r="AF296" t="s">
        <v>1505</v>
      </c>
      <c r="AG296" t="s">
        <v>704</v>
      </c>
      <c r="AH296" t="s">
        <v>704</v>
      </c>
    </row>
    <row r="297" spans="1:34" ht="15" customHeight="1" x14ac:dyDescent="0.3">
      <c r="A297">
        <v>47</v>
      </c>
      <c r="B297" t="s">
        <v>487</v>
      </c>
      <c r="C297" t="s">
        <v>711</v>
      </c>
      <c r="D297" t="s">
        <v>592</v>
      </c>
      <c r="E297" t="s">
        <v>608</v>
      </c>
      <c r="F297">
        <v>4015</v>
      </c>
      <c r="G297" t="s">
        <v>9</v>
      </c>
      <c r="H297">
        <v>161</v>
      </c>
      <c r="I297">
        <v>218</v>
      </c>
      <c r="J297">
        <v>0</v>
      </c>
      <c r="K297">
        <v>57</v>
      </c>
      <c r="L297">
        <v>230</v>
      </c>
      <c r="M297">
        <v>0</v>
      </c>
      <c r="N297">
        <v>11</v>
      </c>
      <c r="O297">
        <v>0</v>
      </c>
      <c r="P297">
        <v>26</v>
      </c>
      <c r="Q297">
        <v>9</v>
      </c>
      <c r="R297">
        <v>125</v>
      </c>
      <c r="S297" s="6">
        <v>1.1499999999999999</v>
      </c>
      <c r="T297" s="6">
        <v>0.6</v>
      </c>
      <c r="U297" s="22">
        <v>1.3</v>
      </c>
      <c r="V297" s="22">
        <v>0</v>
      </c>
      <c r="W297" t="s">
        <v>1038</v>
      </c>
      <c r="X297" s="22" t="s">
        <v>704</v>
      </c>
      <c r="Y297" s="22" t="s">
        <v>704</v>
      </c>
      <c r="Z297" s="22" t="s">
        <v>704</v>
      </c>
      <c r="AA297" t="s">
        <v>1918</v>
      </c>
      <c r="AB297" t="s">
        <v>1924</v>
      </c>
      <c r="AC297" t="s">
        <v>1923</v>
      </c>
      <c r="AD297" t="s">
        <v>704</v>
      </c>
      <c r="AE297" t="s">
        <v>1916</v>
      </c>
      <c r="AF297" t="s">
        <v>1922</v>
      </c>
      <c r="AG297" t="s">
        <v>1505</v>
      </c>
      <c r="AH297" t="s">
        <v>704</v>
      </c>
    </row>
    <row r="298" spans="1:34" ht="15" customHeight="1" x14ac:dyDescent="0.3">
      <c r="A298" t="s">
        <v>305</v>
      </c>
      <c r="B298" t="s">
        <v>588</v>
      </c>
      <c r="C298" t="s">
        <v>715</v>
      </c>
      <c r="D298" t="s">
        <v>596</v>
      </c>
      <c r="E298" t="s">
        <v>608</v>
      </c>
      <c r="F298">
        <v>5920</v>
      </c>
      <c r="G298" t="s">
        <v>9</v>
      </c>
      <c r="H298">
        <v>171</v>
      </c>
      <c r="I298">
        <v>283</v>
      </c>
      <c r="J298">
        <v>215</v>
      </c>
      <c r="K298">
        <v>78</v>
      </c>
      <c r="L298">
        <v>233</v>
      </c>
      <c r="M298">
        <v>0</v>
      </c>
      <c r="N298">
        <v>13</v>
      </c>
      <c r="O298">
        <v>0</v>
      </c>
      <c r="P298">
        <v>26</v>
      </c>
      <c r="Q298">
        <v>0</v>
      </c>
      <c r="R298">
        <v>125</v>
      </c>
      <c r="S298" s="6">
        <v>1.3</v>
      </c>
      <c r="T298" s="6">
        <v>1.1000000000000001</v>
      </c>
      <c r="U298" s="22">
        <v>1.1000000000000001</v>
      </c>
      <c r="V298" s="22">
        <v>0</v>
      </c>
      <c r="W298" t="s">
        <v>1271</v>
      </c>
      <c r="X298" t="s">
        <v>1272</v>
      </c>
      <c r="Y298" s="22" t="s">
        <v>704</v>
      </c>
      <c r="Z298" s="22" t="s">
        <v>704</v>
      </c>
      <c r="AA298" t="s">
        <v>1981</v>
      </c>
      <c r="AB298" t="s">
        <v>1982</v>
      </c>
      <c r="AC298" t="s">
        <v>1817</v>
      </c>
      <c r="AD298" t="s">
        <v>1983</v>
      </c>
      <c r="AE298" t="s">
        <v>1984</v>
      </c>
      <c r="AF298" t="s">
        <v>1985</v>
      </c>
      <c r="AG298" t="s">
        <v>1816</v>
      </c>
      <c r="AH298" t="s">
        <v>1505</v>
      </c>
    </row>
    <row r="299" spans="1:34" ht="15" customHeight="1" x14ac:dyDescent="0.3">
      <c r="A299" t="s">
        <v>306</v>
      </c>
      <c r="B299" t="s">
        <v>589</v>
      </c>
      <c r="C299" t="s">
        <v>601</v>
      </c>
      <c r="D299" t="s">
        <v>596</v>
      </c>
      <c r="E299" t="s">
        <v>608</v>
      </c>
      <c r="F299">
        <v>5363</v>
      </c>
      <c r="G299" t="s">
        <v>9</v>
      </c>
      <c r="H299">
        <v>190</v>
      </c>
      <c r="I299">
        <v>276</v>
      </c>
      <c r="J299">
        <v>226</v>
      </c>
      <c r="K299">
        <v>80</v>
      </c>
      <c r="L299">
        <v>248</v>
      </c>
      <c r="M299">
        <v>0</v>
      </c>
      <c r="N299">
        <v>13</v>
      </c>
      <c r="O299">
        <v>0</v>
      </c>
      <c r="P299">
        <v>26</v>
      </c>
      <c r="Q299">
        <v>0</v>
      </c>
      <c r="R299">
        <v>137</v>
      </c>
      <c r="S299" s="6">
        <v>1.3</v>
      </c>
      <c r="T299" s="6">
        <v>1.2</v>
      </c>
      <c r="U299" s="22">
        <v>1.25</v>
      </c>
      <c r="V299" s="22">
        <v>0</v>
      </c>
      <c r="W299" t="s">
        <v>1052</v>
      </c>
      <c r="X299" s="22" t="s">
        <v>704</v>
      </c>
      <c r="Y299" s="22" t="s">
        <v>704</v>
      </c>
      <c r="Z299" s="22" t="s">
        <v>704</v>
      </c>
      <c r="AA299" t="s">
        <v>1976</v>
      </c>
      <c r="AB299" t="s">
        <v>1977</v>
      </c>
      <c r="AC299" t="s">
        <v>1817</v>
      </c>
      <c r="AD299" t="s">
        <v>1978</v>
      </c>
      <c r="AE299" t="s">
        <v>1979</v>
      </c>
      <c r="AF299" t="s">
        <v>1980</v>
      </c>
      <c r="AG299" t="s">
        <v>1816</v>
      </c>
      <c r="AH299" t="s">
        <v>1505</v>
      </c>
    </row>
    <row r="300" spans="1:34" ht="15" customHeight="1" x14ac:dyDescent="0.3">
      <c r="A300">
        <v>40</v>
      </c>
      <c r="B300" t="s">
        <v>481</v>
      </c>
      <c r="C300" t="s">
        <v>711</v>
      </c>
      <c r="D300" t="s">
        <v>594</v>
      </c>
      <c r="E300" t="s">
        <v>608</v>
      </c>
      <c r="F300">
        <v>3290</v>
      </c>
      <c r="G300" t="s">
        <v>7</v>
      </c>
      <c r="H300">
        <v>160</v>
      </c>
      <c r="I300">
        <v>232</v>
      </c>
      <c r="J300">
        <v>0</v>
      </c>
      <c r="K300">
        <v>55</v>
      </c>
      <c r="L300">
        <v>198</v>
      </c>
      <c r="M300">
        <v>0</v>
      </c>
      <c r="N300">
        <v>9</v>
      </c>
      <c r="O300">
        <v>0</v>
      </c>
      <c r="P300">
        <v>26</v>
      </c>
      <c r="Q300">
        <v>71</v>
      </c>
      <c r="R300">
        <v>118</v>
      </c>
      <c r="S300" s="6">
        <v>1.2</v>
      </c>
      <c r="T300" s="6">
        <v>0.45</v>
      </c>
      <c r="U300" s="22">
        <v>1.05</v>
      </c>
      <c r="V300" s="22">
        <v>0</v>
      </c>
      <c r="W300" t="s">
        <v>1035</v>
      </c>
      <c r="X300" s="22" t="s">
        <v>704</v>
      </c>
      <c r="Y300" s="22" t="s">
        <v>704</v>
      </c>
      <c r="Z300" s="22" t="s">
        <v>704</v>
      </c>
      <c r="AA300" t="s">
        <v>1918</v>
      </c>
      <c r="AB300" t="s">
        <v>1975</v>
      </c>
      <c r="AC300" t="s">
        <v>704</v>
      </c>
      <c r="AD300" t="s">
        <v>704</v>
      </c>
      <c r="AE300" t="s">
        <v>1916</v>
      </c>
      <c r="AF300" t="s">
        <v>1505</v>
      </c>
      <c r="AG300" t="s">
        <v>704</v>
      </c>
      <c r="AH300" t="s">
        <v>704</v>
      </c>
    </row>
    <row r="301" spans="1:34" ht="15" customHeight="1" x14ac:dyDescent="0.3">
      <c r="A301">
        <v>120</v>
      </c>
      <c r="B301" t="s">
        <v>491</v>
      </c>
      <c r="C301" t="s">
        <v>713</v>
      </c>
      <c r="D301" t="s">
        <v>593</v>
      </c>
      <c r="E301" t="s">
        <v>608</v>
      </c>
      <c r="F301">
        <v>3461</v>
      </c>
      <c r="G301" t="s">
        <v>7</v>
      </c>
      <c r="H301">
        <v>160</v>
      </c>
      <c r="I301">
        <v>218</v>
      </c>
      <c r="J301">
        <v>215</v>
      </c>
      <c r="K301">
        <v>67</v>
      </c>
      <c r="L301">
        <v>208</v>
      </c>
      <c r="M301">
        <v>0</v>
      </c>
      <c r="N301">
        <v>10</v>
      </c>
      <c r="O301">
        <v>0</v>
      </c>
      <c r="P301">
        <v>25</v>
      </c>
      <c r="Q301">
        <v>75</v>
      </c>
      <c r="R301">
        <v>116</v>
      </c>
      <c r="S301" s="6">
        <v>1.45</v>
      </c>
      <c r="T301" s="6">
        <v>1.6</v>
      </c>
      <c r="U301" s="22">
        <v>1</v>
      </c>
      <c r="V301" s="22">
        <v>0</v>
      </c>
      <c r="W301" t="s">
        <v>1040</v>
      </c>
      <c r="X301" s="22" t="s">
        <v>704</v>
      </c>
      <c r="Y301" s="22" t="s">
        <v>704</v>
      </c>
      <c r="Z301" s="22" t="s">
        <v>704</v>
      </c>
      <c r="AA301" t="s">
        <v>1957</v>
      </c>
      <c r="AB301" t="s">
        <v>1973</v>
      </c>
      <c r="AC301" t="s">
        <v>704</v>
      </c>
      <c r="AD301" t="s">
        <v>704</v>
      </c>
      <c r="AE301" t="s">
        <v>1960</v>
      </c>
      <c r="AF301" t="s">
        <v>1505</v>
      </c>
      <c r="AG301" t="s">
        <v>704</v>
      </c>
      <c r="AH301" t="s">
        <v>704</v>
      </c>
    </row>
    <row r="302" spans="1:34" ht="15" customHeight="1" x14ac:dyDescent="0.3">
      <c r="A302">
        <v>122</v>
      </c>
      <c r="B302" t="s">
        <v>336</v>
      </c>
      <c r="C302" t="s">
        <v>713</v>
      </c>
      <c r="D302" t="s">
        <v>593</v>
      </c>
      <c r="E302" t="s">
        <v>608</v>
      </c>
      <c r="F302">
        <v>3474</v>
      </c>
      <c r="G302" t="s">
        <v>7</v>
      </c>
      <c r="H302">
        <v>160</v>
      </c>
      <c r="I302">
        <v>218</v>
      </c>
      <c r="J302">
        <v>215</v>
      </c>
      <c r="K302">
        <v>65</v>
      </c>
      <c r="L302">
        <v>208</v>
      </c>
      <c r="M302">
        <v>0</v>
      </c>
      <c r="N302">
        <v>10</v>
      </c>
      <c r="O302">
        <v>0</v>
      </c>
      <c r="P302">
        <v>25</v>
      </c>
      <c r="Q302">
        <v>72</v>
      </c>
      <c r="R302">
        <v>116</v>
      </c>
      <c r="S302" s="6">
        <v>1.45</v>
      </c>
      <c r="T302" s="6">
        <v>1.6</v>
      </c>
      <c r="U302" s="22">
        <v>1</v>
      </c>
      <c r="V302" s="22">
        <v>0</v>
      </c>
      <c r="W302" t="s">
        <v>1041</v>
      </c>
      <c r="X302" s="22" t="s">
        <v>704</v>
      </c>
      <c r="Y302" s="22" t="s">
        <v>704</v>
      </c>
      <c r="Z302" s="22" t="s">
        <v>704</v>
      </c>
      <c r="AA302" t="s">
        <v>1957</v>
      </c>
      <c r="AB302" t="s">
        <v>1974</v>
      </c>
      <c r="AC302" t="s">
        <v>704</v>
      </c>
      <c r="AD302" t="s">
        <v>704</v>
      </c>
      <c r="AE302" t="s">
        <v>1960</v>
      </c>
      <c r="AF302" t="s">
        <v>1505</v>
      </c>
      <c r="AG302" t="s">
        <v>704</v>
      </c>
      <c r="AH302" t="s">
        <v>704</v>
      </c>
    </row>
    <row r="303" spans="1:34" ht="15" customHeight="1" x14ac:dyDescent="0.3">
      <c r="A303">
        <v>3122</v>
      </c>
      <c r="B303" t="s">
        <v>640</v>
      </c>
      <c r="C303" t="s">
        <v>713</v>
      </c>
      <c r="D303" t="s">
        <v>592</v>
      </c>
      <c r="E303" t="s">
        <v>608</v>
      </c>
      <c r="F303">
        <v>3754</v>
      </c>
      <c r="G303" t="s">
        <v>7</v>
      </c>
      <c r="H303">
        <v>165</v>
      </c>
      <c r="I303">
        <v>273</v>
      </c>
      <c r="J303">
        <v>245</v>
      </c>
      <c r="K303">
        <v>65</v>
      </c>
      <c r="L303">
        <v>208</v>
      </c>
      <c r="M303">
        <v>0</v>
      </c>
      <c r="N303">
        <v>10</v>
      </c>
      <c r="O303">
        <v>0</v>
      </c>
      <c r="P303">
        <v>25</v>
      </c>
      <c r="Q303">
        <v>72</v>
      </c>
      <c r="R303">
        <v>116</v>
      </c>
      <c r="S303" s="6">
        <v>1.6</v>
      </c>
      <c r="T303" s="6">
        <v>1.65</v>
      </c>
      <c r="U303" s="22">
        <v>1</v>
      </c>
      <c r="V303" s="22">
        <v>0</v>
      </c>
      <c r="W303" t="s">
        <v>1041</v>
      </c>
      <c r="X303" s="22" t="s">
        <v>704</v>
      </c>
      <c r="Y303" s="22" t="s">
        <v>704</v>
      </c>
      <c r="Z303" s="22" t="s">
        <v>704</v>
      </c>
      <c r="AA303" t="s">
        <v>1957</v>
      </c>
      <c r="AB303" t="s">
        <v>1918</v>
      </c>
      <c r="AC303" t="s">
        <v>1974</v>
      </c>
      <c r="AD303" t="s">
        <v>704</v>
      </c>
      <c r="AE303" t="s">
        <v>1960</v>
      </c>
      <c r="AF303" t="s">
        <v>1916</v>
      </c>
      <c r="AG303" t="s">
        <v>1505</v>
      </c>
      <c r="AH303" t="s">
        <v>704</v>
      </c>
    </row>
    <row r="304" spans="1:34" ht="15" customHeight="1" x14ac:dyDescent="0.3">
      <c r="A304">
        <v>337</v>
      </c>
      <c r="B304" t="s">
        <v>508</v>
      </c>
      <c r="C304" t="s">
        <v>713</v>
      </c>
      <c r="D304" t="s">
        <v>593</v>
      </c>
      <c r="E304" t="s">
        <v>608</v>
      </c>
      <c r="F304">
        <v>3461</v>
      </c>
      <c r="G304" t="s">
        <v>7</v>
      </c>
      <c r="H304">
        <v>160</v>
      </c>
      <c r="I304">
        <v>203</v>
      </c>
      <c r="J304">
        <v>215</v>
      </c>
      <c r="K304">
        <v>71</v>
      </c>
      <c r="L304">
        <v>255</v>
      </c>
      <c r="M304">
        <v>0</v>
      </c>
      <c r="N304">
        <v>10</v>
      </c>
      <c r="O304">
        <v>0</v>
      </c>
      <c r="P304">
        <v>25</v>
      </c>
      <c r="Q304">
        <v>68</v>
      </c>
      <c r="R304">
        <v>116</v>
      </c>
      <c r="S304" s="6">
        <v>1.45</v>
      </c>
      <c r="T304" s="6">
        <v>1.6</v>
      </c>
      <c r="U304" s="22">
        <v>1</v>
      </c>
      <c r="V304" s="22">
        <v>0</v>
      </c>
      <c r="W304" t="s">
        <v>1040</v>
      </c>
      <c r="X304" s="22" t="s">
        <v>704</v>
      </c>
      <c r="Y304" s="22" t="s">
        <v>704</v>
      </c>
      <c r="Z304" s="22" t="s">
        <v>704</v>
      </c>
      <c r="AA304" t="s">
        <v>1957</v>
      </c>
      <c r="AB304" t="s">
        <v>1973</v>
      </c>
      <c r="AC304" t="s">
        <v>704</v>
      </c>
      <c r="AD304" t="s">
        <v>704</v>
      </c>
      <c r="AE304" t="s">
        <v>1960</v>
      </c>
      <c r="AF304" t="s">
        <v>1505</v>
      </c>
      <c r="AG304" t="s">
        <v>704</v>
      </c>
      <c r="AH304" t="s">
        <v>704</v>
      </c>
    </row>
    <row r="305" spans="1:38" ht="15" customHeight="1" x14ac:dyDescent="0.3">
      <c r="A305">
        <v>382</v>
      </c>
      <c r="B305" t="s">
        <v>816</v>
      </c>
      <c r="C305" t="s">
        <v>714</v>
      </c>
      <c r="D305" t="s">
        <v>592</v>
      </c>
      <c r="E305" t="s">
        <v>142</v>
      </c>
      <c r="F305">
        <v>4176</v>
      </c>
      <c r="G305" t="s">
        <v>9</v>
      </c>
      <c r="H305">
        <v>179</v>
      </c>
      <c r="I305">
        <v>237</v>
      </c>
      <c r="J305">
        <v>212</v>
      </c>
      <c r="K305">
        <v>80</v>
      </c>
      <c r="L305">
        <v>209</v>
      </c>
      <c r="M305">
        <v>0</v>
      </c>
      <c r="N305">
        <v>11</v>
      </c>
      <c r="O305">
        <v>0</v>
      </c>
      <c r="P305">
        <v>28</v>
      </c>
      <c r="Q305">
        <v>15</v>
      </c>
      <c r="R305">
        <v>129</v>
      </c>
      <c r="S305" s="6">
        <v>1.35</v>
      </c>
      <c r="T305" s="6">
        <v>1.45</v>
      </c>
      <c r="U305" s="22">
        <v>1.1000000000000001</v>
      </c>
      <c r="V305" s="22">
        <v>0</v>
      </c>
      <c r="W305" t="s">
        <v>1049</v>
      </c>
      <c r="X305" t="s">
        <v>1274</v>
      </c>
      <c r="Y305" t="s">
        <v>1273</v>
      </c>
      <c r="Z305" s="22" t="s">
        <v>704</v>
      </c>
      <c r="AA305" t="s">
        <v>1968</v>
      </c>
      <c r="AB305" t="s">
        <v>1969</v>
      </c>
      <c r="AC305" t="s">
        <v>1970</v>
      </c>
      <c r="AD305" t="s">
        <v>704</v>
      </c>
      <c r="AE305" t="s">
        <v>1971</v>
      </c>
      <c r="AF305" t="s">
        <v>1972</v>
      </c>
      <c r="AG305" t="s">
        <v>1505</v>
      </c>
      <c r="AH305" t="s">
        <v>704</v>
      </c>
    </row>
    <row r="306" spans="1:38" ht="15" customHeight="1" x14ac:dyDescent="0.3">
      <c r="A306">
        <v>200</v>
      </c>
      <c r="B306" t="s">
        <v>500</v>
      </c>
      <c r="C306" t="s">
        <v>714</v>
      </c>
      <c r="D306" t="s">
        <v>595</v>
      </c>
      <c r="E306" t="s">
        <v>608</v>
      </c>
      <c r="F306">
        <v>4295</v>
      </c>
      <c r="G306" t="s">
        <v>9</v>
      </c>
      <c r="H306">
        <v>175</v>
      </c>
      <c r="I306">
        <v>270</v>
      </c>
      <c r="J306">
        <v>245</v>
      </c>
      <c r="K306">
        <v>79</v>
      </c>
      <c r="L306">
        <v>178</v>
      </c>
      <c r="M306">
        <v>0</v>
      </c>
      <c r="N306">
        <v>12</v>
      </c>
      <c r="O306">
        <v>0</v>
      </c>
      <c r="P306">
        <v>31</v>
      </c>
      <c r="Q306">
        <v>65</v>
      </c>
      <c r="R306">
        <v>134</v>
      </c>
      <c r="S306" s="6">
        <v>1.25</v>
      </c>
      <c r="T306" s="6">
        <v>1.75</v>
      </c>
      <c r="U306" s="22">
        <v>1</v>
      </c>
      <c r="V306" s="22">
        <v>0</v>
      </c>
      <c r="W306" t="s">
        <v>1047</v>
      </c>
      <c r="X306" s="22" t="s">
        <v>704</v>
      </c>
      <c r="Y306" s="22" t="s">
        <v>704</v>
      </c>
      <c r="Z306" s="22" t="s">
        <v>704</v>
      </c>
      <c r="AA306" t="s">
        <v>1963</v>
      </c>
      <c r="AB306" t="s">
        <v>1929</v>
      </c>
      <c r="AC306" t="s">
        <v>1964</v>
      </c>
      <c r="AD306" t="s">
        <v>704</v>
      </c>
      <c r="AE306" t="s">
        <v>1791</v>
      </c>
      <c r="AF306" t="s">
        <v>1927</v>
      </c>
      <c r="AG306" t="s">
        <v>1505</v>
      </c>
      <c r="AH306" t="s">
        <v>704</v>
      </c>
    </row>
    <row r="307" spans="1:38" ht="15" customHeight="1" x14ac:dyDescent="0.3">
      <c r="A307" s="21">
        <v>414</v>
      </c>
      <c r="B307" s="21" t="s">
        <v>1464</v>
      </c>
      <c r="C307" s="21" t="s">
        <v>1465</v>
      </c>
      <c r="D307" s="21" t="s">
        <v>593</v>
      </c>
      <c r="E307" s="21" t="s">
        <v>142</v>
      </c>
      <c r="F307" s="21">
        <v>3544</v>
      </c>
      <c r="G307" s="21" t="s">
        <v>9</v>
      </c>
      <c r="H307" s="21">
        <v>160</v>
      </c>
      <c r="I307" s="21">
        <v>232</v>
      </c>
      <c r="J307" s="21">
        <v>184</v>
      </c>
      <c r="K307" s="21">
        <v>71</v>
      </c>
      <c r="L307" s="21">
        <v>186</v>
      </c>
      <c r="M307" s="21">
        <v>0</v>
      </c>
      <c r="N307" s="21">
        <v>10</v>
      </c>
      <c r="O307" s="21">
        <v>0</v>
      </c>
      <c r="P307" s="21">
        <v>28</v>
      </c>
      <c r="Q307" s="21">
        <v>42</v>
      </c>
      <c r="R307" s="21">
        <v>118</v>
      </c>
      <c r="S307" s="22">
        <v>1.3</v>
      </c>
      <c r="T307" s="22">
        <v>1.65</v>
      </c>
      <c r="U307" s="22">
        <v>1</v>
      </c>
      <c r="V307" s="22">
        <v>0</v>
      </c>
      <c r="W307" s="22" t="s">
        <v>1473</v>
      </c>
      <c r="X307" s="22" t="s">
        <v>704</v>
      </c>
      <c r="Y307" s="22" t="s">
        <v>704</v>
      </c>
      <c r="Z307" s="22" t="s">
        <v>704</v>
      </c>
      <c r="AA307" s="21" t="s">
        <v>1961</v>
      </c>
      <c r="AB307" s="21" t="s">
        <v>1962</v>
      </c>
      <c r="AC307" s="21" t="s">
        <v>704</v>
      </c>
      <c r="AD307" s="21" t="s">
        <v>704</v>
      </c>
      <c r="AE307" s="21" t="s">
        <v>1916</v>
      </c>
      <c r="AF307" s="21" t="s">
        <v>1505</v>
      </c>
      <c r="AG307" s="21" t="s">
        <v>704</v>
      </c>
      <c r="AH307" s="21" t="s">
        <v>704</v>
      </c>
    </row>
    <row r="308" spans="1:38" ht="15" customHeight="1" x14ac:dyDescent="0.3">
      <c r="A308">
        <v>48</v>
      </c>
      <c r="B308" t="s">
        <v>488</v>
      </c>
      <c r="C308" t="s">
        <v>711</v>
      </c>
      <c r="D308" t="s">
        <v>592</v>
      </c>
      <c r="E308" t="s">
        <v>608</v>
      </c>
      <c r="F308">
        <v>4015</v>
      </c>
      <c r="G308" t="s">
        <v>9</v>
      </c>
      <c r="H308">
        <v>161</v>
      </c>
      <c r="I308">
        <v>218</v>
      </c>
      <c r="J308">
        <v>0</v>
      </c>
      <c r="K308">
        <v>57</v>
      </c>
      <c r="L308">
        <v>230</v>
      </c>
      <c r="M308">
        <v>0</v>
      </c>
      <c r="N308">
        <v>11</v>
      </c>
      <c r="O308">
        <v>0</v>
      </c>
      <c r="P308">
        <v>26</v>
      </c>
      <c r="Q308">
        <v>12</v>
      </c>
      <c r="R308">
        <v>122</v>
      </c>
      <c r="S308" s="6">
        <v>1.1499999999999999</v>
      </c>
      <c r="T308" s="6">
        <v>0.6</v>
      </c>
      <c r="U308" s="22">
        <v>1.3</v>
      </c>
      <c r="V308" s="22">
        <v>0</v>
      </c>
      <c r="W308" t="s">
        <v>1038</v>
      </c>
      <c r="X308" s="22" t="s">
        <v>704</v>
      </c>
      <c r="Y308" s="22" t="s">
        <v>704</v>
      </c>
      <c r="Z308" s="22" t="s">
        <v>704</v>
      </c>
      <c r="AA308" t="s">
        <v>1918</v>
      </c>
      <c r="AB308" t="s">
        <v>1924</v>
      </c>
      <c r="AC308" t="s">
        <v>1923</v>
      </c>
      <c r="AD308" t="s">
        <v>704</v>
      </c>
      <c r="AE308" t="s">
        <v>1916</v>
      </c>
      <c r="AF308" t="s">
        <v>1922</v>
      </c>
      <c r="AG308" t="s">
        <v>1505</v>
      </c>
      <c r="AH308" t="s">
        <v>704</v>
      </c>
    </row>
    <row r="309" spans="1:38" ht="15" customHeight="1" x14ac:dyDescent="0.3">
      <c r="A309">
        <v>49</v>
      </c>
      <c r="B309" t="s">
        <v>489</v>
      </c>
      <c r="C309" t="s">
        <v>711</v>
      </c>
      <c r="D309" t="s">
        <v>592</v>
      </c>
      <c r="E309" t="s">
        <v>608</v>
      </c>
      <c r="F309">
        <v>3709</v>
      </c>
      <c r="G309" t="s">
        <v>7</v>
      </c>
      <c r="H309">
        <v>179</v>
      </c>
      <c r="I309">
        <v>267</v>
      </c>
      <c r="J309">
        <v>0</v>
      </c>
      <c r="K309">
        <v>50</v>
      </c>
      <c r="L309">
        <v>222</v>
      </c>
      <c r="M309">
        <v>0</v>
      </c>
      <c r="N309">
        <v>11</v>
      </c>
      <c r="O309">
        <v>0</v>
      </c>
      <c r="P309">
        <v>26</v>
      </c>
      <c r="Q309">
        <v>70</v>
      </c>
      <c r="R309">
        <v>131</v>
      </c>
      <c r="S309" s="6">
        <v>1.3</v>
      </c>
      <c r="T309" s="6">
        <v>0.55000000000000004</v>
      </c>
      <c r="U309" s="22">
        <v>1.05</v>
      </c>
      <c r="V309" s="22">
        <v>0</v>
      </c>
      <c r="W309" t="s">
        <v>1039</v>
      </c>
      <c r="X309" s="22" t="s">
        <v>704</v>
      </c>
      <c r="Y309" s="22" t="s">
        <v>704</v>
      </c>
      <c r="Z309" s="22" t="s">
        <v>704</v>
      </c>
      <c r="AA309" t="s">
        <v>1956</v>
      </c>
      <c r="AB309" t="s">
        <v>1957</v>
      </c>
      <c r="AC309" t="s">
        <v>1958</v>
      </c>
      <c r="AD309" t="s">
        <v>704</v>
      </c>
      <c r="AE309" t="s">
        <v>1959</v>
      </c>
      <c r="AF309" t="s">
        <v>1960</v>
      </c>
      <c r="AG309" t="s">
        <v>1505</v>
      </c>
      <c r="AH309" t="s">
        <v>704</v>
      </c>
    </row>
    <row r="310" spans="1:38" ht="15" customHeight="1" x14ac:dyDescent="0.3">
      <c r="A310">
        <v>125</v>
      </c>
      <c r="B310" t="s">
        <v>337</v>
      </c>
      <c r="C310" t="s">
        <v>713</v>
      </c>
      <c r="D310" t="s">
        <v>592</v>
      </c>
      <c r="E310" t="s">
        <v>608</v>
      </c>
      <c r="F310">
        <v>3676</v>
      </c>
      <c r="G310" t="s">
        <v>9</v>
      </c>
      <c r="H310">
        <v>176</v>
      </c>
      <c r="I310">
        <v>226</v>
      </c>
      <c r="J310">
        <v>193</v>
      </c>
      <c r="K310">
        <v>72</v>
      </c>
      <c r="L310">
        <v>243</v>
      </c>
      <c r="M310">
        <v>0</v>
      </c>
      <c r="N310">
        <v>11</v>
      </c>
      <c r="O310">
        <v>0</v>
      </c>
      <c r="P310">
        <v>25</v>
      </c>
      <c r="Q310">
        <v>15</v>
      </c>
      <c r="R310">
        <v>130</v>
      </c>
      <c r="S310" s="6">
        <v>1.4</v>
      </c>
      <c r="T310" s="6">
        <v>1.65</v>
      </c>
      <c r="U310" s="22">
        <v>1</v>
      </c>
      <c r="V310" s="22">
        <v>0</v>
      </c>
      <c r="W310" t="s">
        <v>1043</v>
      </c>
      <c r="X310" s="22" t="s">
        <v>704</v>
      </c>
      <c r="Y310" s="22" t="s">
        <v>704</v>
      </c>
      <c r="Z310" s="22" t="s">
        <v>704</v>
      </c>
      <c r="AA310" t="s">
        <v>1955</v>
      </c>
      <c r="AB310" t="s">
        <v>1953</v>
      </c>
      <c r="AC310" t="s">
        <v>704</v>
      </c>
      <c r="AD310" t="s">
        <v>704</v>
      </c>
      <c r="AE310" t="s">
        <v>1951</v>
      </c>
      <c r="AF310" t="s">
        <v>1505</v>
      </c>
      <c r="AG310" t="s">
        <v>704</v>
      </c>
      <c r="AH310" t="s">
        <v>704</v>
      </c>
    </row>
    <row r="311" spans="1:38" ht="15" customHeight="1" x14ac:dyDescent="0.3">
      <c r="A311">
        <v>3125</v>
      </c>
      <c r="B311" t="s">
        <v>641</v>
      </c>
      <c r="C311" t="s">
        <v>713</v>
      </c>
      <c r="D311" t="s">
        <v>595</v>
      </c>
      <c r="E311" t="s">
        <v>608</v>
      </c>
      <c r="F311">
        <v>3916</v>
      </c>
      <c r="G311" t="s">
        <v>9</v>
      </c>
      <c r="H311">
        <v>191</v>
      </c>
      <c r="I311">
        <v>286</v>
      </c>
      <c r="J311">
        <v>193</v>
      </c>
      <c r="K311">
        <v>92</v>
      </c>
      <c r="L311">
        <v>258</v>
      </c>
      <c r="M311">
        <v>0</v>
      </c>
      <c r="N311">
        <v>11</v>
      </c>
      <c r="O311">
        <v>0</v>
      </c>
      <c r="P311">
        <v>25</v>
      </c>
      <c r="Q311">
        <v>15</v>
      </c>
      <c r="R311">
        <v>130</v>
      </c>
      <c r="S311" s="6">
        <v>1.55</v>
      </c>
      <c r="T311" s="6">
        <v>1.65</v>
      </c>
      <c r="U311" s="22">
        <v>1.05</v>
      </c>
      <c r="V311" s="22">
        <v>0</v>
      </c>
      <c r="W311" t="s">
        <v>1043</v>
      </c>
      <c r="X311" s="22" t="s">
        <v>704</v>
      </c>
      <c r="Y311" s="22" t="s">
        <v>704</v>
      </c>
      <c r="Z311" s="22" t="s">
        <v>704</v>
      </c>
      <c r="AA311" t="s">
        <v>1955</v>
      </c>
      <c r="AB311" t="s">
        <v>1954</v>
      </c>
      <c r="AC311" t="s">
        <v>1953</v>
      </c>
      <c r="AD311" t="s">
        <v>704</v>
      </c>
      <c r="AE311" t="s">
        <v>1951</v>
      </c>
      <c r="AF311" t="s">
        <v>1952</v>
      </c>
      <c r="AG311" t="s">
        <v>1505</v>
      </c>
      <c r="AH311" t="s">
        <v>704</v>
      </c>
    </row>
    <row r="312" spans="1:38" ht="15" customHeight="1" x14ac:dyDescent="0.3">
      <c r="A312" s="21">
        <v>413</v>
      </c>
      <c r="B312" s="21" t="s">
        <v>1459</v>
      </c>
      <c r="C312" s="21" t="s">
        <v>1465</v>
      </c>
      <c r="D312" s="21" t="s">
        <v>595</v>
      </c>
      <c r="E312" s="21" t="s">
        <v>142</v>
      </c>
      <c r="F312" s="21">
        <v>4941</v>
      </c>
      <c r="G312" s="21" t="s">
        <v>9</v>
      </c>
      <c r="H312" s="21">
        <v>182</v>
      </c>
      <c r="I312" s="21">
        <v>252</v>
      </c>
      <c r="J312" s="21">
        <v>0</v>
      </c>
      <c r="K312" s="21">
        <v>57</v>
      </c>
      <c r="L312" s="21">
        <v>229</v>
      </c>
      <c r="M312" s="21">
        <v>0</v>
      </c>
      <c r="N312" s="21">
        <v>12</v>
      </c>
      <c r="O312" s="21">
        <v>0</v>
      </c>
      <c r="P312" s="21">
        <v>26</v>
      </c>
      <c r="Q312" s="21">
        <v>75</v>
      </c>
      <c r="R312" s="21">
        <v>118</v>
      </c>
      <c r="S312" s="22">
        <v>1.2</v>
      </c>
      <c r="T312" s="22">
        <v>0.55000000000000004</v>
      </c>
      <c r="U312" s="22">
        <v>1</v>
      </c>
      <c r="V312" s="22">
        <v>0</v>
      </c>
      <c r="W312" s="22" t="s">
        <v>1472</v>
      </c>
      <c r="X312" s="22" t="s">
        <v>704</v>
      </c>
      <c r="Y312" s="22" t="s">
        <v>704</v>
      </c>
      <c r="Z312" s="22" t="s">
        <v>704</v>
      </c>
      <c r="AA312" s="21" t="s">
        <v>1946</v>
      </c>
      <c r="AB312" s="21" t="s">
        <v>1947</v>
      </c>
      <c r="AC312" s="21" t="s">
        <v>1948</v>
      </c>
      <c r="AD312" s="21" t="s">
        <v>704</v>
      </c>
      <c r="AE312" s="21" t="s">
        <v>1949</v>
      </c>
      <c r="AF312" s="21" t="s">
        <v>1950</v>
      </c>
      <c r="AG312" s="21" t="s">
        <v>1505</v>
      </c>
      <c r="AH312" s="21" t="s">
        <v>704</v>
      </c>
    </row>
    <row r="313" spans="1:38" x14ac:dyDescent="0.3">
      <c r="A313" s="25"/>
      <c r="B313" s="25"/>
      <c r="C313" s="25"/>
      <c r="D313" s="25"/>
      <c r="E313" s="25"/>
      <c r="F313" s="25"/>
      <c r="G313" s="25"/>
      <c r="H313" s="25"/>
      <c r="I313" s="25"/>
      <c r="J313" s="25"/>
      <c r="K313" s="25"/>
      <c r="L313" s="25"/>
      <c r="M313" s="25"/>
      <c r="N313" s="25"/>
      <c r="O313" s="25"/>
      <c r="P313" s="25"/>
      <c r="Q313" s="25"/>
      <c r="R313" s="25"/>
      <c r="S313" s="26"/>
      <c r="T313" s="26"/>
      <c r="U313" s="26"/>
      <c r="V313" s="27"/>
      <c r="W313" s="27"/>
      <c r="X313" s="27"/>
      <c r="Y313" s="27"/>
      <c r="Z313" s="27"/>
    </row>
    <row r="314" spans="1:38" x14ac:dyDescent="0.3">
      <c r="A314" t="s">
        <v>307</v>
      </c>
      <c r="B314" t="s">
        <v>107</v>
      </c>
      <c r="C314" t="s">
        <v>150</v>
      </c>
      <c r="D314" t="s">
        <v>308</v>
      </c>
      <c r="E314" t="s">
        <v>108</v>
      </c>
      <c r="F314" t="s">
        <v>6</v>
      </c>
      <c r="G314" t="s">
        <v>1522</v>
      </c>
      <c r="H314" t="s">
        <v>13</v>
      </c>
      <c r="I314" t="s">
        <v>8</v>
      </c>
      <c r="J314" t="s">
        <v>10</v>
      </c>
      <c r="K314" t="s">
        <v>250</v>
      </c>
      <c r="L314" t="s">
        <v>221</v>
      </c>
      <c r="M314" t="s">
        <v>249</v>
      </c>
      <c r="N314" t="s">
        <v>1523</v>
      </c>
      <c r="O314" t="s">
        <v>615</v>
      </c>
      <c r="P314" t="s">
        <v>251</v>
      </c>
      <c r="Q314" t="s">
        <v>709</v>
      </c>
      <c r="R314" t="s">
        <v>710</v>
      </c>
      <c r="S314" s="6" t="s">
        <v>39</v>
      </c>
      <c r="T314" s="6" t="s">
        <v>616</v>
      </c>
      <c r="U314" s="6" t="s">
        <v>700</v>
      </c>
      <c r="V314" s="14" t="s">
        <v>701</v>
      </c>
      <c r="W314" s="14" t="s">
        <v>702</v>
      </c>
      <c r="X314" s="14" t="s">
        <v>698</v>
      </c>
      <c r="Y314" s="23" t="s">
        <v>879</v>
      </c>
      <c r="Z314" s="23" t="s">
        <v>880</v>
      </c>
      <c r="AA314" s="23" t="s">
        <v>959</v>
      </c>
      <c r="AB314" s="23" t="s">
        <v>960</v>
      </c>
      <c r="AC314" s="23" t="s">
        <v>995</v>
      </c>
      <c r="AD314" s="23" t="s">
        <v>996</v>
      </c>
      <c r="AE314" s="23" t="s">
        <v>1493</v>
      </c>
      <c r="AF314" s="23" t="s">
        <v>1494</v>
      </c>
      <c r="AG314" s="23" t="s">
        <v>1495</v>
      </c>
      <c r="AH314" s="23" t="s">
        <v>1543</v>
      </c>
      <c r="AI314" s="23" t="s">
        <v>1496</v>
      </c>
      <c r="AJ314" s="23" t="s">
        <v>1497</v>
      </c>
      <c r="AK314" s="23" t="s">
        <v>1498</v>
      </c>
      <c r="AL314" s="23" t="s">
        <v>1544</v>
      </c>
    </row>
    <row r="315" spans="1:38" x14ac:dyDescent="0.3">
      <c r="A315">
        <v>336</v>
      </c>
      <c r="B315" t="s">
        <v>545</v>
      </c>
      <c r="C315" t="s">
        <v>713</v>
      </c>
      <c r="D315" t="s">
        <v>592</v>
      </c>
      <c r="E315" t="s">
        <v>609</v>
      </c>
      <c r="F315">
        <v>3777</v>
      </c>
      <c r="G315" t="s">
        <v>7</v>
      </c>
      <c r="H315">
        <v>148</v>
      </c>
      <c r="I315">
        <v>286</v>
      </c>
      <c r="J315">
        <v>0</v>
      </c>
      <c r="K315">
        <v>61</v>
      </c>
      <c r="L315">
        <v>182</v>
      </c>
      <c r="M315">
        <v>0</v>
      </c>
      <c r="N315">
        <v>10</v>
      </c>
      <c r="O315">
        <v>0</v>
      </c>
      <c r="P315">
        <v>12</v>
      </c>
      <c r="Q315">
        <v>38</v>
      </c>
      <c r="R315" s="114">
        <v>81</v>
      </c>
      <c r="S315" s="6">
        <v>1.2</v>
      </c>
      <c r="T315" s="6">
        <v>2.0499999999999998</v>
      </c>
      <c r="U315" s="6" t="s">
        <v>704</v>
      </c>
      <c r="V315" t="s">
        <v>704</v>
      </c>
      <c r="W315" t="s">
        <v>704</v>
      </c>
      <c r="X315" t="s">
        <v>704</v>
      </c>
      <c r="Y315" s="22">
        <v>1</v>
      </c>
      <c r="Z315" s="22">
        <v>0</v>
      </c>
      <c r="AA315" t="s">
        <v>1081</v>
      </c>
      <c r="AB315" t="s">
        <v>1081</v>
      </c>
      <c r="AC315" s="22" t="s">
        <v>704</v>
      </c>
      <c r="AD315" s="22" t="s">
        <v>704</v>
      </c>
      <c r="AE315" t="s">
        <v>1820</v>
      </c>
      <c r="AF315" t="s">
        <v>704</v>
      </c>
      <c r="AG315" s="22" t="s">
        <v>704</v>
      </c>
      <c r="AH315" s="22" t="s">
        <v>704</v>
      </c>
      <c r="AI315" t="s">
        <v>1081</v>
      </c>
      <c r="AJ315" t="s">
        <v>704</v>
      </c>
      <c r="AK315" s="22" t="s">
        <v>704</v>
      </c>
      <c r="AL315" s="22" t="s">
        <v>704</v>
      </c>
    </row>
    <row r="316" spans="1:38" x14ac:dyDescent="0.3">
      <c r="A316" s="21">
        <v>401</v>
      </c>
      <c r="B316" s="21" t="s">
        <v>1355</v>
      </c>
      <c r="C316" s="21" t="s">
        <v>711</v>
      </c>
      <c r="D316" s="21" t="s">
        <v>595</v>
      </c>
      <c r="E316" s="21" t="s">
        <v>147</v>
      </c>
      <c r="F316" s="21">
        <v>7783</v>
      </c>
      <c r="G316" s="21" t="s">
        <v>11</v>
      </c>
      <c r="H316" s="21">
        <v>154</v>
      </c>
      <c r="I316" s="21">
        <v>417</v>
      </c>
      <c r="J316" s="21">
        <v>0</v>
      </c>
      <c r="K316" s="21">
        <v>33</v>
      </c>
      <c r="L316" s="21">
        <v>400</v>
      </c>
      <c r="M316" s="21">
        <v>0</v>
      </c>
      <c r="N316" s="21">
        <v>15</v>
      </c>
      <c r="O316" s="21">
        <v>0</v>
      </c>
      <c r="P316" s="21">
        <v>27</v>
      </c>
      <c r="Q316" s="21">
        <v>86</v>
      </c>
      <c r="R316" s="21">
        <v>64</v>
      </c>
      <c r="S316" s="22">
        <v>1.3</v>
      </c>
      <c r="T316" s="22">
        <v>2</v>
      </c>
      <c r="U316" s="6" t="s">
        <v>704</v>
      </c>
      <c r="V316" s="6" t="s">
        <v>704</v>
      </c>
      <c r="W316" s="6" t="s">
        <v>704</v>
      </c>
      <c r="X316" s="6" t="s">
        <v>704</v>
      </c>
      <c r="Y316" s="22">
        <v>1</v>
      </c>
      <c r="Z316" s="22">
        <v>0</v>
      </c>
      <c r="AA316" s="21" t="s">
        <v>1356</v>
      </c>
      <c r="AB316" s="21" t="s">
        <v>1360</v>
      </c>
      <c r="AC316" s="22" t="s">
        <v>704</v>
      </c>
      <c r="AD316" s="22" t="s">
        <v>704</v>
      </c>
      <c r="AE316" s="21" t="s">
        <v>1823</v>
      </c>
      <c r="AF316" s="21" t="s">
        <v>1822</v>
      </c>
      <c r="AG316" s="22" t="s">
        <v>704</v>
      </c>
      <c r="AH316" s="22" t="s">
        <v>704</v>
      </c>
      <c r="AI316" s="21" t="s">
        <v>1356</v>
      </c>
      <c r="AJ316" s="21" t="s">
        <v>1821</v>
      </c>
      <c r="AK316" s="22" t="s">
        <v>704</v>
      </c>
      <c r="AL316" s="22" t="s">
        <v>704</v>
      </c>
    </row>
    <row r="317" spans="1:38" x14ac:dyDescent="0.3">
      <c r="A317">
        <v>367</v>
      </c>
      <c r="B317" t="s">
        <v>542</v>
      </c>
      <c r="C317" t="s">
        <v>714</v>
      </c>
      <c r="D317" t="s">
        <v>595</v>
      </c>
      <c r="E317" t="s">
        <v>609</v>
      </c>
      <c r="F317">
        <v>7654</v>
      </c>
      <c r="G317" t="s">
        <v>9</v>
      </c>
      <c r="H317">
        <v>148</v>
      </c>
      <c r="I317">
        <v>421</v>
      </c>
      <c r="J317">
        <v>213</v>
      </c>
      <c r="K317">
        <v>41</v>
      </c>
      <c r="L317">
        <v>187</v>
      </c>
      <c r="M317">
        <v>0</v>
      </c>
      <c r="N317">
        <v>15</v>
      </c>
      <c r="O317">
        <v>0</v>
      </c>
      <c r="P317">
        <v>30</v>
      </c>
      <c r="Q317">
        <v>23</v>
      </c>
      <c r="R317" s="114">
        <v>68</v>
      </c>
      <c r="S317" s="6">
        <v>1.35</v>
      </c>
      <c r="T317" s="6">
        <v>1.8</v>
      </c>
      <c r="U317" s="6" t="s">
        <v>704</v>
      </c>
      <c r="V317" t="s">
        <v>704</v>
      </c>
      <c r="W317" t="s">
        <v>704</v>
      </c>
      <c r="X317" t="s">
        <v>704</v>
      </c>
      <c r="Y317" s="22">
        <v>0.9</v>
      </c>
      <c r="Z317" s="22">
        <v>0</v>
      </c>
      <c r="AA317" t="s">
        <v>1296</v>
      </c>
      <c r="AB317" t="s">
        <v>1297</v>
      </c>
      <c r="AC317" t="s">
        <v>1298</v>
      </c>
      <c r="AD317" t="s">
        <v>1299</v>
      </c>
      <c r="AE317" t="s">
        <v>1829</v>
      </c>
      <c r="AF317" t="s">
        <v>1828</v>
      </c>
      <c r="AG317" t="s">
        <v>1827</v>
      </c>
      <c r="AH317" t="s">
        <v>704</v>
      </c>
      <c r="AI317" t="s">
        <v>1824</v>
      </c>
      <c r="AJ317" t="s">
        <v>1825</v>
      </c>
      <c r="AK317" t="s">
        <v>1826</v>
      </c>
      <c r="AL317" t="s">
        <v>704</v>
      </c>
    </row>
    <row r="318" spans="1:38" x14ac:dyDescent="0.3">
      <c r="A318">
        <v>55</v>
      </c>
      <c r="B318" t="s">
        <v>511</v>
      </c>
      <c r="C318" t="s">
        <v>711</v>
      </c>
      <c r="D318" t="s">
        <v>592</v>
      </c>
      <c r="E318" t="s">
        <v>609</v>
      </c>
      <c r="F318">
        <v>7137</v>
      </c>
      <c r="G318" t="s">
        <v>11</v>
      </c>
      <c r="H318">
        <v>139</v>
      </c>
      <c r="I318">
        <v>399</v>
      </c>
      <c r="J318">
        <v>0</v>
      </c>
      <c r="K318">
        <v>27</v>
      </c>
      <c r="L318">
        <v>219</v>
      </c>
      <c r="M318">
        <v>0</v>
      </c>
      <c r="N318">
        <v>14</v>
      </c>
      <c r="O318">
        <v>0</v>
      </c>
      <c r="P318">
        <v>21</v>
      </c>
      <c r="Q318">
        <v>17</v>
      </c>
      <c r="R318" s="114">
        <v>70</v>
      </c>
      <c r="S318" s="6">
        <v>1.3</v>
      </c>
      <c r="T318" s="6">
        <v>2</v>
      </c>
      <c r="U318" s="6" t="s">
        <v>704</v>
      </c>
      <c r="V318" t="s">
        <v>704</v>
      </c>
      <c r="W318" t="s">
        <v>704</v>
      </c>
      <c r="X318" t="s">
        <v>704</v>
      </c>
      <c r="Y318" s="22">
        <v>1</v>
      </c>
      <c r="Z318" s="22">
        <v>0</v>
      </c>
      <c r="AA318" s="22" t="s">
        <v>704</v>
      </c>
      <c r="AB318" s="22" t="s">
        <v>704</v>
      </c>
      <c r="AC318" s="22" t="s">
        <v>704</v>
      </c>
      <c r="AD318" s="22" t="s">
        <v>704</v>
      </c>
      <c r="AE318" s="22" t="s">
        <v>1831</v>
      </c>
      <c r="AF318" s="22" t="s">
        <v>704</v>
      </c>
      <c r="AG318" s="22" t="s">
        <v>704</v>
      </c>
      <c r="AH318" s="22" t="s">
        <v>704</v>
      </c>
      <c r="AI318" s="22" t="s">
        <v>1830</v>
      </c>
      <c r="AJ318" s="22" t="s">
        <v>704</v>
      </c>
      <c r="AK318" s="22" t="s">
        <v>704</v>
      </c>
      <c r="AL318" s="22" t="s">
        <v>704</v>
      </c>
    </row>
    <row r="319" spans="1:38" x14ac:dyDescent="0.3">
      <c r="A319" s="21">
        <v>250</v>
      </c>
      <c r="B319" s="21" t="s">
        <v>935</v>
      </c>
      <c r="C319" s="21" t="s">
        <v>715</v>
      </c>
      <c r="D319" s="21" t="s">
        <v>595</v>
      </c>
      <c r="E319" s="21" t="s">
        <v>147</v>
      </c>
      <c r="F319" s="21">
        <v>8762</v>
      </c>
      <c r="G319" s="21" t="s">
        <v>11</v>
      </c>
      <c r="H319" s="21">
        <v>152</v>
      </c>
      <c r="I319" s="21">
        <v>423</v>
      </c>
      <c r="J319" s="21">
        <v>0</v>
      </c>
      <c r="K319" s="21">
        <v>33</v>
      </c>
      <c r="L319" s="21">
        <v>208</v>
      </c>
      <c r="M319" s="21">
        <v>0</v>
      </c>
      <c r="N319" s="21">
        <v>15</v>
      </c>
      <c r="O319" s="21">
        <v>0</v>
      </c>
      <c r="P319" s="21">
        <v>30</v>
      </c>
      <c r="Q319" s="21">
        <v>32</v>
      </c>
      <c r="R319" s="114">
        <v>73</v>
      </c>
      <c r="S319" s="22">
        <v>1.3</v>
      </c>
      <c r="T319" s="22">
        <v>1.8</v>
      </c>
      <c r="U319" s="6" t="s">
        <v>704</v>
      </c>
      <c r="V319" s="21" t="s">
        <v>704</v>
      </c>
      <c r="W319" s="21" t="s">
        <v>704</v>
      </c>
      <c r="X319" s="21" t="s">
        <v>704</v>
      </c>
      <c r="Y319" s="22">
        <v>0.9</v>
      </c>
      <c r="Z319" s="22">
        <v>0</v>
      </c>
      <c r="AA319" t="s">
        <v>1078</v>
      </c>
      <c r="AB319" t="s">
        <v>1312</v>
      </c>
      <c r="AC319" s="22" t="s">
        <v>704</v>
      </c>
      <c r="AD319" s="22" t="s">
        <v>704</v>
      </c>
      <c r="AE319" t="s">
        <v>1836</v>
      </c>
      <c r="AF319" t="s">
        <v>1835</v>
      </c>
      <c r="AG319" s="22" t="s">
        <v>1834</v>
      </c>
      <c r="AH319" s="22" t="s">
        <v>704</v>
      </c>
      <c r="AI319" t="s">
        <v>1832</v>
      </c>
      <c r="AJ319" t="s">
        <v>1078</v>
      </c>
      <c r="AK319" s="22" t="s">
        <v>1833</v>
      </c>
      <c r="AL319" s="22" t="s">
        <v>704</v>
      </c>
    </row>
    <row r="320" spans="1:38" x14ac:dyDescent="0.3">
      <c r="A320">
        <v>59</v>
      </c>
      <c r="B320" t="s">
        <v>513</v>
      </c>
      <c r="C320" t="s">
        <v>711</v>
      </c>
      <c r="D320" t="s">
        <v>593</v>
      </c>
      <c r="E320" t="s">
        <v>609</v>
      </c>
      <c r="F320">
        <v>7385</v>
      </c>
      <c r="G320" t="s">
        <v>11</v>
      </c>
      <c r="H320">
        <v>139</v>
      </c>
      <c r="I320">
        <v>391</v>
      </c>
      <c r="J320">
        <v>0</v>
      </c>
      <c r="K320">
        <v>28</v>
      </c>
      <c r="L320">
        <v>211</v>
      </c>
      <c r="M320">
        <v>0</v>
      </c>
      <c r="N320">
        <v>13</v>
      </c>
      <c r="O320">
        <v>0</v>
      </c>
      <c r="P320">
        <v>21</v>
      </c>
      <c r="Q320">
        <v>36</v>
      </c>
      <c r="R320" s="114">
        <v>69</v>
      </c>
      <c r="S320" s="6">
        <v>1.3</v>
      </c>
      <c r="T320" s="6">
        <v>2</v>
      </c>
      <c r="U320" s="6" t="s">
        <v>704</v>
      </c>
      <c r="V320" t="s">
        <v>704</v>
      </c>
      <c r="W320" t="s">
        <v>704</v>
      </c>
      <c r="X320" t="s">
        <v>704</v>
      </c>
      <c r="Y320" s="22">
        <v>1</v>
      </c>
      <c r="Z320" s="22">
        <v>0</v>
      </c>
      <c r="AA320" s="22" t="s">
        <v>704</v>
      </c>
      <c r="AB320" s="22" t="s">
        <v>704</v>
      </c>
      <c r="AC320" s="22" t="s">
        <v>704</v>
      </c>
      <c r="AD320" s="22" t="s">
        <v>704</v>
      </c>
      <c r="AE320" s="22" t="s">
        <v>1837</v>
      </c>
      <c r="AF320" s="22" t="s">
        <v>704</v>
      </c>
      <c r="AG320" s="22" t="s">
        <v>704</v>
      </c>
      <c r="AH320" s="22" t="s">
        <v>704</v>
      </c>
      <c r="AI320" s="22" t="s">
        <v>1791</v>
      </c>
      <c r="AJ320" s="22" t="s">
        <v>704</v>
      </c>
      <c r="AK320" s="22" t="s">
        <v>704</v>
      </c>
      <c r="AL320" s="22" t="s">
        <v>704</v>
      </c>
    </row>
    <row r="321" spans="1:38" x14ac:dyDescent="0.3">
      <c r="A321">
        <v>60</v>
      </c>
      <c r="B321" t="s">
        <v>514</v>
      </c>
      <c r="C321" t="s">
        <v>711</v>
      </c>
      <c r="D321" t="s">
        <v>592</v>
      </c>
      <c r="E321" t="s">
        <v>609</v>
      </c>
      <c r="F321">
        <v>7456</v>
      </c>
      <c r="G321" t="s">
        <v>11</v>
      </c>
      <c r="H321">
        <v>149</v>
      </c>
      <c r="I321">
        <v>409</v>
      </c>
      <c r="J321">
        <v>0</v>
      </c>
      <c r="K321">
        <v>30</v>
      </c>
      <c r="L321">
        <v>216</v>
      </c>
      <c r="M321">
        <v>0</v>
      </c>
      <c r="N321">
        <v>14</v>
      </c>
      <c r="O321">
        <v>0</v>
      </c>
      <c r="P321">
        <v>21</v>
      </c>
      <c r="Q321">
        <v>67</v>
      </c>
      <c r="R321" s="114">
        <v>69</v>
      </c>
      <c r="S321" s="6">
        <v>1.3</v>
      </c>
      <c r="T321" s="6">
        <v>2</v>
      </c>
      <c r="U321" s="6" t="s">
        <v>704</v>
      </c>
      <c r="V321" t="s">
        <v>704</v>
      </c>
      <c r="W321" t="s">
        <v>704</v>
      </c>
      <c r="X321" t="s">
        <v>704</v>
      </c>
      <c r="Y321" s="22">
        <v>1</v>
      </c>
      <c r="Z321" s="22">
        <v>0</v>
      </c>
      <c r="AA321" s="21" t="s">
        <v>1065</v>
      </c>
      <c r="AB321" s="22" t="s">
        <v>704</v>
      </c>
      <c r="AC321" s="22" t="s">
        <v>704</v>
      </c>
      <c r="AD321" s="22" t="s">
        <v>704</v>
      </c>
      <c r="AE321" s="21" t="s">
        <v>1838</v>
      </c>
      <c r="AF321" s="22" t="s">
        <v>704</v>
      </c>
      <c r="AG321" s="22" t="s">
        <v>704</v>
      </c>
      <c r="AH321" s="22" t="s">
        <v>704</v>
      </c>
      <c r="AI321" s="21" t="s">
        <v>1768</v>
      </c>
      <c r="AJ321" s="22" t="s">
        <v>704</v>
      </c>
      <c r="AK321" s="22" t="s">
        <v>704</v>
      </c>
      <c r="AL321" s="22" t="s">
        <v>704</v>
      </c>
    </row>
    <row r="322" spans="1:38" x14ac:dyDescent="0.3">
      <c r="A322" s="21">
        <v>411</v>
      </c>
      <c r="B322" s="21" t="s">
        <v>1460</v>
      </c>
      <c r="C322" s="21" t="s">
        <v>1465</v>
      </c>
      <c r="D322" s="21" t="s">
        <v>593</v>
      </c>
      <c r="E322" s="21" t="s">
        <v>147</v>
      </c>
      <c r="F322" s="21">
        <v>6831</v>
      </c>
      <c r="G322" t="s">
        <v>11</v>
      </c>
      <c r="H322" s="21">
        <v>138</v>
      </c>
      <c r="I322" s="21">
        <v>337</v>
      </c>
      <c r="J322" s="21">
        <v>146</v>
      </c>
      <c r="K322" s="21">
        <v>36</v>
      </c>
      <c r="L322" s="21">
        <v>175</v>
      </c>
      <c r="M322" s="21">
        <v>0</v>
      </c>
      <c r="N322" s="21">
        <v>13</v>
      </c>
      <c r="O322" s="21">
        <v>0</v>
      </c>
      <c r="P322" s="21">
        <v>27</v>
      </c>
      <c r="Q322" s="21">
        <v>45</v>
      </c>
      <c r="R322" s="21">
        <v>62</v>
      </c>
      <c r="S322" s="22">
        <v>1.25</v>
      </c>
      <c r="T322" s="22">
        <v>1.5</v>
      </c>
      <c r="U322" s="6" t="s">
        <v>704</v>
      </c>
      <c r="V322" s="6" t="s">
        <v>704</v>
      </c>
      <c r="W322" s="6" t="s">
        <v>704</v>
      </c>
      <c r="X322" s="6" t="s">
        <v>704</v>
      </c>
      <c r="Y322" s="22">
        <v>0.7</v>
      </c>
      <c r="Z322" s="22">
        <v>0</v>
      </c>
      <c r="AA322" s="155" t="s">
        <v>1492</v>
      </c>
      <c r="AB322" s="22" t="s">
        <v>704</v>
      </c>
      <c r="AC322" s="22" t="s">
        <v>704</v>
      </c>
      <c r="AD322" s="22" t="s">
        <v>704</v>
      </c>
      <c r="AE322" s="155" t="s">
        <v>1839</v>
      </c>
      <c r="AF322" s="22" t="s">
        <v>704</v>
      </c>
      <c r="AG322" s="22" t="s">
        <v>704</v>
      </c>
      <c r="AH322" s="22" t="s">
        <v>704</v>
      </c>
      <c r="AI322" s="155" t="s">
        <v>1492</v>
      </c>
      <c r="AJ322" s="22" t="s">
        <v>704</v>
      </c>
      <c r="AK322" s="22" t="s">
        <v>704</v>
      </c>
      <c r="AL322" s="22" t="s">
        <v>704</v>
      </c>
    </row>
    <row r="323" spans="1:38" x14ac:dyDescent="0.3">
      <c r="A323">
        <v>136</v>
      </c>
      <c r="B323" t="s">
        <v>524</v>
      </c>
      <c r="C323" t="s">
        <v>713</v>
      </c>
      <c r="D323" t="s">
        <v>595</v>
      </c>
      <c r="E323" t="s">
        <v>609</v>
      </c>
      <c r="F323">
        <v>7967</v>
      </c>
      <c r="G323" t="s">
        <v>11</v>
      </c>
      <c r="H323">
        <v>153</v>
      </c>
      <c r="I323">
        <v>421</v>
      </c>
      <c r="J323">
        <v>0</v>
      </c>
      <c r="K323">
        <v>35</v>
      </c>
      <c r="L323">
        <v>225</v>
      </c>
      <c r="M323">
        <v>0</v>
      </c>
      <c r="N323">
        <v>15</v>
      </c>
      <c r="O323">
        <v>0</v>
      </c>
      <c r="P323">
        <v>28</v>
      </c>
      <c r="Q323">
        <v>73</v>
      </c>
      <c r="R323" s="114">
        <v>70</v>
      </c>
      <c r="S323" s="6">
        <v>1.35</v>
      </c>
      <c r="T323" s="6">
        <v>2</v>
      </c>
      <c r="U323" s="6" t="s">
        <v>704</v>
      </c>
      <c r="V323" t="s">
        <v>704</v>
      </c>
      <c r="W323" t="s">
        <v>704</v>
      </c>
      <c r="X323" t="s">
        <v>704</v>
      </c>
      <c r="Y323" s="22">
        <v>1</v>
      </c>
      <c r="Z323" s="22">
        <v>0</v>
      </c>
      <c r="AA323" t="s">
        <v>1070</v>
      </c>
      <c r="AB323" s="22" t="s">
        <v>704</v>
      </c>
      <c r="AC323" s="22" t="s">
        <v>704</v>
      </c>
      <c r="AD323" s="22" t="s">
        <v>704</v>
      </c>
      <c r="AE323" t="s">
        <v>1842</v>
      </c>
      <c r="AF323" s="22" t="s">
        <v>1841</v>
      </c>
      <c r="AG323" s="22" t="s">
        <v>704</v>
      </c>
      <c r="AH323" s="22" t="s">
        <v>704</v>
      </c>
      <c r="AI323" t="s">
        <v>1070</v>
      </c>
      <c r="AJ323" s="22" t="s">
        <v>1840</v>
      </c>
      <c r="AK323" s="22" t="s">
        <v>704</v>
      </c>
      <c r="AL323" s="22" t="s">
        <v>704</v>
      </c>
    </row>
    <row r="324" spans="1:38" ht="15" customHeight="1" x14ac:dyDescent="0.3">
      <c r="A324">
        <v>352</v>
      </c>
      <c r="B324" t="s">
        <v>541</v>
      </c>
      <c r="C324" t="s">
        <v>602</v>
      </c>
      <c r="D324" t="s">
        <v>592</v>
      </c>
      <c r="E324" t="s">
        <v>609</v>
      </c>
      <c r="F324">
        <v>6788</v>
      </c>
      <c r="G324" t="s">
        <v>9</v>
      </c>
      <c r="H324">
        <v>163</v>
      </c>
      <c r="I324">
        <v>357</v>
      </c>
      <c r="J324">
        <v>0</v>
      </c>
      <c r="K324">
        <v>41</v>
      </c>
      <c r="L324">
        <v>227</v>
      </c>
      <c r="M324">
        <v>0</v>
      </c>
      <c r="N324">
        <v>13</v>
      </c>
      <c r="O324">
        <v>0</v>
      </c>
      <c r="P324">
        <v>31</v>
      </c>
      <c r="Q324">
        <v>35</v>
      </c>
      <c r="R324" s="114">
        <v>71</v>
      </c>
      <c r="S324" s="6">
        <v>1.7</v>
      </c>
      <c r="T324" s="6">
        <v>1.5</v>
      </c>
      <c r="U324" s="6" t="s">
        <v>704</v>
      </c>
      <c r="V324" t="s">
        <v>704</v>
      </c>
      <c r="W324" t="s">
        <v>704</v>
      </c>
      <c r="X324" t="s">
        <v>704</v>
      </c>
      <c r="Y324" s="22">
        <v>0.7</v>
      </c>
      <c r="Z324" s="22">
        <v>0</v>
      </c>
      <c r="AA324" t="s">
        <v>1063</v>
      </c>
      <c r="AB324" t="s">
        <v>1295</v>
      </c>
      <c r="AC324" s="22" t="s">
        <v>704</v>
      </c>
      <c r="AD324" s="22" t="s">
        <v>704</v>
      </c>
      <c r="AE324" t="s">
        <v>1843</v>
      </c>
      <c r="AF324" t="s">
        <v>704</v>
      </c>
      <c r="AG324" s="22" t="s">
        <v>704</v>
      </c>
      <c r="AH324" s="22" t="s">
        <v>704</v>
      </c>
      <c r="AI324" t="s">
        <v>1063</v>
      </c>
      <c r="AJ324" t="s">
        <v>704</v>
      </c>
      <c r="AK324" s="22" t="s">
        <v>704</v>
      </c>
      <c r="AL324" s="22" t="s">
        <v>704</v>
      </c>
    </row>
    <row r="325" spans="1:38" x14ac:dyDescent="0.3">
      <c r="A325">
        <v>149</v>
      </c>
      <c r="B325" t="s">
        <v>543</v>
      </c>
      <c r="C325" t="s">
        <v>713</v>
      </c>
      <c r="D325" t="s">
        <v>592</v>
      </c>
      <c r="E325" t="s">
        <v>609</v>
      </c>
      <c r="F325">
        <v>3642</v>
      </c>
      <c r="G325" t="s">
        <v>7</v>
      </c>
      <c r="H325">
        <v>145</v>
      </c>
      <c r="I325">
        <v>282</v>
      </c>
      <c r="J325">
        <v>0</v>
      </c>
      <c r="K325">
        <v>61</v>
      </c>
      <c r="L325">
        <v>171</v>
      </c>
      <c r="M325">
        <v>0</v>
      </c>
      <c r="N325">
        <v>10</v>
      </c>
      <c r="O325">
        <v>0</v>
      </c>
      <c r="P325">
        <v>12</v>
      </c>
      <c r="Q325">
        <v>91</v>
      </c>
      <c r="R325" s="114">
        <v>81</v>
      </c>
      <c r="S325" s="6">
        <v>1.2</v>
      </c>
      <c r="T325" s="6">
        <v>2</v>
      </c>
      <c r="U325" s="6" t="s">
        <v>704</v>
      </c>
      <c r="V325" t="s">
        <v>704</v>
      </c>
      <c r="W325" t="s">
        <v>704</v>
      </c>
      <c r="X325" t="s">
        <v>704</v>
      </c>
      <c r="Y325" s="22">
        <v>1</v>
      </c>
      <c r="Z325" s="22">
        <v>0</v>
      </c>
      <c r="AA325" s="21" t="s">
        <v>1314</v>
      </c>
      <c r="AB325" s="21" t="s">
        <v>1315</v>
      </c>
      <c r="AC325" s="22" t="s">
        <v>704</v>
      </c>
      <c r="AD325" s="22" t="s">
        <v>704</v>
      </c>
      <c r="AE325" s="21" t="s">
        <v>1782</v>
      </c>
      <c r="AF325" s="21" t="s">
        <v>704</v>
      </c>
      <c r="AG325" s="22" t="s">
        <v>704</v>
      </c>
      <c r="AH325" s="22" t="s">
        <v>704</v>
      </c>
      <c r="AI325" s="21" t="s">
        <v>1781</v>
      </c>
      <c r="AJ325" s="21" t="s">
        <v>704</v>
      </c>
      <c r="AK325" s="22" t="s">
        <v>704</v>
      </c>
      <c r="AL325" s="22" t="s">
        <v>704</v>
      </c>
    </row>
    <row r="326" spans="1:38" ht="15" customHeight="1" x14ac:dyDescent="0.3">
      <c r="A326" s="21" t="s">
        <v>887</v>
      </c>
      <c r="B326" s="21" t="s">
        <v>870</v>
      </c>
      <c r="C326" s="21" t="s">
        <v>715</v>
      </c>
      <c r="D326" s="21" t="s">
        <v>876</v>
      </c>
      <c r="E326" t="s">
        <v>609</v>
      </c>
      <c r="F326" s="21">
        <v>9886</v>
      </c>
      <c r="G326" t="s">
        <v>11</v>
      </c>
      <c r="H326" s="21">
        <v>157</v>
      </c>
      <c r="I326" s="21">
        <v>449</v>
      </c>
      <c r="J326" s="21">
        <v>0</v>
      </c>
      <c r="K326" s="21">
        <v>27</v>
      </c>
      <c r="L326" s="21">
        <v>241</v>
      </c>
      <c r="M326">
        <v>0</v>
      </c>
      <c r="N326">
        <v>19</v>
      </c>
      <c r="O326">
        <v>0</v>
      </c>
      <c r="P326" s="21">
        <v>30</v>
      </c>
      <c r="Q326" s="21">
        <v>0</v>
      </c>
      <c r="R326" s="114">
        <v>65</v>
      </c>
      <c r="S326" s="22">
        <v>1.6</v>
      </c>
      <c r="T326" s="22">
        <v>2.2000000000000002</v>
      </c>
      <c r="U326" s="6" t="s">
        <v>704</v>
      </c>
      <c r="V326" s="6" t="s">
        <v>704</v>
      </c>
      <c r="W326" t="s">
        <v>704</v>
      </c>
      <c r="X326" t="s">
        <v>704</v>
      </c>
      <c r="Y326" s="22">
        <v>1</v>
      </c>
      <c r="Z326" s="22">
        <v>0</v>
      </c>
      <c r="AA326" t="s">
        <v>1075</v>
      </c>
      <c r="AB326" t="s">
        <v>1310</v>
      </c>
      <c r="AC326" s="22" t="s">
        <v>704</v>
      </c>
      <c r="AD326" s="22" t="s">
        <v>704</v>
      </c>
      <c r="AE326" t="s">
        <v>1847</v>
      </c>
      <c r="AF326" t="s">
        <v>1848</v>
      </c>
      <c r="AG326" s="22" t="s">
        <v>1849</v>
      </c>
      <c r="AH326" s="22" t="s">
        <v>704</v>
      </c>
      <c r="AI326" t="s">
        <v>1844</v>
      </c>
      <c r="AJ326" t="s">
        <v>1845</v>
      </c>
      <c r="AK326" s="22" t="s">
        <v>1846</v>
      </c>
      <c r="AL326" s="22" t="s">
        <v>1816</v>
      </c>
    </row>
    <row r="327" spans="1:38" x14ac:dyDescent="0.3">
      <c r="A327">
        <v>208</v>
      </c>
      <c r="B327" t="s">
        <v>347</v>
      </c>
      <c r="C327" t="s">
        <v>714</v>
      </c>
      <c r="D327" t="s">
        <v>593</v>
      </c>
      <c r="E327" t="s">
        <v>609</v>
      </c>
      <c r="F327">
        <v>6916</v>
      </c>
      <c r="G327" t="s">
        <v>11</v>
      </c>
      <c r="H327">
        <v>142</v>
      </c>
      <c r="I327">
        <v>416</v>
      </c>
      <c r="J327">
        <v>0</v>
      </c>
      <c r="K327">
        <v>31</v>
      </c>
      <c r="L327">
        <v>222</v>
      </c>
      <c r="M327">
        <v>0</v>
      </c>
      <c r="N327">
        <v>0</v>
      </c>
      <c r="O327">
        <v>0</v>
      </c>
      <c r="P327">
        <v>23</v>
      </c>
      <c r="Q327">
        <v>13</v>
      </c>
      <c r="R327" s="114">
        <v>66</v>
      </c>
      <c r="S327" s="6">
        <v>1.45</v>
      </c>
      <c r="T327" s="6">
        <v>2</v>
      </c>
      <c r="U327" s="6" t="s">
        <v>704</v>
      </c>
      <c r="V327" t="s">
        <v>704</v>
      </c>
      <c r="W327" t="s">
        <v>704</v>
      </c>
      <c r="X327" t="s">
        <v>704</v>
      </c>
      <c r="Y327" s="22">
        <v>0.8</v>
      </c>
      <c r="Z327" s="22">
        <v>0</v>
      </c>
      <c r="AA327" s="22" t="s">
        <v>704</v>
      </c>
      <c r="AB327" s="22" t="s">
        <v>704</v>
      </c>
      <c r="AC327" s="22" t="s">
        <v>704</v>
      </c>
      <c r="AD327" s="22" t="s">
        <v>704</v>
      </c>
      <c r="AE327" s="22" t="s">
        <v>1850</v>
      </c>
      <c r="AF327" s="22" t="s">
        <v>704</v>
      </c>
      <c r="AG327" s="22" t="s">
        <v>704</v>
      </c>
      <c r="AH327" s="22" t="s">
        <v>704</v>
      </c>
      <c r="AI327" s="22" t="s">
        <v>1765</v>
      </c>
      <c r="AJ327" s="22" t="s">
        <v>704</v>
      </c>
      <c r="AK327" s="22" t="s">
        <v>704</v>
      </c>
      <c r="AL327" s="22" t="s">
        <v>704</v>
      </c>
    </row>
    <row r="328" spans="1:38" x14ac:dyDescent="0.3">
      <c r="A328">
        <v>3208</v>
      </c>
      <c r="B328" t="s">
        <v>635</v>
      </c>
      <c r="C328" t="s">
        <v>714</v>
      </c>
      <c r="D328" t="s">
        <v>592</v>
      </c>
      <c r="E328" t="s">
        <v>779</v>
      </c>
      <c r="F328">
        <v>7266</v>
      </c>
      <c r="G328" t="s">
        <v>11</v>
      </c>
      <c r="H328">
        <v>134</v>
      </c>
      <c r="I328">
        <v>390</v>
      </c>
      <c r="J328">
        <v>0</v>
      </c>
      <c r="K328">
        <v>31</v>
      </c>
      <c r="L328">
        <v>303</v>
      </c>
      <c r="M328">
        <v>202</v>
      </c>
      <c r="N328">
        <v>13</v>
      </c>
      <c r="O328">
        <v>0</v>
      </c>
      <c r="P328">
        <v>23</v>
      </c>
      <c r="Q328">
        <v>13</v>
      </c>
      <c r="R328" s="114">
        <v>77</v>
      </c>
      <c r="S328" s="6">
        <v>1.65</v>
      </c>
      <c r="T328" s="6">
        <v>2</v>
      </c>
      <c r="U328" s="6" t="s">
        <v>704</v>
      </c>
      <c r="V328" t="s">
        <v>87</v>
      </c>
      <c r="W328" t="s">
        <v>704</v>
      </c>
      <c r="X328">
        <v>3</v>
      </c>
      <c r="Y328" s="22">
        <v>0.85</v>
      </c>
      <c r="Z328" s="22">
        <v>0</v>
      </c>
      <c r="AA328" t="s">
        <v>1082</v>
      </c>
      <c r="AB328" s="22" t="s">
        <v>704</v>
      </c>
      <c r="AC328" s="22" t="s">
        <v>704</v>
      </c>
      <c r="AD328" s="22" t="s">
        <v>704</v>
      </c>
      <c r="AE328" t="s">
        <v>1850</v>
      </c>
      <c r="AF328" s="22" t="s">
        <v>1766</v>
      </c>
      <c r="AG328" s="22" t="s">
        <v>704</v>
      </c>
      <c r="AH328" s="22" t="s">
        <v>704</v>
      </c>
      <c r="AI328" t="s">
        <v>1765</v>
      </c>
      <c r="AJ328" s="22" t="s">
        <v>1082</v>
      </c>
      <c r="AK328" s="22" t="s">
        <v>704</v>
      </c>
      <c r="AL328" s="22" t="s">
        <v>704</v>
      </c>
    </row>
    <row r="329" spans="1:38" x14ac:dyDescent="0.3">
      <c r="A329" s="21" t="s">
        <v>885</v>
      </c>
      <c r="B329" s="21" t="s">
        <v>874</v>
      </c>
      <c r="C329" s="21" t="s">
        <v>602</v>
      </c>
      <c r="D329" t="s">
        <v>596</v>
      </c>
      <c r="E329" t="s">
        <v>609</v>
      </c>
      <c r="F329" s="21">
        <v>7863</v>
      </c>
      <c r="G329" t="s">
        <v>11</v>
      </c>
      <c r="H329" s="21">
        <v>168</v>
      </c>
      <c r="I329" s="21">
        <v>430</v>
      </c>
      <c r="J329" s="21">
        <v>0</v>
      </c>
      <c r="K329" s="21">
        <v>36</v>
      </c>
      <c r="L329" s="21">
        <v>241</v>
      </c>
      <c r="M329">
        <v>0</v>
      </c>
      <c r="N329">
        <v>16</v>
      </c>
      <c r="O329">
        <v>0</v>
      </c>
      <c r="P329" s="21">
        <v>32</v>
      </c>
      <c r="Q329" s="21">
        <v>0</v>
      </c>
      <c r="R329" s="114">
        <v>71</v>
      </c>
      <c r="S329" s="22">
        <v>1.8</v>
      </c>
      <c r="T329" s="22">
        <v>2</v>
      </c>
      <c r="U329" s="6" t="s">
        <v>704</v>
      </c>
      <c r="V329" s="6" t="s">
        <v>704</v>
      </c>
      <c r="W329" t="s">
        <v>704</v>
      </c>
      <c r="X329" t="s">
        <v>704</v>
      </c>
      <c r="Y329" s="22">
        <v>0.8</v>
      </c>
      <c r="Z329" s="22">
        <v>0</v>
      </c>
      <c r="AA329" t="s">
        <v>1307</v>
      </c>
      <c r="AB329" t="s">
        <v>1308</v>
      </c>
      <c r="AC329" t="s">
        <v>1309</v>
      </c>
      <c r="AD329" s="22" t="s">
        <v>704</v>
      </c>
      <c r="AE329" t="s">
        <v>1854</v>
      </c>
      <c r="AF329" t="s">
        <v>1853</v>
      </c>
      <c r="AG329" t="s">
        <v>1817</v>
      </c>
      <c r="AH329" s="22" t="s">
        <v>704</v>
      </c>
      <c r="AI329" t="s">
        <v>1851</v>
      </c>
      <c r="AJ329" t="s">
        <v>1852</v>
      </c>
      <c r="AK329" t="s">
        <v>1816</v>
      </c>
      <c r="AL329" s="22" t="s">
        <v>704</v>
      </c>
    </row>
    <row r="330" spans="1:38" x14ac:dyDescent="0.3">
      <c r="A330" s="21">
        <v>418</v>
      </c>
      <c r="B330" s="21" t="s">
        <v>2531</v>
      </c>
      <c r="C330" s="21" t="s">
        <v>602</v>
      </c>
      <c r="D330" s="21" t="s">
        <v>595</v>
      </c>
      <c r="E330" s="21" t="s">
        <v>147</v>
      </c>
      <c r="F330" s="21">
        <v>7851</v>
      </c>
      <c r="G330" s="21" t="s">
        <v>11</v>
      </c>
      <c r="H330" s="21">
        <v>168</v>
      </c>
      <c r="I330" s="21">
        <v>429</v>
      </c>
      <c r="J330" s="21">
        <v>0</v>
      </c>
      <c r="K330" s="21">
        <v>37</v>
      </c>
      <c r="L330" s="21">
        <v>237</v>
      </c>
      <c r="M330" s="21">
        <v>0</v>
      </c>
      <c r="N330" s="21">
        <v>15</v>
      </c>
      <c r="O330" s="21">
        <v>0</v>
      </c>
      <c r="P330" s="21">
        <v>32</v>
      </c>
      <c r="Q330" s="21">
        <v>0</v>
      </c>
      <c r="R330" s="21">
        <v>71</v>
      </c>
      <c r="S330" s="22">
        <v>1.7</v>
      </c>
      <c r="T330" s="22">
        <v>2</v>
      </c>
      <c r="U330" s="6" t="s">
        <v>704</v>
      </c>
      <c r="V330" s="21" t="s">
        <v>704</v>
      </c>
      <c r="W330" s="21" t="s">
        <v>704</v>
      </c>
      <c r="X330" s="21" t="s">
        <v>704</v>
      </c>
      <c r="Y330" s="22">
        <v>0.7</v>
      </c>
      <c r="Z330" s="22">
        <v>0</v>
      </c>
      <c r="AA330" s="21" t="s">
        <v>2542</v>
      </c>
      <c r="AB330" s="21" t="s">
        <v>2541</v>
      </c>
      <c r="AC330" s="22" t="s">
        <v>704</v>
      </c>
      <c r="AD330" s="22" t="s">
        <v>704</v>
      </c>
      <c r="AE330" s="21" t="s">
        <v>2543</v>
      </c>
      <c r="AF330" s="22" t="s">
        <v>2544</v>
      </c>
      <c r="AG330" s="22" t="s">
        <v>704</v>
      </c>
      <c r="AH330" s="22" t="s">
        <v>704</v>
      </c>
      <c r="AI330" s="21" t="s">
        <v>2545</v>
      </c>
      <c r="AJ330" s="164" t="s">
        <v>2546</v>
      </c>
      <c r="AK330" s="22" t="s">
        <v>704</v>
      </c>
      <c r="AL330" s="22" t="s">
        <v>704</v>
      </c>
    </row>
    <row r="331" spans="1:38" x14ac:dyDescent="0.3">
      <c r="A331" s="21" t="s">
        <v>886</v>
      </c>
      <c r="B331" s="21" t="s">
        <v>871</v>
      </c>
      <c r="C331" s="21" t="s">
        <v>711</v>
      </c>
      <c r="D331" t="s">
        <v>596</v>
      </c>
      <c r="E331" t="s">
        <v>609</v>
      </c>
      <c r="F331" s="21">
        <v>8297</v>
      </c>
      <c r="G331" t="s">
        <v>11</v>
      </c>
      <c r="H331" s="21">
        <v>163</v>
      </c>
      <c r="I331" s="21">
        <v>436</v>
      </c>
      <c r="J331" s="21">
        <v>0</v>
      </c>
      <c r="K331" s="21">
        <v>30</v>
      </c>
      <c r="L331" s="21">
        <v>409</v>
      </c>
      <c r="M331">
        <v>0</v>
      </c>
      <c r="N331">
        <v>16</v>
      </c>
      <c r="O331">
        <v>0</v>
      </c>
      <c r="P331" s="21">
        <v>33</v>
      </c>
      <c r="Q331" s="21">
        <v>0</v>
      </c>
      <c r="R331" s="114">
        <v>73</v>
      </c>
      <c r="S331" s="22">
        <v>1.65</v>
      </c>
      <c r="T331" s="22">
        <v>2</v>
      </c>
      <c r="U331" s="6" t="s">
        <v>704</v>
      </c>
      <c r="V331" s="6" t="s">
        <v>704</v>
      </c>
      <c r="W331" t="s">
        <v>704</v>
      </c>
      <c r="X331" t="s">
        <v>704</v>
      </c>
      <c r="Y331" s="22">
        <v>1.1000000000000001</v>
      </c>
      <c r="Z331" s="22">
        <v>0</v>
      </c>
      <c r="AA331" t="s">
        <v>1074</v>
      </c>
      <c r="AB331" t="s">
        <v>1306</v>
      </c>
      <c r="AC331" s="22" t="s">
        <v>704</v>
      </c>
      <c r="AD331" s="22" t="s">
        <v>704</v>
      </c>
      <c r="AE331" t="s">
        <v>1857</v>
      </c>
      <c r="AF331" t="s">
        <v>1858</v>
      </c>
      <c r="AG331" s="22" t="s">
        <v>1817</v>
      </c>
      <c r="AH331" s="22" t="s">
        <v>704</v>
      </c>
      <c r="AI331" t="s">
        <v>1855</v>
      </c>
      <c r="AJ331" t="s">
        <v>1856</v>
      </c>
      <c r="AK331" s="22" t="s">
        <v>1816</v>
      </c>
      <c r="AL331" s="22" t="s">
        <v>704</v>
      </c>
    </row>
    <row r="332" spans="1:38" x14ac:dyDescent="0.3">
      <c r="A332" s="21">
        <v>412</v>
      </c>
      <c r="B332" s="21" t="s">
        <v>1462</v>
      </c>
      <c r="C332" s="21" t="s">
        <v>1465</v>
      </c>
      <c r="D332" s="21" t="s">
        <v>592</v>
      </c>
      <c r="E332" s="21" t="s">
        <v>147</v>
      </c>
      <c r="F332" s="21">
        <v>7030</v>
      </c>
      <c r="G332" t="s">
        <v>11</v>
      </c>
      <c r="H332" s="21">
        <v>149</v>
      </c>
      <c r="I332" s="21">
        <v>347</v>
      </c>
      <c r="J332" s="21">
        <v>151</v>
      </c>
      <c r="K332" s="21">
        <v>36</v>
      </c>
      <c r="L332" s="21">
        <v>186</v>
      </c>
      <c r="M332" s="21">
        <v>0</v>
      </c>
      <c r="N332" s="21">
        <v>14</v>
      </c>
      <c r="O332" s="21">
        <v>0</v>
      </c>
      <c r="P332" s="21">
        <v>27</v>
      </c>
      <c r="Q332" s="21">
        <v>65</v>
      </c>
      <c r="R332" s="21">
        <v>64</v>
      </c>
      <c r="S332" s="22">
        <v>1.25</v>
      </c>
      <c r="T332" s="22">
        <v>1.5</v>
      </c>
      <c r="U332" s="6" t="s">
        <v>704</v>
      </c>
      <c r="V332" s="21" t="s">
        <v>704</v>
      </c>
      <c r="W332" s="21" t="s">
        <v>704</v>
      </c>
      <c r="X332" s="21" t="s">
        <v>704</v>
      </c>
      <c r="Y332" s="22">
        <v>0.7</v>
      </c>
      <c r="Z332" s="22">
        <v>0</v>
      </c>
      <c r="AA332" s="155" t="s">
        <v>1492</v>
      </c>
      <c r="AB332" s="155" t="s">
        <v>1490</v>
      </c>
      <c r="AC332" t="s">
        <v>1491</v>
      </c>
      <c r="AD332" s="22" t="s">
        <v>704</v>
      </c>
      <c r="AE332" s="155" t="s">
        <v>1860</v>
      </c>
      <c r="AF332" s="155" t="s">
        <v>1839</v>
      </c>
      <c r="AG332" t="s">
        <v>704</v>
      </c>
      <c r="AH332" s="22" t="s">
        <v>704</v>
      </c>
      <c r="AI332" s="155" t="s">
        <v>1859</v>
      </c>
      <c r="AJ332" s="155" t="s">
        <v>1492</v>
      </c>
      <c r="AK332" t="s">
        <v>704</v>
      </c>
      <c r="AL332" s="22" t="s">
        <v>704</v>
      </c>
    </row>
    <row r="333" spans="1:38" x14ac:dyDescent="0.3">
      <c r="A333">
        <v>249</v>
      </c>
      <c r="B333" t="s">
        <v>540</v>
      </c>
      <c r="C333" t="s">
        <v>715</v>
      </c>
      <c r="D333" t="s">
        <v>592</v>
      </c>
      <c r="E333" t="s">
        <v>609</v>
      </c>
      <c r="F333">
        <v>7455</v>
      </c>
      <c r="G333" t="s">
        <v>9</v>
      </c>
      <c r="H333">
        <v>157</v>
      </c>
      <c r="I333">
        <v>366</v>
      </c>
      <c r="J333">
        <v>154</v>
      </c>
      <c r="K333">
        <v>38</v>
      </c>
      <c r="L333">
        <v>248</v>
      </c>
      <c r="M333">
        <v>0</v>
      </c>
      <c r="N333">
        <v>13</v>
      </c>
      <c r="O333">
        <v>0</v>
      </c>
      <c r="P333">
        <v>31</v>
      </c>
      <c r="Q333">
        <v>64</v>
      </c>
      <c r="R333" s="114">
        <v>66</v>
      </c>
      <c r="S333" s="6">
        <v>1.35</v>
      </c>
      <c r="T333" s="6">
        <v>1.5</v>
      </c>
      <c r="U333" s="6" t="s">
        <v>704</v>
      </c>
      <c r="V333" t="s">
        <v>704</v>
      </c>
      <c r="W333" t="s">
        <v>704</v>
      </c>
      <c r="X333" t="s">
        <v>704</v>
      </c>
      <c r="Y333" s="22">
        <v>0.7</v>
      </c>
      <c r="Z333" s="22">
        <v>0</v>
      </c>
      <c r="AA333" t="s">
        <v>1062</v>
      </c>
      <c r="AB333" s="22" t="s">
        <v>704</v>
      </c>
      <c r="AC333" s="22" t="s">
        <v>704</v>
      </c>
      <c r="AD333" s="22" t="s">
        <v>704</v>
      </c>
      <c r="AE333" t="s">
        <v>1862</v>
      </c>
      <c r="AF333" s="22" t="s">
        <v>1863</v>
      </c>
      <c r="AG333" s="22" t="s">
        <v>704</v>
      </c>
      <c r="AH333" s="22" t="s">
        <v>704</v>
      </c>
      <c r="AI333" t="s">
        <v>1861</v>
      </c>
      <c r="AJ333" s="22" t="s">
        <v>1062</v>
      </c>
      <c r="AK333" s="22" t="s">
        <v>704</v>
      </c>
      <c r="AL333" s="22" t="s">
        <v>704</v>
      </c>
    </row>
    <row r="334" spans="1:38" x14ac:dyDescent="0.3">
      <c r="A334">
        <v>206</v>
      </c>
      <c r="B334" t="s">
        <v>537</v>
      </c>
      <c r="C334" t="s">
        <v>714</v>
      </c>
      <c r="D334" t="s">
        <v>592</v>
      </c>
      <c r="E334" t="s">
        <v>609</v>
      </c>
      <c r="F334">
        <v>6604</v>
      </c>
      <c r="G334" t="s">
        <v>9</v>
      </c>
      <c r="H334">
        <v>159</v>
      </c>
      <c r="I334">
        <v>360</v>
      </c>
      <c r="J334">
        <v>0</v>
      </c>
      <c r="K334">
        <v>37</v>
      </c>
      <c r="L334">
        <v>273</v>
      </c>
      <c r="M334">
        <v>0</v>
      </c>
      <c r="N334">
        <v>14</v>
      </c>
      <c r="O334">
        <v>0</v>
      </c>
      <c r="P334">
        <v>30</v>
      </c>
      <c r="Q334">
        <v>47</v>
      </c>
      <c r="R334" s="114">
        <v>68</v>
      </c>
      <c r="S334" s="6">
        <v>1.45</v>
      </c>
      <c r="T334" s="6">
        <v>1.5</v>
      </c>
      <c r="U334" s="6" t="s">
        <v>704</v>
      </c>
      <c r="V334" t="s">
        <v>704</v>
      </c>
      <c r="W334" t="s">
        <v>704</v>
      </c>
      <c r="X334" t="s">
        <v>704</v>
      </c>
      <c r="Y334" s="22">
        <v>0.9</v>
      </c>
      <c r="Z334" s="22">
        <v>0</v>
      </c>
      <c r="AA334" s="22" t="s">
        <v>704</v>
      </c>
      <c r="AB334" s="22" t="s">
        <v>704</v>
      </c>
      <c r="AC334" s="22" t="s">
        <v>704</v>
      </c>
      <c r="AD334" s="22" t="s">
        <v>704</v>
      </c>
      <c r="AE334" s="22" t="s">
        <v>1865</v>
      </c>
      <c r="AF334" s="22" t="s">
        <v>704</v>
      </c>
      <c r="AG334" s="22" t="s">
        <v>704</v>
      </c>
      <c r="AH334" s="22" t="s">
        <v>704</v>
      </c>
      <c r="AI334" s="22" t="s">
        <v>1864</v>
      </c>
      <c r="AJ334" s="22" t="s">
        <v>704</v>
      </c>
      <c r="AK334" s="22" t="s">
        <v>704</v>
      </c>
      <c r="AL334" s="22" t="s">
        <v>704</v>
      </c>
    </row>
    <row r="335" spans="1:38" x14ac:dyDescent="0.3">
      <c r="A335">
        <v>205</v>
      </c>
      <c r="B335" t="s">
        <v>536</v>
      </c>
      <c r="C335" t="s">
        <v>714</v>
      </c>
      <c r="D335" t="s">
        <v>592</v>
      </c>
      <c r="E335" t="s">
        <v>609</v>
      </c>
      <c r="F335">
        <v>6604</v>
      </c>
      <c r="G335" t="s">
        <v>9</v>
      </c>
      <c r="H335">
        <v>160</v>
      </c>
      <c r="I335">
        <v>367</v>
      </c>
      <c r="J335">
        <v>0</v>
      </c>
      <c r="K335">
        <v>37</v>
      </c>
      <c r="L335">
        <v>273</v>
      </c>
      <c r="M335">
        <v>0</v>
      </c>
      <c r="N335">
        <v>14</v>
      </c>
      <c r="O335">
        <v>0</v>
      </c>
      <c r="P335">
        <v>30</v>
      </c>
      <c r="Q335">
        <v>37</v>
      </c>
      <c r="R335" s="114">
        <v>68</v>
      </c>
      <c r="S335" s="6">
        <v>1.35</v>
      </c>
      <c r="T335" s="6">
        <v>1.5</v>
      </c>
      <c r="U335" s="6" t="s">
        <v>704</v>
      </c>
      <c r="V335" t="s">
        <v>704</v>
      </c>
      <c r="W335" t="s">
        <v>704</v>
      </c>
      <c r="X335" t="s">
        <v>704</v>
      </c>
      <c r="Y335" s="22">
        <v>0.9</v>
      </c>
      <c r="Z335" s="22">
        <v>0</v>
      </c>
      <c r="AA335" s="22" t="s">
        <v>704</v>
      </c>
      <c r="AB335" s="22" t="s">
        <v>704</v>
      </c>
      <c r="AC335" s="22" t="s">
        <v>704</v>
      </c>
      <c r="AD335" s="22" t="s">
        <v>704</v>
      </c>
      <c r="AE335" s="22" t="s">
        <v>1866</v>
      </c>
      <c r="AF335" s="22" t="s">
        <v>704</v>
      </c>
      <c r="AG335" s="22" t="s">
        <v>704</v>
      </c>
      <c r="AH335" s="22" t="s">
        <v>704</v>
      </c>
      <c r="AI335" s="22" t="s">
        <v>1867</v>
      </c>
      <c r="AJ335" s="22" t="s">
        <v>704</v>
      </c>
      <c r="AK335" s="22" t="s">
        <v>704</v>
      </c>
      <c r="AL335" s="22" t="s">
        <v>704</v>
      </c>
    </row>
    <row r="336" spans="1:38" x14ac:dyDescent="0.3">
      <c r="A336">
        <v>129</v>
      </c>
      <c r="B336" t="s">
        <v>534</v>
      </c>
      <c r="C336" t="s">
        <v>713</v>
      </c>
      <c r="D336" t="s">
        <v>595</v>
      </c>
      <c r="E336" t="s">
        <v>609</v>
      </c>
      <c r="F336">
        <v>8445</v>
      </c>
      <c r="G336" t="s">
        <v>9</v>
      </c>
      <c r="H336">
        <v>159</v>
      </c>
      <c r="I336">
        <v>343</v>
      </c>
      <c r="J336">
        <v>0</v>
      </c>
      <c r="K336">
        <v>37</v>
      </c>
      <c r="L336">
        <v>323</v>
      </c>
      <c r="M336">
        <v>0</v>
      </c>
      <c r="N336">
        <v>14</v>
      </c>
      <c r="O336">
        <v>0</v>
      </c>
      <c r="P336">
        <v>31</v>
      </c>
      <c r="Q336">
        <v>38</v>
      </c>
      <c r="R336" s="114">
        <v>68</v>
      </c>
      <c r="S336" s="6">
        <v>1.4</v>
      </c>
      <c r="T336" s="6">
        <v>1.5</v>
      </c>
      <c r="U336" s="6" t="s">
        <v>704</v>
      </c>
      <c r="V336" t="s">
        <v>704</v>
      </c>
      <c r="W336" t="s">
        <v>704</v>
      </c>
      <c r="X336" t="s">
        <v>704</v>
      </c>
      <c r="Y336" s="22">
        <v>1</v>
      </c>
      <c r="Z336" s="22">
        <v>0</v>
      </c>
      <c r="AA336" t="s">
        <v>1060</v>
      </c>
      <c r="AB336" s="21"/>
      <c r="AC336" s="22" t="s">
        <v>704</v>
      </c>
      <c r="AD336" s="22" t="s">
        <v>704</v>
      </c>
      <c r="AE336" t="s">
        <v>1868</v>
      </c>
      <c r="AF336" s="21" t="s">
        <v>704</v>
      </c>
      <c r="AG336" s="22" t="s">
        <v>704</v>
      </c>
      <c r="AH336" s="22" t="s">
        <v>704</v>
      </c>
      <c r="AI336" t="s">
        <v>1060</v>
      </c>
      <c r="AJ336" s="21" t="s">
        <v>704</v>
      </c>
      <c r="AK336" s="22" t="s">
        <v>704</v>
      </c>
      <c r="AL336" s="22" t="s">
        <v>704</v>
      </c>
    </row>
    <row r="337" spans="1:38" x14ac:dyDescent="0.3">
      <c r="A337">
        <v>211</v>
      </c>
      <c r="B337" t="s">
        <v>350</v>
      </c>
      <c r="C337" t="s">
        <v>714</v>
      </c>
      <c r="D337" t="s">
        <v>593</v>
      </c>
      <c r="E337" t="s">
        <v>609</v>
      </c>
      <c r="F337">
        <v>7124</v>
      </c>
      <c r="G337" t="s">
        <v>11</v>
      </c>
      <c r="H337">
        <v>141</v>
      </c>
      <c r="I337">
        <v>398</v>
      </c>
      <c r="J337">
        <v>0</v>
      </c>
      <c r="K337">
        <v>31</v>
      </c>
      <c r="L337">
        <v>229</v>
      </c>
      <c r="M337">
        <v>0</v>
      </c>
      <c r="N337">
        <v>13</v>
      </c>
      <c r="O337">
        <v>0</v>
      </c>
      <c r="P337">
        <v>23</v>
      </c>
      <c r="Q337">
        <v>60</v>
      </c>
      <c r="R337" s="114">
        <v>70</v>
      </c>
      <c r="S337" s="6">
        <v>1.35</v>
      </c>
      <c r="T337" s="6">
        <v>1.8</v>
      </c>
      <c r="U337" s="6" t="s">
        <v>704</v>
      </c>
      <c r="V337" t="s">
        <v>704</v>
      </c>
      <c r="W337" t="s">
        <v>704</v>
      </c>
      <c r="X337" t="s">
        <v>704</v>
      </c>
      <c r="Y337" s="22">
        <v>0.8</v>
      </c>
      <c r="Z337" s="22">
        <v>0</v>
      </c>
      <c r="AA337" s="22" t="s">
        <v>704</v>
      </c>
      <c r="AB337" s="22" t="s">
        <v>704</v>
      </c>
      <c r="AC337" s="22" t="s">
        <v>704</v>
      </c>
      <c r="AD337" s="22" t="s">
        <v>704</v>
      </c>
      <c r="AE337" s="22" t="s">
        <v>1871</v>
      </c>
      <c r="AF337" s="22" t="s">
        <v>1767</v>
      </c>
      <c r="AG337" s="22" t="s">
        <v>704</v>
      </c>
      <c r="AH337" s="22" t="s">
        <v>704</v>
      </c>
      <c r="AI337" s="22" t="s">
        <v>1869</v>
      </c>
      <c r="AJ337" s="22" t="s">
        <v>1765</v>
      </c>
      <c r="AK337" s="22" t="s">
        <v>704</v>
      </c>
      <c r="AL337" s="22" t="s">
        <v>704</v>
      </c>
    </row>
    <row r="338" spans="1:38" ht="15" customHeight="1" x14ac:dyDescent="0.3">
      <c r="A338">
        <v>3211</v>
      </c>
      <c r="B338" t="s">
        <v>638</v>
      </c>
      <c r="C338" t="s">
        <v>714</v>
      </c>
      <c r="D338" t="s">
        <v>592</v>
      </c>
      <c r="E338" t="s">
        <v>779</v>
      </c>
      <c r="F338">
        <v>7243</v>
      </c>
      <c r="G338" t="s">
        <v>11</v>
      </c>
      <c r="H338">
        <v>132</v>
      </c>
      <c r="I338">
        <v>389</v>
      </c>
      <c r="J338">
        <v>0</v>
      </c>
      <c r="K338">
        <v>31</v>
      </c>
      <c r="L338">
        <v>373</v>
      </c>
      <c r="M338">
        <v>275</v>
      </c>
      <c r="N338">
        <v>13</v>
      </c>
      <c r="O338">
        <v>0</v>
      </c>
      <c r="P338">
        <v>23</v>
      </c>
      <c r="Q338">
        <v>60</v>
      </c>
      <c r="R338" s="114">
        <v>87</v>
      </c>
      <c r="S338" s="6">
        <v>1.75</v>
      </c>
      <c r="T338" s="6">
        <v>2</v>
      </c>
      <c r="U338" s="6" t="s">
        <v>704</v>
      </c>
      <c r="V338" t="s">
        <v>87</v>
      </c>
      <c r="W338" t="s">
        <v>704</v>
      </c>
      <c r="X338">
        <v>3</v>
      </c>
      <c r="Y338" s="22">
        <v>0.95</v>
      </c>
      <c r="Z338" s="22">
        <v>0</v>
      </c>
      <c r="AA338" t="s">
        <v>1083</v>
      </c>
      <c r="AB338" s="22" t="s">
        <v>704</v>
      </c>
      <c r="AC338" s="22" t="s">
        <v>704</v>
      </c>
      <c r="AD338" s="22" t="s">
        <v>704</v>
      </c>
      <c r="AE338" t="s">
        <v>1871</v>
      </c>
      <c r="AF338" s="22" t="s">
        <v>1767</v>
      </c>
      <c r="AG338" s="22" t="s">
        <v>1870</v>
      </c>
      <c r="AH338" s="22" t="s">
        <v>704</v>
      </c>
      <c r="AI338" t="s">
        <v>1869</v>
      </c>
      <c r="AJ338" s="22" t="s">
        <v>1765</v>
      </c>
      <c r="AK338" s="22" t="s">
        <v>1083</v>
      </c>
      <c r="AL338" s="22" t="s">
        <v>704</v>
      </c>
    </row>
    <row r="339" spans="1:38" x14ac:dyDescent="0.3">
      <c r="A339">
        <v>210</v>
      </c>
      <c r="B339" t="s">
        <v>349</v>
      </c>
      <c r="C339" t="s">
        <v>714</v>
      </c>
      <c r="D339" t="s">
        <v>593</v>
      </c>
      <c r="E339" t="s">
        <v>609</v>
      </c>
      <c r="F339">
        <v>7124</v>
      </c>
      <c r="G339" t="s">
        <v>11</v>
      </c>
      <c r="H339">
        <v>141</v>
      </c>
      <c r="I339">
        <v>398</v>
      </c>
      <c r="J339">
        <v>0</v>
      </c>
      <c r="K339">
        <v>31</v>
      </c>
      <c r="L339">
        <v>229</v>
      </c>
      <c r="M339">
        <v>0</v>
      </c>
      <c r="N339">
        <v>13</v>
      </c>
      <c r="O339">
        <v>0</v>
      </c>
      <c r="P339">
        <v>23</v>
      </c>
      <c r="Q339">
        <v>60</v>
      </c>
      <c r="R339" s="114">
        <v>70</v>
      </c>
      <c r="S339" s="6">
        <v>1.4</v>
      </c>
      <c r="T339" s="6">
        <v>2</v>
      </c>
      <c r="U339" s="6" t="s">
        <v>704</v>
      </c>
      <c r="V339" t="s">
        <v>704</v>
      </c>
      <c r="W339" t="s">
        <v>704</v>
      </c>
      <c r="X339" t="s">
        <v>704</v>
      </c>
      <c r="Y339" s="22">
        <v>0.8</v>
      </c>
      <c r="Z339" s="22">
        <v>0</v>
      </c>
      <c r="AA339" s="22" t="s">
        <v>704</v>
      </c>
      <c r="AB339" s="22" t="s">
        <v>704</v>
      </c>
      <c r="AC339" s="22" t="s">
        <v>704</v>
      </c>
      <c r="AD339" s="22" t="s">
        <v>704</v>
      </c>
      <c r="AE339" s="22" t="s">
        <v>1767</v>
      </c>
      <c r="AF339" s="22" t="s">
        <v>704</v>
      </c>
      <c r="AG339" s="22" t="s">
        <v>704</v>
      </c>
      <c r="AH339" s="22" t="s">
        <v>704</v>
      </c>
      <c r="AI339" s="22" t="s">
        <v>1765</v>
      </c>
      <c r="AJ339" s="22" t="s">
        <v>704</v>
      </c>
      <c r="AK339" s="22" t="s">
        <v>704</v>
      </c>
      <c r="AL339" s="22" t="s">
        <v>704</v>
      </c>
    </row>
    <row r="340" spans="1:38" x14ac:dyDescent="0.3">
      <c r="A340">
        <v>3210</v>
      </c>
      <c r="B340" t="s">
        <v>637</v>
      </c>
      <c r="C340" t="s">
        <v>714</v>
      </c>
      <c r="D340" t="s">
        <v>592</v>
      </c>
      <c r="E340" t="s">
        <v>779</v>
      </c>
      <c r="F340">
        <v>7243</v>
      </c>
      <c r="G340" t="s">
        <v>11</v>
      </c>
      <c r="H340">
        <v>132</v>
      </c>
      <c r="I340">
        <v>389</v>
      </c>
      <c r="J340">
        <v>0</v>
      </c>
      <c r="K340">
        <v>31</v>
      </c>
      <c r="L340">
        <v>373</v>
      </c>
      <c r="M340">
        <v>275</v>
      </c>
      <c r="N340">
        <v>13</v>
      </c>
      <c r="O340">
        <v>0</v>
      </c>
      <c r="P340">
        <v>23</v>
      </c>
      <c r="Q340">
        <v>60</v>
      </c>
      <c r="R340" s="114">
        <v>87</v>
      </c>
      <c r="S340" s="6">
        <v>1.8</v>
      </c>
      <c r="T340" s="6">
        <v>1.8</v>
      </c>
      <c r="U340" s="6" t="s">
        <v>704</v>
      </c>
      <c r="V340" t="s">
        <v>87</v>
      </c>
      <c r="W340" t="s">
        <v>704</v>
      </c>
      <c r="X340">
        <v>3</v>
      </c>
      <c r="Y340" s="22">
        <v>0.95</v>
      </c>
      <c r="Z340" s="22">
        <v>0</v>
      </c>
      <c r="AA340" t="s">
        <v>1084</v>
      </c>
      <c r="AB340" t="s">
        <v>1085</v>
      </c>
      <c r="AC340" s="22" t="s">
        <v>704</v>
      </c>
      <c r="AD340" s="22" t="s">
        <v>704</v>
      </c>
      <c r="AE340" t="s">
        <v>1767</v>
      </c>
      <c r="AF340" t="s">
        <v>1873</v>
      </c>
      <c r="AG340" s="22" t="s">
        <v>704</v>
      </c>
      <c r="AH340" s="22" t="s">
        <v>704</v>
      </c>
      <c r="AI340" t="s">
        <v>1765</v>
      </c>
      <c r="AJ340" t="s">
        <v>1872</v>
      </c>
      <c r="AK340" s="22" t="s">
        <v>704</v>
      </c>
      <c r="AL340" s="22" t="s">
        <v>704</v>
      </c>
    </row>
    <row r="341" spans="1:38" x14ac:dyDescent="0.3">
      <c r="A341" t="s">
        <v>304</v>
      </c>
      <c r="B341" t="s">
        <v>587</v>
      </c>
      <c r="C341" t="s">
        <v>714</v>
      </c>
      <c r="D341" t="s">
        <v>596</v>
      </c>
      <c r="E341" t="s">
        <v>609</v>
      </c>
      <c r="F341">
        <v>8607</v>
      </c>
      <c r="G341" t="s">
        <v>11</v>
      </c>
      <c r="H341">
        <v>146</v>
      </c>
      <c r="I341">
        <v>428</v>
      </c>
      <c r="J341">
        <v>0</v>
      </c>
      <c r="K341">
        <v>37</v>
      </c>
      <c r="L341">
        <v>237</v>
      </c>
      <c r="M341">
        <v>0</v>
      </c>
      <c r="N341">
        <v>16</v>
      </c>
      <c r="O341">
        <v>0</v>
      </c>
      <c r="P341">
        <v>28</v>
      </c>
      <c r="Q341">
        <v>0</v>
      </c>
      <c r="R341" s="114">
        <v>66</v>
      </c>
      <c r="S341" s="6">
        <v>1.4</v>
      </c>
      <c r="T341" s="6">
        <v>2.1</v>
      </c>
      <c r="U341" s="6" t="s">
        <v>704</v>
      </c>
      <c r="V341" s="6" t="s">
        <v>704</v>
      </c>
      <c r="W341" t="s">
        <v>704</v>
      </c>
      <c r="X341" t="s">
        <v>704</v>
      </c>
      <c r="Y341" s="22">
        <v>0.8</v>
      </c>
      <c r="Z341" s="22">
        <v>0</v>
      </c>
      <c r="AA341" t="s">
        <v>1303</v>
      </c>
      <c r="AB341" t="s">
        <v>1304</v>
      </c>
      <c r="AC341" s="22" t="s">
        <v>704</v>
      </c>
      <c r="AD341" s="22" t="s">
        <v>704</v>
      </c>
      <c r="AE341" t="s">
        <v>1907</v>
      </c>
      <c r="AF341" t="s">
        <v>1908</v>
      </c>
      <c r="AG341" s="22" t="s">
        <v>1817</v>
      </c>
      <c r="AH341" s="22" t="s">
        <v>704</v>
      </c>
      <c r="AI341" t="s">
        <v>1905</v>
      </c>
      <c r="AJ341" t="s">
        <v>1906</v>
      </c>
      <c r="AK341" s="22" t="s">
        <v>1816</v>
      </c>
      <c r="AL341" s="22" t="s">
        <v>704</v>
      </c>
    </row>
    <row r="342" spans="1:38" x14ac:dyDescent="0.3">
      <c r="A342">
        <v>353</v>
      </c>
      <c r="B342" t="s">
        <v>529</v>
      </c>
      <c r="C342" t="s">
        <v>602</v>
      </c>
      <c r="D342" t="s">
        <v>595</v>
      </c>
      <c r="E342" t="s">
        <v>609</v>
      </c>
      <c r="F342">
        <v>8036</v>
      </c>
      <c r="G342" t="s">
        <v>11</v>
      </c>
      <c r="H342">
        <v>179</v>
      </c>
      <c r="I342">
        <v>419</v>
      </c>
      <c r="J342">
        <v>0</v>
      </c>
      <c r="K342">
        <v>42</v>
      </c>
      <c r="L342">
        <v>241</v>
      </c>
      <c r="M342">
        <v>0</v>
      </c>
      <c r="N342">
        <v>15</v>
      </c>
      <c r="O342">
        <v>0</v>
      </c>
      <c r="P342">
        <v>32</v>
      </c>
      <c r="Q342">
        <v>17</v>
      </c>
      <c r="R342" s="114">
        <v>66</v>
      </c>
      <c r="S342" s="6">
        <v>1.6</v>
      </c>
      <c r="T342" s="6">
        <v>2</v>
      </c>
      <c r="U342" s="6" t="s">
        <v>704</v>
      </c>
      <c r="V342" t="s">
        <v>704</v>
      </c>
      <c r="W342" t="s">
        <v>704</v>
      </c>
      <c r="X342" t="s">
        <v>704</v>
      </c>
      <c r="Y342" s="22">
        <v>0.7</v>
      </c>
      <c r="Z342" s="22">
        <v>0</v>
      </c>
      <c r="AA342" s="22" t="s">
        <v>704</v>
      </c>
      <c r="AB342" s="22" t="s">
        <v>704</v>
      </c>
      <c r="AC342" s="22" t="s">
        <v>704</v>
      </c>
      <c r="AD342" s="22" t="s">
        <v>704</v>
      </c>
      <c r="AE342" s="22" t="s">
        <v>1901</v>
      </c>
      <c r="AF342" s="22" t="s">
        <v>1902</v>
      </c>
      <c r="AG342" s="22" t="s">
        <v>704</v>
      </c>
      <c r="AH342" s="22" t="s">
        <v>704</v>
      </c>
      <c r="AI342" s="22" t="s">
        <v>1904</v>
      </c>
      <c r="AJ342" s="22" t="s">
        <v>1903</v>
      </c>
      <c r="AK342" s="22" t="s">
        <v>704</v>
      </c>
      <c r="AL342" s="22" t="s">
        <v>704</v>
      </c>
    </row>
    <row r="343" spans="1:38" x14ac:dyDescent="0.3">
      <c r="A343">
        <v>368</v>
      </c>
      <c r="B343" t="s">
        <v>531</v>
      </c>
      <c r="C343" t="s">
        <v>714</v>
      </c>
      <c r="D343" t="s">
        <v>595</v>
      </c>
      <c r="E343" t="s">
        <v>609</v>
      </c>
      <c r="F343">
        <v>8303</v>
      </c>
      <c r="G343" t="s">
        <v>11</v>
      </c>
      <c r="H343">
        <v>149</v>
      </c>
      <c r="I343">
        <v>423</v>
      </c>
      <c r="J343">
        <v>217</v>
      </c>
      <c r="K343">
        <v>39</v>
      </c>
      <c r="L343">
        <v>187</v>
      </c>
      <c r="M343">
        <v>0</v>
      </c>
      <c r="N343">
        <v>15</v>
      </c>
      <c r="O343">
        <v>0</v>
      </c>
      <c r="P343">
        <v>26</v>
      </c>
      <c r="Q343">
        <v>42</v>
      </c>
      <c r="R343" s="114">
        <v>71</v>
      </c>
      <c r="S343" s="6">
        <v>1.35</v>
      </c>
      <c r="T343" s="6">
        <v>2</v>
      </c>
      <c r="U343" s="6" t="s">
        <v>704</v>
      </c>
      <c r="V343" t="s">
        <v>704</v>
      </c>
      <c r="W343" t="s">
        <v>704</v>
      </c>
      <c r="X343" t="s">
        <v>704</v>
      </c>
      <c r="Y343" s="22">
        <v>0.9</v>
      </c>
      <c r="Z343" s="22">
        <v>0</v>
      </c>
      <c r="AA343" t="s">
        <v>1300</v>
      </c>
      <c r="AB343" t="s">
        <v>1301</v>
      </c>
      <c r="AC343" t="s">
        <v>1064</v>
      </c>
      <c r="AD343" s="22" t="s">
        <v>704</v>
      </c>
      <c r="AE343" t="s">
        <v>1897</v>
      </c>
      <c r="AF343" t="s">
        <v>1898</v>
      </c>
      <c r="AG343" t="s">
        <v>704</v>
      </c>
      <c r="AH343" s="22" t="s">
        <v>704</v>
      </c>
      <c r="AI343" t="s">
        <v>1899</v>
      </c>
      <c r="AJ343" t="s">
        <v>1900</v>
      </c>
      <c r="AK343" t="s">
        <v>704</v>
      </c>
      <c r="AL343" s="22" t="s">
        <v>704</v>
      </c>
    </row>
    <row r="344" spans="1:38" x14ac:dyDescent="0.3">
      <c r="A344" s="21">
        <v>134</v>
      </c>
      <c r="B344" s="21" t="s">
        <v>934</v>
      </c>
      <c r="C344" s="21" t="s">
        <v>713</v>
      </c>
      <c r="D344" s="21" t="s">
        <v>595</v>
      </c>
      <c r="E344" s="21" t="s">
        <v>147</v>
      </c>
      <c r="F344" s="21">
        <v>7970</v>
      </c>
      <c r="G344" s="21" t="s">
        <v>11</v>
      </c>
      <c r="H344" s="21">
        <v>156</v>
      </c>
      <c r="I344" s="21">
        <v>423</v>
      </c>
      <c r="J344" s="21">
        <v>0</v>
      </c>
      <c r="K344" s="21">
        <v>35</v>
      </c>
      <c r="L344" s="21">
        <v>264</v>
      </c>
      <c r="M344" s="21">
        <v>0</v>
      </c>
      <c r="N344" s="21">
        <v>15</v>
      </c>
      <c r="O344" s="21">
        <v>0</v>
      </c>
      <c r="P344" s="21">
        <v>28</v>
      </c>
      <c r="Q344" s="21">
        <v>77</v>
      </c>
      <c r="R344" s="114">
        <v>70</v>
      </c>
      <c r="S344" s="22">
        <v>1.35</v>
      </c>
      <c r="T344" s="22">
        <v>2</v>
      </c>
      <c r="U344" s="6" t="s">
        <v>704</v>
      </c>
      <c r="V344" s="6" t="s">
        <v>704</v>
      </c>
      <c r="W344" t="s">
        <v>704</v>
      </c>
      <c r="X344" t="s">
        <v>704</v>
      </c>
      <c r="Y344" s="22">
        <v>1</v>
      </c>
      <c r="Z344" s="22">
        <v>0</v>
      </c>
      <c r="AA344" t="s">
        <v>1080</v>
      </c>
      <c r="AB344" t="s">
        <v>1313</v>
      </c>
      <c r="AC344" t="s">
        <v>1079</v>
      </c>
      <c r="AD344" s="22" t="s">
        <v>704</v>
      </c>
      <c r="AE344" t="s">
        <v>1894</v>
      </c>
      <c r="AF344" t="s">
        <v>1895</v>
      </c>
      <c r="AG344" t="s">
        <v>704</v>
      </c>
      <c r="AH344" s="22" t="s">
        <v>704</v>
      </c>
      <c r="AI344" t="s">
        <v>1079</v>
      </c>
      <c r="AJ344" t="s">
        <v>1896</v>
      </c>
      <c r="AK344" t="s">
        <v>704</v>
      </c>
      <c r="AL344" s="22" t="s">
        <v>704</v>
      </c>
    </row>
    <row r="345" spans="1:38" x14ac:dyDescent="0.3">
      <c r="A345">
        <v>207</v>
      </c>
      <c r="B345" t="s">
        <v>538</v>
      </c>
      <c r="C345" t="s">
        <v>714</v>
      </c>
      <c r="D345" t="s">
        <v>592</v>
      </c>
      <c r="E345" t="s">
        <v>609</v>
      </c>
      <c r="F345">
        <v>6604</v>
      </c>
      <c r="G345" t="s">
        <v>9</v>
      </c>
      <c r="H345">
        <v>160</v>
      </c>
      <c r="I345">
        <v>367</v>
      </c>
      <c r="J345">
        <v>0</v>
      </c>
      <c r="K345">
        <v>37</v>
      </c>
      <c r="L345">
        <v>273</v>
      </c>
      <c r="M345">
        <v>0</v>
      </c>
      <c r="N345">
        <v>14</v>
      </c>
      <c r="O345">
        <v>0</v>
      </c>
      <c r="P345">
        <v>30</v>
      </c>
      <c r="Q345">
        <v>37</v>
      </c>
      <c r="R345" s="114">
        <v>68</v>
      </c>
      <c r="S345" s="6">
        <v>1.45</v>
      </c>
      <c r="T345" s="6">
        <v>1.5</v>
      </c>
      <c r="U345" t="s">
        <v>704</v>
      </c>
      <c r="V345" t="s">
        <v>704</v>
      </c>
      <c r="W345" t="s">
        <v>704</v>
      </c>
      <c r="X345" t="s">
        <v>704</v>
      </c>
      <c r="Y345" s="22">
        <v>0.9</v>
      </c>
      <c r="Z345" s="22">
        <v>0</v>
      </c>
      <c r="AA345" t="s">
        <v>1214</v>
      </c>
      <c r="AB345" s="22" t="s">
        <v>704</v>
      </c>
      <c r="AC345" s="22" t="s">
        <v>704</v>
      </c>
      <c r="AD345" s="22" t="s">
        <v>704</v>
      </c>
      <c r="AE345" t="s">
        <v>1893</v>
      </c>
      <c r="AF345" s="22" t="s">
        <v>704</v>
      </c>
      <c r="AG345" s="22" t="s">
        <v>704</v>
      </c>
      <c r="AH345" s="22" t="s">
        <v>704</v>
      </c>
      <c r="AI345" t="s">
        <v>1214</v>
      </c>
      <c r="AJ345" s="22" t="s">
        <v>704</v>
      </c>
      <c r="AK345" s="22" t="s">
        <v>704</v>
      </c>
      <c r="AL345" s="22" t="s">
        <v>704</v>
      </c>
    </row>
    <row r="346" spans="1:38" x14ac:dyDescent="0.3">
      <c r="A346">
        <v>204</v>
      </c>
      <c r="B346" t="s">
        <v>535</v>
      </c>
      <c r="C346" t="s">
        <v>714</v>
      </c>
      <c r="D346" t="s">
        <v>592</v>
      </c>
      <c r="E346" t="s">
        <v>609</v>
      </c>
      <c r="F346">
        <v>6604</v>
      </c>
      <c r="G346" t="s">
        <v>9</v>
      </c>
      <c r="H346">
        <v>159</v>
      </c>
      <c r="I346">
        <v>367</v>
      </c>
      <c r="J346">
        <v>0</v>
      </c>
      <c r="K346">
        <v>37</v>
      </c>
      <c r="L346">
        <v>273</v>
      </c>
      <c r="M346">
        <v>0</v>
      </c>
      <c r="N346">
        <v>14</v>
      </c>
      <c r="O346">
        <v>0</v>
      </c>
      <c r="P346">
        <v>30</v>
      </c>
      <c r="Q346">
        <v>43</v>
      </c>
      <c r="R346" s="114">
        <v>70</v>
      </c>
      <c r="S346" s="6">
        <v>1.35</v>
      </c>
      <c r="T346" s="6">
        <v>1.5</v>
      </c>
      <c r="U346" s="6" t="s">
        <v>704</v>
      </c>
      <c r="V346" t="s">
        <v>704</v>
      </c>
      <c r="W346" t="s">
        <v>704</v>
      </c>
      <c r="X346" t="s">
        <v>704</v>
      </c>
      <c r="Y346" s="22">
        <v>0.9</v>
      </c>
      <c r="Z346" s="22">
        <v>0</v>
      </c>
      <c r="AA346" s="22" t="s">
        <v>704</v>
      </c>
      <c r="AB346" s="22" t="s">
        <v>704</v>
      </c>
      <c r="AC346" s="22" t="s">
        <v>704</v>
      </c>
      <c r="AD346" s="22" t="s">
        <v>704</v>
      </c>
      <c r="AE346" s="22" t="s">
        <v>1891</v>
      </c>
      <c r="AF346" s="22" t="s">
        <v>704</v>
      </c>
      <c r="AG346" s="22" t="s">
        <v>704</v>
      </c>
      <c r="AH346" s="22" t="s">
        <v>704</v>
      </c>
      <c r="AI346" s="22" t="s">
        <v>1892</v>
      </c>
      <c r="AJ346" s="22" t="s">
        <v>704</v>
      </c>
      <c r="AK346" s="22" t="s">
        <v>704</v>
      </c>
      <c r="AL346" s="22" t="s">
        <v>704</v>
      </c>
    </row>
    <row r="347" spans="1:38" ht="15" customHeight="1" x14ac:dyDescent="0.3">
      <c r="A347" s="21">
        <v>383</v>
      </c>
      <c r="B347" s="21" t="s">
        <v>913</v>
      </c>
      <c r="C347" s="21" t="s">
        <v>714</v>
      </c>
      <c r="D347" s="21" t="s">
        <v>592</v>
      </c>
      <c r="E347" s="21" t="s">
        <v>147</v>
      </c>
      <c r="F347" s="21">
        <v>6454</v>
      </c>
      <c r="G347" s="21" t="s">
        <v>9</v>
      </c>
      <c r="H347" s="21">
        <v>160</v>
      </c>
      <c r="I347" s="21">
        <v>363</v>
      </c>
      <c r="J347" s="21">
        <v>168</v>
      </c>
      <c r="K347" s="21">
        <v>40</v>
      </c>
      <c r="L347" s="21">
        <v>247</v>
      </c>
      <c r="M347" s="21">
        <v>0</v>
      </c>
      <c r="N347" s="21">
        <v>14</v>
      </c>
      <c r="O347" s="21">
        <v>0</v>
      </c>
      <c r="P347" s="21">
        <v>30</v>
      </c>
      <c r="Q347" s="21">
        <v>37</v>
      </c>
      <c r="R347" s="114">
        <v>68</v>
      </c>
      <c r="S347" s="22">
        <v>1.3</v>
      </c>
      <c r="T347" s="22">
        <v>1.5</v>
      </c>
      <c r="U347" s="6" t="s">
        <v>704</v>
      </c>
      <c r="V347" s="6" t="s">
        <v>704</v>
      </c>
      <c r="W347" t="s">
        <v>704</v>
      </c>
      <c r="X347" t="s">
        <v>704</v>
      </c>
      <c r="Y347" s="6">
        <v>0.85</v>
      </c>
      <c r="Z347" s="22">
        <v>0</v>
      </c>
      <c r="AA347" t="s">
        <v>1077</v>
      </c>
      <c r="AB347" s="22" t="s">
        <v>704</v>
      </c>
      <c r="AC347" s="22" t="s">
        <v>704</v>
      </c>
      <c r="AD347" s="22" t="s">
        <v>704</v>
      </c>
      <c r="AE347" t="s">
        <v>1889</v>
      </c>
      <c r="AF347" s="22" t="s">
        <v>1890</v>
      </c>
      <c r="AG347" s="22" t="s">
        <v>704</v>
      </c>
      <c r="AH347" s="22" t="s">
        <v>704</v>
      </c>
      <c r="AI347" t="s">
        <v>1077</v>
      </c>
      <c r="AJ347" s="22" t="s">
        <v>1888</v>
      </c>
      <c r="AK347" s="22" t="s">
        <v>704</v>
      </c>
      <c r="AL347" s="22" t="s">
        <v>704</v>
      </c>
    </row>
    <row r="348" spans="1:38" ht="15" customHeight="1" x14ac:dyDescent="0.3">
      <c r="A348" s="21">
        <v>410</v>
      </c>
      <c r="B348" s="21" t="s">
        <v>1461</v>
      </c>
      <c r="C348" s="21" t="s">
        <v>1465</v>
      </c>
      <c r="D348" s="21" t="s">
        <v>595</v>
      </c>
      <c r="E348" s="21" t="s">
        <v>147</v>
      </c>
      <c r="F348" s="21">
        <v>8367</v>
      </c>
      <c r="G348" t="s">
        <v>11</v>
      </c>
      <c r="H348" s="21">
        <v>154</v>
      </c>
      <c r="I348" s="21">
        <v>421</v>
      </c>
      <c r="J348" s="21">
        <v>0</v>
      </c>
      <c r="K348" s="21">
        <v>35</v>
      </c>
      <c r="L348" s="21">
        <v>243</v>
      </c>
      <c r="M348" s="21">
        <v>0</v>
      </c>
      <c r="N348" s="21">
        <v>15</v>
      </c>
      <c r="O348" s="21">
        <v>0</v>
      </c>
      <c r="P348" s="21">
        <v>30</v>
      </c>
      <c r="Q348" s="21">
        <v>79</v>
      </c>
      <c r="R348" s="21">
        <v>58</v>
      </c>
      <c r="S348" s="22">
        <v>1.3</v>
      </c>
      <c r="T348" s="22">
        <v>2</v>
      </c>
      <c r="U348" s="6" t="s">
        <v>704</v>
      </c>
      <c r="V348" s="21" t="s">
        <v>704</v>
      </c>
      <c r="W348" s="21" t="s">
        <v>704</v>
      </c>
      <c r="X348" s="21" t="s">
        <v>704</v>
      </c>
      <c r="Y348" s="22">
        <v>0.7</v>
      </c>
      <c r="Z348" s="22">
        <v>0</v>
      </c>
      <c r="AA348" s="155" t="s">
        <v>1468</v>
      </c>
      <c r="AB348" s="155" t="s">
        <v>1469</v>
      </c>
      <c r="AC348" s="155" t="s">
        <v>1470</v>
      </c>
      <c r="AD348" s="22" t="s">
        <v>704</v>
      </c>
      <c r="AE348" s="155" t="s">
        <v>1884</v>
      </c>
      <c r="AF348" s="155" t="s">
        <v>1885</v>
      </c>
      <c r="AG348" s="155" t="s">
        <v>704</v>
      </c>
      <c r="AH348" s="22" t="s">
        <v>704</v>
      </c>
      <c r="AI348" s="155" t="s">
        <v>1886</v>
      </c>
      <c r="AJ348" s="155" t="s">
        <v>1887</v>
      </c>
      <c r="AK348" s="155" t="s">
        <v>704</v>
      </c>
      <c r="AL348" s="22" t="s">
        <v>704</v>
      </c>
    </row>
    <row r="349" spans="1:38" x14ac:dyDescent="0.3">
      <c r="A349">
        <v>61</v>
      </c>
      <c r="B349" t="s">
        <v>515</v>
      </c>
      <c r="C349" t="s">
        <v>711</v>
      </c>
      <c r="D349" t="s">
        <v>592</v>
      </c>
      <c r="E349" t="s">
        <v>609</v>
      </c>
      <c r="F349">
        <v>7514</v>
      </c>
      <c r="G349" t="s">
        <v>11</v>
      </c>
      <c r="H349">
        <v>146</v>
      </c>
      <c r="I349">
        <v>405</v>
      </c>
      <c r="J349">
        <v>0</v>
      </c>
      <c r="K349">
        <v>30</v>
      </c>
      <c r="L349">
        <v>216</v>
      </c>
      <c r="M349">
        <v>0</v>
      </c>
      <c r="N349">
        <v>14</v>
      </c>
      <c r="O349">
        <v>0</v>
      </c>
      <c r="P349">
        <v>21</v>
      </c>
      <c r="Q349">
        <v>70</v>
      </c>
      <c r="R349" s="114">
        <v>64</v>
      </c>
      <c r="S349" s="6">
        <v>1.3</v>
      </c>
      <c r="T349" s="6">
        <v>2</v>
      </c>
      <c r="U349" s="6" t="s">
        <v>704</v>
      </c>
      <c r="V349" t="s">
        <v>704</v>
      </c>
      <c r="W349" t="s">
        <v>704</v>
      </c>
      <c r="X349" t="s">
        <v>704</v>
      </c>
      <c r="Y349" s="22">
        <v>1</v>
      </c>
      <c r="Z349" s="22">
        <v>0</v>
      </c>
      <c r="AA349" s="21" t="s">
        <v>1065</v>
      </c>
      <c r="AB349" s="22" t="s">
        <v>704</v>
      </c>
      <c r="AC349" s="22" t="s">
        <v>704</v>
      </c>
      <c r="AD349" s="22" t="s">
        <v>704</v>
      </c>
      <c r="AE349" s="21" t="s">
        <v>1769</v>
      </c>
      <c r="AF349" s="22" t="s">
        <v>1882</v>
      </c>
      <c r="AG349" s="22" t="s">
        <v>704</v>
      </c>
      <c r="AH349" s="22" t="s">
        <v>704</v>
      </c>
      <c r="AI349" s="21" t="s">
        <v>1768</v>
      </c>
      <c r="AJ349" s="22" t="s">
        <v>1883</v>
      </c>
      <c r="AK349" s="22" t="s">
        <v>704</v>
      </c>
      <c r="AL349" s="22" t="s">
        <v>704</v>
      </c>
    </row>
    <row r="350" spans="1:38" x14ac:dyDescent="0.3">
      <c r="A350">
        <v>354</v>
      </c>
      <c r="B350" t="s">
        <v>530</v>
      </c>
      <c r="C350" t="s">
        <v>711</v>
      </c>
      <c r="D350" t="s">
        <v>595</v>
      </c>
      <c r="E350" t="s">
        <v>609</v>
      </c>
      <c r="F350">
        <v>7783</v>
      </c>
      <c r="G350" t="s">
        <v>11</v>
      </c>
      <c r="H350">
        <v>156</v>
      </c>
      <c r="I350">
        <v>414</v>
      </c>
      <c r="J350">
        <v>0</v>
      </c>
      <c r="K350">
        <v>33</v>
      </c>
      <c r="L350">
        <v>400</v>
      </c>
      <c r="M350">
        <v>0</v>
      </c>
      <c r="N350">
        <v>15</v>
      </c>
      <c r="O350">
        <v>0</v>
      </c>
      <c r="P350">
        <v>27</v>
      </c>
      <c r="Q350">
        <v>82</v>
      </c>
      <c r="R350" s="114">
        <v>74</v>
      </c>
      <c r="S350" s="6">
        <v>1.3</v>
      </c>
      <c r="T350" s="6">
        <v>2</v>
      </c>
      <c r="U350" s="6" t="s">
        <v>704</v>
      </c>
      <c r="V350" t="s">
        <v>704</v>
      </c>
      <c r="W350" t="s">
        <v>704</v>
      </c>
      <c r="X350" t="s">
        <v>704</v>
      </c>
      <c r="Y350" s="22">
        <v>1</v>
      </c>
      <c r="Z350" s="22">
        <v>0</v>
      </c>
      <c r="AA350" s="22" t="s">
        <v>704</v>
      </c>
      <c r="AB350" s="22" t="s">
        <v>704</v>
      </c>
      <c r="AC350" s="22" t="s">
        <v>704</v>
      </c>
      <c r="AD350" s="22" t="s">
        <v>704</v>
      </c>
      <c r="AE350" s="22" t="s">
        <v>1880</v>
      </c>
      <c r="AF350" s="22" t="s">
        <v>1881</v>
      </c>
      <c r="AG350" s="22" t="s">
        <v>704</v>
      </c>
      <c r="AH350" s="22" t="s">
        <v>704</v>
      </c>
      <c r="AI350" s="22" t="s">
        <v>1879</v>
      </c>
      <c r="AJ350" s="22" t="s">
        <v>1878</v>
      </c>
      <c r="AK350" s="22" t="s">
        <v>704</v>
      </c>
      <c r="AL350" s="22" t="s">
        <v>704</v>
      </c>
    </row>
    <row r="351" spans="1:38" x14ac:dyDescent="0.3">
      <c r="A351">
        <v>320</v>
      </c>
      <c r="B351" t="s">
        <v>528</v>
      </c>
      <c r="C351" t="s">
        <v>714</v>
      </c>
      <c r="D351" t="s">
        <v>595</v>
      </c>
      <c r="E351" t="s">
        <v>609</v>
      </c>
      <c r="F351">
        <v>5372</v>
      </c>
      <c r="G351" t="s">
        <v>11</v>
      </c>
      <c r="H351">
        <v>163</v>
      </c>
      <c r="I351">
        <v>334</v>
      </c>
      <c r="J351">
        <v>0</v>
      </c>
      <c r="K351">
        <v>25</v>
      </c>
      <c r="L351">
        <v>172</v>
      </c>
      <c r="M351">
        <v>0</v>
      </c>
      <c r="N351">
        <v>14</v>
      </c>
      <c r="O351">
        <v>0</v>
      </c>
      <c r="P351">
        <v>18</v>
      </c>
      <c r="Q351">
        <v>95</v>
      </c>
      <c r="R351" s="114">
        <v>72</v>
      </c>
      <c r="S351" s="6">
        <v>1.3</v>
      </c>
      <c r="T351" s="6">
        <v>1.5</v>
      </c>
      <c r="U351" s="6" t="s">
        <v>704</v>
      </c>
      <c r="V351" t="s">
        <v>704</v>
      </c>
      <c r="W351" t="s">
        <v>704</v>
      </c>
      <c r="X351" t="s">
        <v>704</v>
      </c>
      <c r="Y351" s="22">
        <v>0</v>
      </c>
      <c r="Z351" s="22">
        <v>0</v>
      </c>
      <c r="AA351" s="22" t="s">
        <v>704</v>
      </c>
      <c r="AB351" s="22" t="s">
        <v>704</v>
      </c>
      <c r="AC351" s="22" t="s">
        <v>704</v>
      </c>
      <c r="AD351" s="22" t="s">
        <v>704</v>
      </c>
      <c r="AE351" s="22" t="s">
        <v>1877</v>
      </c>
      <c r="AF351" s="22" t="s">
        <v>1876</v>
      </c>
      <c r="AG351" s="22" t="s">
        <v>704</v>
      </c>
      <c r="AH351" s="22" t="s">
        <v>704</v>
      </c>
      <c r="AI351" s="22" t="s">
        <v>1874</v>
      </c>
      <c r="AJ351" s="22" t="s">
        <v>1875</v>
      </c>
      <c r="AK351" s="22" t="s">
        <v>704</v>
      </c>
      <c r="AL351" s="22" t="s">
        <v>704</v>
      </c>
    </row>
    <row r="352" spans="1:38" x14ac:dyDescent="0.3">
      <c r="A352" t="s">
        <v>302</v>
      </c>
      <c r="B352" t="s">
        <v>585</v>
      </c>
      <c r="C352" t="s">
        <v>713</v>
      </c>
      <c r="D352" t="s">
        <v>596</v>
      </c>
      <c r="E352" t="s">
        <v>609</v>
      </c>
      <c r="F352">
        <v>7967</v>
      </c>
      <c r="G352" t="s">
        <v>11</v>
      </c>
      <c r="H352">
        <v>168</v>
      </c>
      <c r="I352">
        <v>423</v>
      </c>
      <c r="J352">
        <v>0</v>
      </c>
      <c r="K352">
        <v>35</v>
      </c>
      <c r="L352">
        <v>230</v>
      </c>
      <c r="M352">
        <v>0</v>
      </c>
      <c r="N352">
        <v>16</v>
      </c>
      <c r="O352">
        <v>0</v>
      </c>
      <c r="P352">
        <v>28</v>
      </c>
      <c r="Q352">
        <v>0</v>
      </c>
      <c r="R352" s="114">
        <v>66</v>
      </c>
      <c r="S352" s="6">
        <v>1.45</v>
      </c>
      <c r="T352" s="6">
        <v>2.1</v>
      </c>
      <c r="U352" s="6" t="s">
        <v>704</v>
      </c>
      <c r="V352" s="6" t="s">
        <v>704</v>
      </c>
      <c r="W352" t="s">
        <v>704</v>
      </c>
      <c r="X352" t="s">
        <v>704</v>
      </c>
      <c r="Y352" s="22">
        <v>1.1000000000000001</v>
      </c>
      <c r="Z352" s="22">
        <v>0</v>
      </c>
      <c r="AA352" t="s">
        <v>1072</v>
      </c>
      <c r="AB352" s="22" t="s">
        <v>704</v>
      </c>
      <c r="AC352" s="22" t="s">
        <v>704</v>
      </c>
      <c r="AD352" s="22" t="s">
        <v>704</v>
      </c>
      <c r="AE352" t="s">
        <v>1819</v>
      </c>
      <c r="AF352" s="22" t="s">
        <v>1818</v>
      </c>
      <c r="AG352" s="22" t="s">
        <v>1817</v>
      </c>
      <c r="AH352" s="22" t="s">
        <v>704</v>
      </c>
      <c r="AI352" t="s">
        <v>1072</v>
      </c>
      <c r="AJ352" s="22" t="s">
        <v>1815</v>
      </c>
      <c r="AK352" s="22" t="s">
        <v>1816</v>
      </c>
      <c r="AL352" s="22" t="s">
        <v>704</v>
      </c>
    </row>
    <row r="353" spans="1:38" x14ac:dyDescent="0.3">
      <c r="A353">
        <v>213</v>
      </c>
      <c r="B353" t="s">
        <v>526</v>
      </c>
      <c r="C353" t="s">
        <v>714</v>
      </c>
      <c r="D353" t="s">
        <v>592</v>
      </c>
      <c r="E353" t="s">
        <v>609</v>
      </c>
      <c r="F353">
        <v>7896</v>
      </c>
      <c r="G353" t="s">
        <v>11</v>
      </c>
      <c r="H353">
        <v>145</v>
      </c>
      <c r="I353">
        <v>409</v>
      </c>
      <c r="J353">
        <v>0</v>
      </c>
      <c r="K353">
        <v>34</v>
      </c>
      <c r="L353">
        <v>185</v>
      </c>
      <c r="M353">
        <v>0</v>
      </c>
      <c r="N353">
        <v>14</v>
      </c>
      <c r="O353">
        <v>0</v>
      </c>
      <c r="P353">
        <v>25</v>
      </c>
      <c r="Q353">
        <v>34</v>
      </c>
      <c r="R353" s="114">
        <v>71</v>
      </c>
      <c r="S353" s="6">
        <v>1.3</v>
      </c>
      <c r="T353" s="6">
        <v>2.1</v>
      </c>
      <c r="U353" s="6" t="s">
        <v>704</v>
      </c>
      <c r="V353" t="s">
        <v>704</v>
      </c>
      <c r="W353" t="s">
        <v>704</v>
      </c>
      <c r="X353" t="s">
        <v>704</v>
      </c>
      <c r="Y353" s="22">
        <v>1</v>
      </c>
      <c r="Z353" s="22">
        <v>0</v>
      </c>
      <c r="AA353" t="s">
        <v>1305</v>
      </c>
      <c r="AB353" t="s">
        <v>1073</v>
      </c>
      <c r="AC353" s="22" t="s">
        <v>704</v>
      </c>
      <c r="AD353" s="22" t="s">
        <v>704</v>
      </c>
      <c r="AE353" t="s">
        <v>1813</v>
      </c>
      <c r="AF353" t="s">
        <v>704</v>
      </c>
      <c r="AG353" s="22" t="s">
        <v>704</v>
      </c>
      <c r="AH353" s="22" t="s">
        <v>704</v>
      </c>
      <c r="AI353" t="s">
        <v>1812</v>
      </c>
      <c r="AJ353" t="s">
        <v>704</v>
      </c>
      <c r="AK353" s="22" t="s">
        <v>704</v>
      </c>
      <c r="AL353" s="22" t="s">
        <v>704</v>
      </c>
    </row>
    <row r="354" spans="1:38" x14ac:dyDescent="0.3">
      <c r="A354">
        <v>212</v>
      </c>
      <c r="B354" t="s">
        <v>525</v>
      </c>
      <c r="C354" t="s">
        <v>714</v>
      </c>
      <c r="D354" t="s">
        <v>595</v>
      </c>
      <c r="E354" t="s">
        <v>609</v>
      </c>
      <c r="F354">
        <v>8117</v>
      </c>
      <c r="G354" t="s">
        <v>11</v>
      </c>
      <c r="H354">
        <v>146</v>
      </c>
      <c r="I354">
        <v>419</v>
      </c>
      <c r="J354">
        <v>0</v>
      </c>
      <c r="K354">
        <v>37</v>
      </c>
      <c r="L354">
        <v>182</v>
      </c>
      <c r="M354">
        <v>0</v>
      </c>
      <c r="N354">
        <v>15</v>
      </c>
      <c r="O354">
        <v>0</v>
      </c>
      <c r="P354">
        <v>25</v>
      </c>
      <c r="Q354">
        <v>71</v>
      </c>
      <c r="R354" s="114">
        <v>70</v>
      </c>
      <c r="S354" s="6">
        <v>1.35</v>
      </c>
      <c r="T354" s="6">
        <v>2.1</v>
      </c>
      <c r="U354" s="6" t="s">
        <v>704</v>
      </c>
      <c r="V354" t="s">
        <v>704</v>
      </c>
      <c r="W354" t="s">
        <v>704</v>
      </c>
      <c r="X354" t="s">
        <v>704</v>
      </c>
      <c r="Y354" s="22">
        <v>1</v>
      </c>
      <c r="Z354" s="22">
        <v>0</v>
      </c>
      <c r="AA354" t="s">
        <v>1305</v>
      </c>
      <c r="AB354" t="s">
        <v>1073</v>
      </c>
      <c r="AC354" s="22" t="s">
        <v>704</v>
      </c>
      <c r="AD354" s="22" t="s">
        <v>704</v>
      </c>
      <c r="AE354" t="s">
        <v>1814</v>
      </c>
      <c r="AF354" t="s">
        <v>1813</v>
      </c>
      <c r="AG354" s="22" t="s">
        <v>704</v>
      </c>
      <c r="AH354" s="22" t="s">
        <v>704</v>
      </c>
      <c r="AI354" t="s">
        <v>1811</v>
      </c>
      <c r="AJ354" t="s">
        <v>1812</v>
      </c>
      <c r="AK354" s="22" t="s">
        <v>704</v>
      </c>
      <c r="AL354" s="22" t="s">
        <v>704</v>
      </c>
    </row>
    <row r="355" spans="1:38" x14ac:dyDescent="0.3">
      <c r="A355">
        <v>132</v>
      </c>
      <c r="B355" t="s">
        <v>521</v>
      </c>
      <c r="C355" t="s">
        <v>713</v>
      </c>
      <c r="D355" t="s">
        <v>592</v>
      </c>
      <c r="E355" t="s">
        <v>609</v>
      </c>
      <c r="F355">
        <v>7654</v>
      </c>
      <c r="G355" t="s">
        <v>11</v>
      </c>
      <c r="H355">
        <v>149</v>
      </c>
      <c r="I355">
        <v>407</v>
      </c>
      <c r="J355">
        <v>0</v>
      </c>
      <c r="K355">
        <v>33</v>
      </c>
      <c r="L355">
        <v>219</v>
      </c>
      <c r="M355">
        <v>0</v>
      </c>
      <c r="N355">
        <v>14</v>
      </c>
      <c r="O355">
        <v>0</v>
      </c>
      <c r="P355">
        <v>23</v>
      </c>
      <c r="Q355">
        <v>66</v>
      </c>
      <c r="R355" s="114">
        <v>70</v>
      </c>
      <c r="S355" s="6">
        <v>1.3</v>
      </c>
      <c r="T355" s="6">
        <v>2</v>
      </c>
      <c r="U355" s="6" t="s">
        <v>704</v>
      </c>
      <c r="V355" t="s">
        <v>704</v>
      </c>
      <c r="W355" t="s">
        <v>704</v>
      </c>
      <c r="X355" t="s">
        <v>704</v>
      </c>
      <c r="Y355" s="22">
        <v>1</v>
      </c>
      <c r="Z355" s="22">
        <v>0</v>
      </c>
      <c r="AA355" s="21" t="s">
        <v>1065</v>
      </c>
      <c r="AB355" s="22" t="s">
        <v>704</v>
      </c>
      <c r="AC355" s="22" t="s">
        <v>704</v>
      </c>
      <c r="AD355" s="22" t="s">
        <v>704</v>
      </c>
      <c r="AE355" s="21" t="s">
        <v>1796</v>
      </c>
      <c r="AF355" s="22" t="s">
        <v>704</v>
      </c>
      <c r="AG355" s="22" t="s">
        <v>704</v>
      </c>
      <c r="AH355" s="22" t="s">
        <v>704</v>
      </c>
      <c r="AI355" s="21" t="s">
        <v>1768</v>
      </c>
      <c r="AJ355" s="22" t="s">
        <v>704</v>
      </c>
      <c r="AK355" s="22" t="s">
        <v>704</v>
      </c>
      <c r="AL355" s="22" t="s">
        <v>704</v>
      </c>
    </row>
    <row r="356" spans="1:38" x14ac:dyDescent="0.3">
      <c r="A356">
        <v>52</v>
      </c>
      <c r="B356" t="s">
        <v>315</v>
      </c>
      <c r="C356" t="s">
        <v>711</v>
      </c>
      <c r="D356" t="s">
        <v>594</v>
      </c>
      <c r="E356" t="s">
        <v>609</v>
      </c>
      <c r="F356">
        <v>6974</v>
      </c>
      <c r="G356" t="s">
        <v>11</v>
      </c>
      <c r="H356">
        <v>132</v>
      </c>
      <c r="I356">
        <v>378</v>
      </c>
      <c r="J356">
        <v>0</v>
      </c>
      <c r="K356">
        <v>26</v>
      </c>
      <c r="L356">
        <v>202</v>
      </c>
      <c r="M356">
        <v>0</v>
      </c>
      <c r="N356">
        <v>12</v>
      </c>
      <c r="O356">
        <v>0</v>
      </c>
      <c r="P356">
        <v>20</v>
      </c>
      <c r="Q356">
        <v>75</v>
      </c>
      <c r="R356" s="114">
        <v>68</v>
      </c>
      <c r="S356" s="6">
        <v>1.3</v>
      </c>
      <c r="T356" s="6">
        <v>2</v>
      </c>
      <c r="U356" s="6" t="s">
        <v>704</v>
      </c>
      <c r="V356" t="s">
        <v>704</v>
      </c>
      <c r="W356" t="s">
        <v>704</v>
      </c>
      <c r="X356" t="s">
        <v>704</v>
      </c>
      <c r="Y356" s="22">
        <v>1</v>
      </c>
      <c r="Z356" s="22">
        <v>0</v>
      </c>
      <c r="AA356" s="22" t="s">
        <v>704</v>
      </c>
      <c r="AB356" s="22" t="s">
        <v>704</v>
      </c>
      <c r="AC356" s="22" t="s">
        <v>704</v>
      </c>
      <c r="AD356" s="22" t="s">
        <v>704</v>
      </c>
      <c r="AE356" s="22" t="s">
        <v>1805</v>
      </c>
      <c r="AF356" s="22" t="s">
        <v>704</v>
      </c>
      <c r="AG356" s="22" t="s">
        <v>704</v>
      </c>
      <c r="AH356" s="22" t="s">
        <v>704</v>
      </c>
      <c r="AI356" s="22" t="s">
        <v>1806</v>
      </c>
      <c r="AJ356" s="22" t="s">
        <v>704</v>
      </c>
      <c r="AK356" s="22" t="s">
        <v>704</v>
      </c>
      <c r="AL356" s="22" t="s">
        <v>704</v>
      </c>
    </row>
    <row r="357" spans="1:38" x14ac:dyDescent="0.3">
      <c r="A357">
        <v>3052</v>
      </c>
      <c r="B357" t="s">
        <v>632</v>
      </c>
      <c r="C357" t="s">
        <v>711</v>
      </c>
      <c r="D357" t="s">
        <v>593</v>
      </c>
      <c r="E357" t="s">
        <v>609</v>
      </c>
      <c r="F357">
        <v>7214</v>
      </c>
      <c r="G357" t="s">
        <v>11</v>
      </c>
      <c r="H357">
        <v>152</v>
      </c>
      <c r="I357">
        <v>388</v>
      </c>
      <c r="J357">
        <v>0</v>
      </c>
      <c r="K357">
        <v>26</v>
      </c>
      <c r="L357">
        <v>242</v>
      </c>
      <c r="M357">
        <v>0</v>
      </c>
      <c r="N357">
        <v>12</v>
      </c>
      <c r="O357">
        <v>0</v>
      </c>
      <c r="P357">
        <v>20</v>
      </c>
      <c r="Q357">
        <v>75</v>
      </c>
      <c r="R357" s="114">
        <v>83</v>
      </c>
      <c r="S357" s="6">
        <v>1.35</v>
      </c>
      <c r="T357" s="6">
        <v>2.15</v>
      </c>
      <c r="U357" s="6" t="s">
        <v>704</v>
      </c>
      <c r="V357" t="s">
        <v>704</v>
      </c>
      <c r="W357" t="s">
        <v>704</v>
      </c>
      <c r="X357" t="s">
        <v>704</v>
      </c>
      <c r="Y357" s="22">
        <v>1</v>
      </c>
      <c r="Z357" s="22">
        <v>0</v>
      </c>
      <c r="AA357" s="22" t="s">
        <v>704</v>
      </c>
      <c r="AB357" s="22" t="s">
        <v>704</v>
      </c>
      <c r="AC357" s="22" t="s">
        <v>704</v>
      </c>
      <c r="AD357" s="22" t="s">
        <v>704</v>
      </c>
      <c r="AE357" s="22" t="s">
        <v>1805</v>
      </c>
      <c r="AF357" s="22" t="s">
        <v>1792</v>
      </c>
      <c r="AG357" s="22" t="s">
        <v>704</v>
      </c>
      <c r="AH357" s="22" t="s">
        <v>704</v>
      </c>
      <c r="AI357" s="22" t="s">
        <v>1806</v>
      </c>
      <c r="AJ357" s="22" t="s">
        <v>1791</v>
      </c>
      <c r="AK357" s="22" t="s">
        <v>704</v>
      </c>
      <c r="AL357" s="22" t="s">
        <v>704</v>
      </c>
    </row>
    <row r="358" spans="1:38" x14ac:dyDescent="0.3">
      <c r="A358">
        <v>63</v>
      </c>
      <c r="B358" t="s">
        <v>517</v>
      </c>
      <c r="C358" t="s">
        <v>711</v>
      </c>
      <c r="D358" t="s">
        <v>595</v>
      </c>
      <c r="E358" t="s">
        <v>609</v>
      </c>
      <c r="F358">
        <v>7852</v>
      </c>
      <c r="G358" t="s">
        <v>11</v>
      </c>
      <c r="H358">
        <v>159</v>
      </c>
      <c r="I358">
        <v>421</v>
      </c>
      <c r="J358">
        <v>0</v>
      </c>
      <c r="K358">
        <v>33</v>
      </c>
      <c r="L358">
        <v>400</v>
      </c>
      <c r="M358">
        <v>0</v>
      </c>
      <c r="N358">
        <v>15</v>
      </c>
      <c r="O358">
        <v>0</v>
      </c>
      <c r="P358">
        <v>28</v>
      </c>
      <c r="Q358">
        <v>81</v>
      </c>
      <c r="R358" s="114">
        <v>70</v>
      </c>
      <c r="S358" s="6">
        <v>1.3</v>
      </c>
      <c r="T358" s="6">
        <v>2</v>
      </c>
      <c r="U358" s="6" t="s">
        <v>704</v>
      </c>
      <c r="V358" t="s">
        <v>704</v>
      </c>
      <c r="W358" t="s">
        <v>704</v>
      </c>
      <c r="X358" t="s">
        <v>704</v>
      </c>
      <c r="Y358" s="22">
        <v>1</v>
      </c>
      <c r="Z358" s="22">
        <v>0</v>
      </c>
      <c r="AA358" s="22" t="s">
        <v>704</v>
      </c>
      <c r="AB358" s="22" t="s">
        <v>704</v>
      </c>
      <c r="AC358" s="22" t="s">
        <v>704</v>
      </c>
      <c r="AD358" s="22" t="s">
        <v>704</v>
      </c>
      <c r="AE358" s="22" t="s">
        <v>1809</v>
      </c>
      <c r="AF358" s="22" t="s">
        <v>1810</v>
      </c>
      <c r="AG358" s="22" t="s">
        <v>704</v>
      </c>
      <c r="AH358" s="22" t="s">
        <v>704</v>
      </c>
      <c r="AI358" s="22" t="s">
        <v>1807</v>
      </c>
      <c r="AJ358" s="22" t="s">
        <v>1808</v>
      </c>
      <c r="AK358" s="22" t="s">
        <v>704</v>
      </c>
      <c r="AL358" s="22" t="s">
        <v>704</v>
      </c>
    </row>
    <row r="359" spans="1:38" x14ac:dyDescent="0.3">
      <c r="A359">
        <v>53</v>
      </c>
      <c r="B359" t="s">
        <v>317</v>
      </c>
      <c r="C359" t="s">
        <v>711</v>
      </c>
      <c r="D359" t="s">
        <v>594</v>
      </c>
      <c r="E359" t="s">
        <v>609</v>
      </c>
      <c r="F359">
        <v>6956</v>
      </c>
      <c r="G359" t="s">
        <v>11</v>
      </c>
      <c r="H359">
        <v>132</v>
      </c>
      <c r="I359">
        <v>378</v>
      </c>
      <c r="J359">
        <v>0</v>
      </c>
      <c r="K359">
        <v>26</v>
      </c>
      <c r="L359">
        <v>202</v>
      </c>
      <c r="M359">
        <v>0</v>
      </c>
      <c r="N359">
        <v>12</v>
      </c>
      <c r="O359">
        <v>0</v>
      </c>
      <c r="P359">
        <v>20</v>
      </c>
      <c r="Q359">
        <v>38</v>
      </c>
      <c r="R359" s="114">
        <v>68</v>
      </c>
      <c r="S359" s="6">
        <v>1.3</v>
      </c>
      <c r="T359" s="6">
        <v>2</v>
      </c>
      <c r="U359" s="6" t="s">
        <v>704</v>
      </c>
      <c r="V359" t="s">
        <v>704</v>
      </c>
      <c r="W359" t="s">
        <v>704</v>
      </c>
      <c r="X359" t="s">
        <v>704</v>
      </c>
      <c r="Y359" s="22">
        <v>1</v>
      </c>
      <c r="Z359" s="22">
        <v>0</v>
      </c>
      <c r="AA359" s="22" t="s">
        <v>704</v>
      </c>
      <c r="AB359" s="22" t="s">
        <v>704</v>
      </c>
      <c r="AC359" s="22" t="s">
        <v>704</v>
      </c>
      <c r="AD359" s="22" t="s">
        <v>704</v>
      </c>
      <c r="AE359" s="22" t="s">
        <v>1805</v>
      </c>
      <c r="AF359" s="22" t="s">
        <v>704</v>
      </c>
      <c r="AG359" s="22" t="s">
        <v>704</v>
      </c>
      <c r="AH359" s="22" t="s">
        <v>704</v>
      </c>
      <c r="AI359" s="22" t="s">
        <v>1806</v>
      </c>
      <c r="AJ359" s="22" t="s">
        <v>704</v>
      </c>
      <c r="AK359" s="22" t="s">
        <v>704</v>
      </c>
      <c r="AL359" s="22" t="s">
        <v>704</v>
      </c>
    </row>
    <row r="360" spans="1:38" x14ac:dyDescent="0.3">
      <c r="A360">
        <v>3053</v>
      </c>
      <c r="B360" t="s">
        <v>633</v>
      </c>
      <c r="C360" t="s">
        <v>711</v>
      </c>
      <c r="D360" t="s">
        <v>593</v>
      </c>
      <c r="E360" t="s">
        <v>609</v>
      </c>
      <c r="F360">
        <v>7196</v>
      </c>
      <c r="G360" t="s">
        <v>11</v>
      </c>
      <c r="H360">
        <v>152</v>
      </c>
      <c r="I360">
        <v>388</v>
      </c>
      <c r="J360">
        <v>0</v>
      </c>
      <c r="K360">
        <v>26</v>
      </c>
      <c r="L360">
        <v>247</v>
      </c>
      <c r="M360">
        <v>0</v>
      </c>
      <c r="N360">
        <v>12</v>
      </c>
      <c r="O360">
        <v>0</v>
      </c>
      <c r="P360">
        <v>20</v>
      </c>
      <c r="Q360">
        <v>38</v>
      </c>
      <c r="R360" s="114">
        <v>78</v>
      </c>
      <c r="S360" s="6">
        <v>1.35</v>
      </c>
      <c r="T360" s="6">
        <v>2.15</v>
      </c>
      <c r="U360" s="6" t="s">
        <v>704</v>
      </c>
      <c r="V360" t="s">
        <v>704</v>
      </c>
      <c r="W360" t="s">
        <v>704</v>
      </c>
      <c r="X360" t="s">
        <v>704</v>
      </c>
      <c r="Y360" s="22">
        <v>1</v>
      </c>
      <c r="Z360" s="22">
        <v>0</v>
      </c>
      <c r="AA360" s="22" t="s">
        <v>704</v>
      </c>
      <c r="AB360" s="22" t="s">
        <v>704</v>
      </c>
      <c r="AC360" s="22" t="s">
        <v>704</v>
      </c>
      <c r="AD360" s="22" t="s">
        <v>704</v>
      </c>
      <c r="AE360" s="22" t="s">
        <v>1805</v>
      </c>
      <c r="AF360" s="22" t="s">
        <v>1792</v>
      </c>
      <c r="AG360" s="22" t="s">
        <v>704</v>
      </c>
      <c r="AH360" s="22" t="s">
        <v>704</v>
      </c>
      <c r="AI360" s="22" t="s">
        <v>1806</v>
      </c>
      <c r="AJ360" s="22" t="s">
        <v>1791</v>
      </c>
      <c r="AK360" s="22" t="s">
        <v>704</v>
      </c>
      <c r="AL360" s="22" t="s">
        <v>704</v>
      </c>
    </row>
    <row r="361" spans="1:38" x14ac:dyDescent="0.3">
      <c r="A361">
        <v>54</v>
      </c>
      <c r="B361" t="s">
        <v>510</v>
      </c>
      <c r="C361" t="s">
        <v>711</v>
      </c>
      <c r="D361" t="s">
        <v>593</v>
      </c>
      <c r="E361" t="s">
        <v>609</v>
      </c>
      <c r="F361">
        <v>7194</v>
      </c>
      <c r="G361" t="s">
        <v>11</v>
      </c>
      <c r="H361">
        <v>137</v>
      </c>
      <c r="I361">
        <v>390</v>
      </c>
      <c r="J361">
        <v>0</v>
      </c>
      <c r="K361">
        <v>27</v>
      </c>
      <c r="L361">
        <v>212</v>
      </c>
      <c r="M361">
        <v>0</v>
      </c>
      <c r="N361">
        <v>13</v>
      </c>
      <c r="O361">
        <v>0</v>
      </c>
      <c r="P361">
        <v>21</v>
      </c>
      <c r="Q361">
        <v>72</v>
      </c>
      <c r="R361" s="114">
        <v>70</v>
      </c>
      <c r="S361" s="6">
        <v>1.3</v>
      </c>
      <c r="T361" s="6">
        <v>2</v>
      </c>
      <c r="U361" s="6" t="s">
        <v>704</v>
      </c>
      <c r="V361" t="s">
        <v>704</v>
      </c>
      <c r="W361" t="s">
        <v>704</v>
      </c>
      <c r="X361" t="s">
        <v>704</v>
      </c>
      <c r="Y361" s="22">
        <v>1</v>
      </c>
      <c r="Z361" s="22">
        <v>0</v>
      </c>
      <c r="AA361" t="s">
        <v>1066</v>
      </c>
      <c r="AB361" s="22" t="s">
        <v>704</v>
      </c>
      <c r="AC361" s="22" t="s">
        <v>704</v>
      </c>
      <c r="AD361" s="22" t="s">
        <v>704</v>
      </c>
      <c r="AE361" t="s">
        <v>1804</v>
      </c>
      <c r="AF361" s="22" t="s">
        <v>704</v>
      </c>
      <c r="AG361" s="22" t="s">
        <v>704</v>
      </c>
      <c r="AH361" s="22" t="s">
        <v>704</v>
      </c>
      <c r="AI361" t="s">
        <v>1066</v>
      </c>
      <c r="AJ361" s="22" t="s">
        <v>704</v>
      </c>
      <c r="AK361" s="22" t="s">
        <v>704</v>
      </c>
      <c r="AL361" s="22" t="s">
        <v>704</v>
      </c>
    </row>
    <row r="362" spans="1:38" x14ac:dyDescent="0.3">
      <c r="A362">
        <v>135</v>
      </c>
      <c r="B362" t="s">
        <v>523</v>
      </c>
      <c r="C362" t="s">
        <v>713</v>
      </c>
      <c r="D362" t="s">
        <v>595</v>
      </c>
      <c r="E362" t="s">
        <v>609</v>
      </c>
      <c r="F362">
        <v>7967</v>
      </c>
      <c r="G362" t="s">
        <v>11</v>
      </c>
      <c r="H362">
        <v>156</v>
      </c>
      <c r="I362">
        <v>422</v>
      </c>
      <c r="J362">
        <v>0</v>
      </c>
      <c r="K362">
        <v>35</v>
      </c>
      <c r="L362">
        <v>230</v>
      </c>
      <c r="M362">
        <v>0</v>
      </c>
      <c r="N362">
        <v>15</v>
      </c>
      <c r="O362">
        <v>0</v>
      </c>
      <c r="P362">
        <v>28</v>
      </c>
      <c r="Q362">
        <v>19</v>
      </c>
      <c r="R362" s="114">
        <v>69</v>
      </c>
      <c r="S362" s="6">
        <v>1.35</v>
      </c>
      <c r="T362" s="6">
        <v>2</v>
      </c>
      <c r="U362" s="6" t="s">
        <v>704</v>
      </c>
      <c r="V362" t="s">
        <v>704</v>
      </c>
      <c r="W362" t="s">
        <v>704</v>
      </c>
      <c r="X362" t="s">
        <v>704</v>
      </c>
      <c r="Y362" s="22">
        <v>1</v>
      </c>
      <c r="Z362" s="22">
        <v>0</v>
      </c>
      <c r="AA362" s="22" t="s">
        <v>704</v>
      </c>
      <c r="AB362" s="22" t="s">
        <v>704</v>
      </c>
      <c r="AC362" s="22" t="s">
        <v>704</v>
      </c>
      <c r="AD362" s="22" t="s">
        <v>704</v>
      </c>
      <c r="AE362" s="22" t="s">
        <v>1803</v>
      </c>
      <c r="AF362" s="22" t="s">
        <v>704</v>
      </c>
      <c r="AG362" s="22" t="s">
        <v>704</v>
      </c>
      <c r="AH362" s="22" t="s">
        <v>704</v>
      </c>
      <c r="AI362" s="22" t="s">
        <v>1802</v>
      </c>
      <c r="AJ362" s="22" t="s">
        <v>704</v>
      </c>
      <c r="AK362" s="22" t="s">
        <v>704</v>
      </c>
      <c r="AL362" s="22" t="s">
        <v>704</v>
      </c>
    </row>
    <row r="363" spans="1:38" x14ac:dyDescent="0.3">
      <c r="A363">
        <v>130</v>
      </c>
      <c r="B363" t="s">
        <v>520</v>
      </c>
      <c r="C363" t="s">
        <v>713</v>
      </c>
      <c r="D363" t="s">
        <v>592</v>
      </c>
      <c r="E363" t="s">
        <v>609</v>
      </c>
      <c r="F363">
        <v>7512</v>
      </c>
      <c r="G363" t="s">
        <v>11</v>
      </c>
      <c r="H363">
        <v>145</v>
      </c>
      <c r="I363">
        <v>403</v>
      </c>
      <c r="J363">
        <v>0</v>
      </c>
      <c r="K363">
        <v>33</v>
      </c>
      <c r="L363">
        <v>212</v>
      </c>
      <c r="M363">
        <v>0</v>
      </c>
      <c r="N363">
        <v>14</v>
      </c>
      <c r="O363">
        <v>0</v>
      </c>
      <c r="P363">
        <v>24</v>
      </c>
      <c r="Q363">
        <v>25</v>
      </c>
      <c r="R363" s="114">
        <v>68</v>
      </c>
      <c r="S363" s="6">
        <v>1.3</v>
      </c>
      <c r="T363" s="6">
        <v>2</v>
      </c>
      <c r="U363" s="6" t="s">
        <v>704</v>
      </c>
      <c r="V363" t="s">
        <v>704</v>
      </c>
      <c r="W363" t="s">
        <v>704</v>
      </c>
      <c r="X363" t="s">
        <v>704</v>
      </c>
      <c r="Y363" s="22">
        <v>1</v>
      </c>
      <c r="Z363" s="22">
        <v>0</v>
      </c>
      <c r="AA363" s="22" t="s">
        <v>704</v>
      </c>
      <c r="AB363" s="22" t="s">
        <v>704</v>
      </c>
      <c r="AC363" s="22" t="s">
        <v>704</v>
      </c>
      <c r="AD363" s="22" t="s">
        <v>704</v>
      </c>
      <c r="AE363" s="22" t="s">
        <v>2575</v>
      </c>
      <c r="AF363" s="22" t="s">
        <v>704</v>
      </c>
      <c r="AG363" s="22" t="s">
        <v>704</v>
      </c>
      <c r="AH363" s="22" t="s">
        <v>704</v>
      </c>
      <c r="AI363" s="22" t="s">
        <v>1801</v>
      </c>
      <c r="AJ363" s="22" t="s">
        <v>704</v>
      </c>
      <c r="AK363" s="22" t="s">
        <v>704</v>
      </c>
      <c r="AL363" s="22" t="s">
        <v>704</v>
      </c>
    </row>
    <row r="364" spans="1:38" x14ac:dyDescent="0.3">
      <c r="A364">
        <v>127</v>
      </c>
      <c r="B364" t="s">
        <v>532</v>
      </c>
      <c r="C364" t="s">
        <v>713</v>
      </c>
      <c r="D364" t="s">
        <v>592</v>
      </c>
      <c r="E364" t="s">
        <v>609</v>
      </c>
      <c r="F364">
        <v>6207</v>
      </c>
      <c r="G364" t="s">
        <v>9</v>
      </c>
      <c r="H364">
        <v>156</v>
      </c>
      <c r="I364">
        <v>376</v>
      </c>
      <c r="J364">
        <v>0</v>
      </c>
      <c r="K364">
        <v>37</v>
      </c>
      <c r="L364">
        <v>276</v>
      </c>
      <c r="M364">
        <v>0</v>
      </c>
      <c r="N364">
        <v>13</v>
      </c>
      <c r="O364">
        <v>0</v>
      </c>
      <c r="P364">
        <v>32</v>
      </c>
      <c r="Q364">
        <v>85</v>
      </c>
      <c r="R364" s="114">
        <v>72</v>
      </c>
      <c r="S364" s="6">
        <v>1.35</v>
      </c>
      <c r="T364" s="6">
        <v>1.5</v>
      </c>
      <c r="U364" s="6" t="s">
        <v>704</v>
      </c>
      <c r="V364" t="s">
        <v>704</v>
      </c>
      <c r="W364" t="s">
        <v>704</v>
      </c>
      <c r="X364" t="s">
        <v>704</v>
      </c>
      <c r="Y364" s="22">
        <v>0.7</v>
      </c>
      <c r="Z364" s="22">
        <v>0</v>
      </c>
      <c r="AA364" s="22" t="s">
        <v>704</v>
      </c>
      <c r="AB364" s="22" t="s">
        <v>704</v>
      </c>
      <c r="AC364" s="22" t="s">
        <v>704</v>
      </c>
      <c r="AD364" s="22" t="s">
        <v>704</v>
      </c>
      <c r="AE364" s="22" t="s">
        <v>1800</v>
      </c>
      <c r="AF364" s="22" t="s">
        <v>704</v>
      </c>
      <c r="AG364" s="22" t="s">
        <v>704</v>
      </c>
      <c r="AH364" s="22" t="s">
        <v>704</v>
      </c>
      <c r="AI364" s="22" t="s">
        <v>1799</v>
      </c>
      <c r="AJ364" s="22" t="s">
        <v>704</v>
      </c>
      <c r="AK364" s="22" t="s">
        <v>704</v>
      </c>
      <c r="AL364" s="22" t="s">
        <v>704</v>
      </c>
    </row>
    <row r="365" spans="1:38" x14ac:dyDescent="0.3">
      <c r="A365">
        <v>128</v>
      </c>
      <c r="B365" t="s">
        <v>533</v>
      </c>
      <c r="C365" t="s">
        <v>713</v>
      </c>
      <c r="D365" t="s">
        <v>593</v>
      </c>
      <c r="E365" t="s">
        <v>609</v>
      </c>
      <c r="F365">
        <v>6032</v>
      </c>
      <c r="G365" t="s">
        <v>9</v>
      </c>
      <c r="H365">
        <v>152</v>
      </c>
      <c r="I365">
        <v>354</v>
      </c>
      <c r="J365">
        <v>0</v>
      </c>
      <c r="K365">
        <v>35</v>
      </c>
      <c r="L365">
        <v>268</v>
      </c>
      <c r="M365">
        <v>0</v>
      </c>
      <c r="N365">
        <v>12</v>
      </c>
      <c r="O365">
        <v>0</v>
      </c>
      <c r="P365">
        <v>31</v>
      </c>
      <c r="Q365">
        <v>28</v>
      </c>
      <c r="R365" s="114">
        <v>68</v>
      </c>
      <c r="S365" s="6">
        <v>1.35</v>
      </c>
      <c r="T365" s="6">
        <v>1.5</v>
      </c>
      <c r="U365" s="6" t="s">
        <v>704</v>
      </c>
      <c r="V365" t="s">
        <v>704</v>
      </c>
      <c r="W365" t="s">
        <v>704</v>
      </c>
      <c r="X365" t="s">
        <v>704</v>
      </c>
      <c r="Y365" s="22">
        <v>0.7</v>
      </c>
      <c r="Z365" s="22">
        <v>0</v>
      </c>
      <c r="AA365" s="22" t="s">
        <v>704</v>
      </c>
      <c r="AB365" s="22" t="s">
        <v>704</v>
      </c>
      <c r="AC365" s="22" t="s">
        <v>704</v>
      </c>
      <c r="AD365" s="22" t="s">
        <v>704</v>
      </c>
      <c r="AE365" s="22" t="s">
        <v>1798</v>
      </c>
      <c r="AF365" s="22" t="s">
        <v>704</v>
      </c>
      <c r="AG365" s="22" t="s">
        <v>704</v>
      </c>
      <c r="AH365" s="22" t="s">
        <v>704</v>
      </c>
      <c r="AI365" s="22" t="s">
        <v>1797</v>
      </c>
      <c r="AJ365" s="22" t="s">
        <v>704</v>
      </c>
      <c r="AK365" s="22" t="s">
        <v>704</v>
      </c>
      <c r="AL365" s="22" t="s">
        <v>704</v>
      </c>
    </row>
    <row r="366" spans="1:38" ht="15" customHeight="1" x14ac:dyDescent="0.3">
      <c r="A366">
        <v>133</v>
      </c>
      <c r="B366" t="s">
        <v>522</v>
      </c>
      <c r="C366" t="s">
        <v>713</v>
      </c>
      <c r="D366" t="s">
        <v>592</v>
      </c>
      <c r="E366" t="s">
        <v>609</v>
      </c>
      <c r="F366">
        <v>7630</v>
      </c>
      <c r="G366" t="s">
        <v>11</v>
      </c>
      <c r="H366">
        <v>149</v>
      </c>
      <c r="I366">
        <v>407</v>
      </c>
      <c r="J366">
        <v>0</v>
      </c>
      <c r="K366">
        <v>31</v>
      </c>
      <c r="L366">
        <v>219</v>
      </c>
      <c r="M366">
        <v>0</v>
      </c>
      <c r="N366">
        <v>14</v>
      </c>
      <c r="O366">
        <v>0</v>
      </c>
      <c r="P366">
        <v>23</v>
      </c>
      <c r="Q366">
        <v>81</v>
      </c>
      <c r="R366" s="114">
        <v>70</v>
      </c>
      <c r="S366" s="6">
        <v>1.3</v>
      </c>
      <c r="T366" s="6">
        <v>2</v>
      </c>
      <c r="U366" s="6" t="s">
        <v>704</v>
      </c>
      <c r="V366" t="s">
        <v>704</v>
      </c>
      <c r="W366" t="s">
        <v>704</v>
      </c>
      <c r="X366" t="s">
        <v>704</v>
      </c>
      <c r="Y366" s="22">
        <v>1</v>
      </c>
      <c r="Z366" s="22">
        <v>0</v>
      </c>
      <c r="AA366" s="21" t="s">
        <v>1065</v>
      </c>
      <c r="AB366" s="22" t="s">
        <v>704</v>
      </c>
      <c r="AC366" s="22" t="s">
        <v>704</v>
      </c>
      <c r="AD366" s="22" t="s">
        <v>704</v>
      </c>
      <c r="AE366" s="21" t="s">
        <v>1796</v>
      </c>
      <c r="AF366" s="22" t="s">
        <v>704</v>
      </c>
      <c r="AG366" s="22" t="s">
        <v>704</v>
      </c>
      <c r="AH366" s="22" t="s">
        <v>704</v>
      </c>
      <c r="AI366" s="21" t="s">
        <v>1768</v>
      </c>
      <c r="AJ366" s="22" t="s">
        <v>704</v>
      </c>
      <c r="AK366" s="22" t="s">
        <v>704</v>
      </c>
      <c r="AL366" s="22" t="s">
        <v>704</v>
      </c>
    </row>
    <row r="367" spans="1:38" ht="15" customHeight="1" x14ac:dyDescent="0.3">
      <c r="A367">
        <v>248</v>
      </c>
      <c r="B367" t="s">
        <v>539</v>
      </c>
      <c r="C367" t="s">
        <v>715</v>
      </c>
      <c r="D367" t="s">
        <v>592</v>
      </c>
      <c r="E367" t="s">
        <v>609</v>
      </c>
      <c r="F367">
        <v>7455</v>
      </c>
      <c r="G367" t="s">
        <v>9</v>
      </c>
      <c r="H367">
        <v>157</v>
      </c>
      <c r="I367">
        <v>366</v>
      </c>
      <c r="J367">
        <v>154</v>
      </c>
      <c r="K367">
        <v>38</v>
      </c>
      <c r="L367">
        <v>248</v>
      </c>
      <c r="M367">
        <v>0</v>
      </c>
      <c r="N367">
        <v>13</v>
      </c>
      <c r="O367">
        <v>0</v>
      </c>
      <c r="P367">
        <v>31</v>
      </c>
      <c r="Q367">
        <v>43</v>
      </c>
      <c r="R367" s="114">
        <v>66</v>
      </c>
      <c r="S367" s="6">
        <v>1.35</v>
      </c>
      <c r="T367" s="6">
        <v>1.5</v>
      </c>
      <c r="U367" s="6" t="s">
        <v>704</v>
      </c>
      <c r="V367" t="s">
        <v>704</v>
      </c>
      <c r="W367" t="s">
        <v>704</v>
      </c>
      <c r="X367" t="s">
        <v>704</v>
      </c>
      <c r="Y367" s="22">
        <v>0.7</v>
      </c>
      <c r="Z367" s="22">
        <v>0</v>
      </c>
      <c r="AA367" t="s">
        <v>1061</v>
      </c>
      <c r="AB367" t="s">
        <v>1062</v>
      </c>
      <c r="AC367" s="22" t="s">
        <v>704</v>
      </c>
      <c r="AD367" s="22" t="s">
        <v>704</v>
      </c>
      <c r="AE367" t="s">
        <v>1795</v>
      </c>
      <c r="AF367" t="s">
        <v>1794</v>
      </c>
      <c r="AG367" s="22" t="s">
        <v>704</v>
      </c>
      <c r="AH367" s="22" t="s">
        <v>704</v>
      </c>
      <c r="AI367" t="s">
        <v>1061</v>
      </c>
      <c r="AJ367" t="s">
        <v>1062</v>
      </c>
      <c r="AK367" s="22" t="s">
        <v>704</v>
      </c>
      <c r="AL367" s="22" t="s">
        <v>704</v>
      </c>
    </row>
    <row r="368" spans="1:38" x14ac:dyDescent="0.3">
      <c r="A368">
        <v>65</v>
      </c>
      <c r="B368" t="s">
        <v>519</v>
      </c>
      <c r="C368" t="s">
        <v>711</v>
      </c>
      <c r="D368" t="s">
        <v>595</v>
      </c>
      <c r="E368" t="s">
        <v>609</v>
      </c>
      <c r="F368">
        <v>8031</v>
      </c>
      <c r="G368" t="s">
        <v>11</v>
      </c>
      <c r="H368">
        <v>159</v>
      </c>
      <c r="I368">
        <v>414</v>
      </c>
      <c r="J368">
        <v>0</v>
      </c>
      <c r="K368">
        <v>33</v>
      </c>
      <c r="L368">
        <v>400</v>
      </c>
      <c r="M368">
        <v>0</v>
      </c>
      <c r="N368">
        <v>15</v>
      </c>
      <c r="O368">
        <v>0</v>
      </c>
      <c r="P368">
        <v>27</v>
      </c>
      <c r="Q368">
        <v>76</v>
      </c>
      <c r="R368" s="114">
        <v>71</v>
      </c>
      <c r="S368" s="6">
        <v>1.3</v>
      </c>
      <c r="T368" s="6">
        <v>2</v>
      </c>
      <c r="U368" s="6" t="s">
        <v>704</v>
      </c>
      <c r="V368" t="s">
        <v>704</v>
      </c>
      <c r="W368" t="s">
        <v>704</v>
      </c>
      <c r="X368" t="s">
        <v>704</v>
      </c>
      <c r="Y368" s="22">
        <v>1</v>
      </c>
      <c r="Z368" s="22">
        <v>0</v>
      </c>
      <c r="AA368" s="22" t="s">
        <v>704</v>
      </c>
      <c r="AB368" s="22" t="s">
        <v>704</v>
      </c>
      <c r="AC368" s="22" t="s">
        <v>704</v>
      </c>
      <c r="AD368" s="22" t="s">
        <v>704</v>
      </c>
      <c r="AE368" s="22" t="s">
        <v>1793</v>
      </c>
      <c r="AF368" s="22" t="s">
        <v>1792</v>
      </c>
      <c r="AG368" s="22" t="s">
        <v>704</v>
      </c>
      <c r="AH368" s="22" t="s">
        <v>704</v>
      </c>
      <c r="AI368" s="22" t="s">
        <v>1790</v>
      </c>
      <c r="AJ368" s="22" t="s">
        <v>1791</v>
      </c>
      <c r="AK368" s="22" t="s">
        <v>704</v>
      </c>
      <c r="AL368" s="22" t="s">
        <v>704</v>
      </c>
    </row>
    <row r="369" spans="1:43" x14ac:dyDescent="0.3">
      <c r="A369" s="21" t="s">
        <v>1785</v>
      </c>
      <c r="B369" s="21" t="s">
        <v>917</v>
      </c>
      <c r="C369" s="21" t="s">
        <v>918</v>
      </c>
      <c r="D369" s="21" t="s">
        <v>595</v>
      </c>
      <c r="E369" s="21" t="s">
        <v>147</v>
      </c>
      <c r="F369" s="21">
        <v>7648</v>
      </c>
      <c r="G369" s="21" t="s">
        <v>11</v>
      </c>
      <c r="H369" s="21">
        <v>142</v>
      </c>
      <c r="I369" s="21">
        <v>409</v>
      </c>
      <c r="J369" s="21">
        <v>212</v>
      </c>
      <c r="K369" s="21">
        <v>30</v>
      </c>
      <c r="L369" s="21">
        <v>199</v>
      </c>
      <c r="M369" s="21">
        <v>0</v>
      </c>
      <c r="N369" s="21">
        <v>15</v>
      </c>
      <c r="O369" s="21">
        <v>0</v>
      </c>
      <c r="P369" s="21">
        <v>26</v>
      </c>
      <c r="Q369" s="21">
        <v>66</v>
      </c>
      <c r="R369" s="114">
        <v>55</v>
      </c>
      <c r="S369" s="22">
        <v>1.3</v>
      </c>
      <c r="T369" s="22">
        <v>2</v>
      </c>
      <c r="U369" s="6" t="s">
        <v>704</v>
      </c>
      <c r="V369" s="6" t="s">
        <v>704</v>
      </c>
      <c r="W369" t="s">
        <v>704</v>
      </c>
      <c r="X369" t="s">
        <v>704</v>
      </c>
      <c r="Y369" s="6">
        <v>1</v>
      </c>
      <c r="Z369" s="22">
        <v>0</v>
      </c>
      <c r="AA369" t="s">
        <v>1076</v>
      </c>
      <c r="AB369" t="s">
        <v>1311</v>
      </c>
      <c r="AC369" s="22" t="s">
        <v>704</v>
      </c>
      <c r="AD369" s="22" t="s">
        <v>704</v>
      </c>
      <c r="AE369" t="s">
        <v>1789</v>
      </c>
      <c r="AF369" t="s">
        <v>1788</v>
      </c>
      <c r="AG369" s="22" t="s">
        <v>704</v>
      </c>
      <c r="AH369" s="22" t="s">
        <v>704</v>
      </c>
      <c r="AI369" t="s">
        <v>1786</v>
      </c>
      <c r="AJ369" t="s">
        <v>1787</v>
      </c>
      <c r="AK369" s="22" t="s">
        <v>704</v>
      </c>
      <c r="AL369" s="22" t="s">
        <v>704</v>
      </c>
    </row>
    <row r="370" spans="1:43" x14ac:dyDescent="0.3">
      <c r="A370">
        <v>58</v>
      </c>
      <c r="B370" t="s">
        <v>512</v>
      </c>
      <c r="C370" t="s">
        <v>711</v>
      </c>
      <c r="D370" t="s">
        <v>593</v>
      </c>
      <c r="E370" t="s">
        <v>609</v>
      </c>
      <c r="F370">
        <v>7385</v>
      </c>
      <c r="G370" t="s">
        <v>11</v>
      </c>
      <c r="H370">
        <v>139</v>
      </c>
      <c r="I370">
        <v>391</v>
      </c>
      <c r="J370">
        <v>0</v>
      </c>
      <c r="K370">
        <v>28</v>
      </c>
      <c r="L370">
        <v>211</v>
      </c>
      <c r="M370">
        <v>0</v>
      </c>
      <c r="N370">
        <v>13</v>
      </c>
      <c r="O370">
        <v>0</v>
      </c>
      <c r="P370">
        <v>21</v>
      </c>
      <c r="Q370">
        <v>51</v>
      </c>
      <c r="R370" s="114">
        <v>69</v>
      </c>
      <c r="S370" s="6">
        <v>1.3</v>
      </c>
      <c r="T370" s="6">
        <v>2</v>
      </c>
      <c r="U370" s="6" t="s">
        <v>704</v>
      </c>
      <c r="V370" t="s">
        <v>704</v>
      </c>
      <c r="W370" t="s">
        <v>704</v>
      </c>
      <c r="X370" t="s">
        <v>704</v>
      </c>
      <c r="Y370" s="22">
        <v>1</v>
      </c>
      <c r="Z370" s="22">
        <v>0</v>
      </c>
      <c r="AA370" s="22" t="s">
        <v>704</v>
      </c>
      <c r="AB370" s="22" t="s">
        <v>704</v>
      </c>
      <c r="AC370" s="22" t="s">
        <v>704</v>
      </c>
      <c r="AD370" s="22" t="s">
        <v>704</v>
      </c>
      <c r="AE370" s="22" t="s">
        <v>1783</v>
      </c>
      <c r="AF370" s="22" t="s">
        <v>704</v>
      </c>
      <c r="AG370" s="22" t="s">
        <v>704</v>
      </c>
      <c r="AH370" s="22" t="s">
        <v>704</v>
      </c>
      <c r="AI370" s="22" t="s">
        <v>1784</v>
      </c>
      <c r="AJ370" s="22" t="s">
        <v>704</v>
      </c>
      <c r="AK370" s="22" t="s">
        <v>704</v>
      </c>
      <c r="AL370" s="22" t="s">
        <v>704</v>
      </c>
    </row>
    <row r="371" spans="1:43" x14ac:dyDescent="0.3">
      <c r="A371">
        <v>150</v>
      </c>
      <c r="B371" t="s">
        <v>544</v>
      </c>
      <c r="C371" t="s">
        <v>713</v>
      </c>
      <c r="D371" t="s">
        <v>592</v>
      </c>
      <c r="E371" t="s">
        <v>609</v>
      </c>
      <c r="F371">
        <v>3642</v>
      </c>
      <c r="G371" t="s">
        <v>7</v>
      </c>
      <c r="H371">
        <v>145</v>
      </c>
      <c r="I371">
        <v>282</v>
      </c>
      <c r="J371">
        <v>0</v>
      </c>
      <c r="K371">
        <v>61</v>
      </c>
      <c r="L371">
        <v>171</v>
      </c>
      <c r="M371">
        <v>0</v>
      </c>
      <c r="N371">
        <v>10</v>
      </c>
      <c r="O371">
        <v>0</v>
      </c>
      <c r="P371">
        <v>12</v>
      </c>
      <c r="Q371">
        <v>19</v>
      </c>
      <c r="R371" s="114">
        <v>81</v>
      </c>
      <c r="S371" s="6">
        <v>1.2</v>
      </c>
      <c r="T371" s="6">
        <v>2</v>
      </c>
      <c r="U371" s="6" t="s">
        <v>704</v>
      </c>
      <c r="V371" t="s">
        <v>704</v>
      </c>
      <c r="W371" t="s">
        <v>704</v>
      </c>
      <c r="X371" t="s">
        <v>704</v>
      </c>
      <c r="Y371" s="22">
        <v>1</v>
      </c>
      <c r="Z371" s="22">
        <v>0</v>
      </c>
      <c r="AA371" s="21" t="s">
        <v>1314</v>
      </c>
      <c r="AB371" s="21" t="s">
        <v>1315</v>
      </c>
      <c r="AC371" s="22" t="s">
        <v>704</v>
      </c>
      <c r="AD371" s="22" t="s">
        <v>704</v>
      </c>
      <c r="AE371" s="21" t="s">
        <v>1782</v>
      </c>
      <c r="AF371" s="21" t="s">
        <v>704</v>
      </c>
      <c r="AG371" s="22" t="s">
        <v>704</v>
      </c>
      <c r="AH371" s="22" t="s">
        <v>704</v>
      </c>
      <c r="AI371" s="21" t="s">
        <v>1781</v>
      </c>
      <c r="AJ371" s="21" t="s">
        <v>704</v>
      </c>
      <c r="AK371" s="22" t="s">
        <v>704</v>
      </c>
      <c r="AL371" s="22" t="s">
        <v>704</v>
      </c>
    </row>
    <row r="372" spans="1:43" x14ac:dyDescent="0.3">
      <c r="A372">
        <v>251</v>
      </c>
      <c r="B372" t="s">
        <v>527</v>
      </c>
      <c r="C372" t="s">
        <v>715</v>
      </c>
      <c r="D372" t="s">
        <v>595</v>
      </c>
      <c r="E372" t="s">
        <v>609</v>
      </c>
      <c r="F372">
        <v>8401</v>
      </c>
      <c r="G372" t="s">
        <v>11</v>
      </c>
      <c r="H372">
        <v>150</v>
      </c>
      <c r="I372">
        <v>423</v>
      </c>
      <c r="J372">
        <v>217</v>
      </c>
      <c r="K372">
        <v>33</v>
      </c>
      <c r="L372">
        <v>208</v>
      </c>
      <c r="M372">
        <v>0</v>
      </c>
      <c r="N372">
        <v>15</v>
      </c>
      <c r="O372">
        <v>0</v>
      </c>
      <c r="P372">
        <v>30</v>
      </c>
      <c r="Q372">
        <v>45</v>
      </c>
      <c r="R372" s="114">
        <v>67</v>
      </c>
      <c r="S372" s="6">
        <v>1.3</v>
      </c>
      <c r="T372" s="6">
        <v>2</v>
      </c>
      <c r="U372" s="6" t="s">
        <v>704</v>
      </c>
      <c r="V372" t="s">
        <v>704</v>
      </c>
      <c r="W372" t="s">
        <v>704</v>
      </c>
      <c r="X372" t="s">
        <v>704</v>
      </c>
      <c r="Y372" s="22">
        <v>0.9</v>
      </c>
      <c r="Z372" s="22">
        <v>0</v>
      </c>
      <c r="AA372" t="s">
        <v>1067</v>
      </c>
      <c r="AB372" s="22" t="s">
        <v>704</v>
      </c>
      <c r="AC372" s="22" t="s">
        <v>704</v>
      </c>
      <c r="AD372" s="22" t="s">
        <v>704</v>
      </c>
      <c r="AE372" t="s">
        <v>1780</v>
      </c>
      <c r="AF372" s="22" t="s">
        <v>1779</v>
      </c>
      <c r="AG372" s="22" t="s">
        <v>704</v>
      </c>
      <c r="AH372" s="22" t="s">
        <v>704</v>
      </c>
      <c r="AI372" t="s">
        <v>1778</v>
      </c>
      <c r="AJ372" s="22" t="s">
        <v>1067</v>
      </c>
      <c r="AK372" s="22" t="s">
        <v>704</v>
      </c>
      <c r="AL372" s="22" t="s">
        <v>704</v>
      </c>
    </row>
    <row r="373" spans="1:43" x14ac:dyDescent="0.3">
      <c r="A373">
        <v>131</v>
      </c>
      <c r="B373" t="s">
        <v>339</v>
      </c>
      <c r="C373" t="s">
        <v>713</v>
      </c>
      <c r="D373" t="s">
        <v>595</v>
      </c>
      <c r="E373" t="s">
        <v>609</v>
      </c>
      <c r="F373">
        <v>7783</v>
      </c>
      <c r="G373" t="s">
        <v>11</v>
      </c>
      <c r="H373">
        <v>159</v>
      </c>
      <c r="I373">
        <v>426</v>
      </c>
      <c r="J373">
        <v>0</v>
      </c>
      <c r="K373">
        <v>33</v>
      </c>
      <c r="L373">
        <v>220</v>
      </c>
      <c r="M373">
        <v>0</v>
      </c>
      <c r="N373">
        <v>15</v>
      </c>
      <c r="O373">
        <v>0</v>
      </c>
      <c r="P373">
        <v>24</v>
      </c>
      <c r="Q373">
        <v>90</v>
      </c>
      <c r="R373" s="114">
        <v>75</v>
      </c>
      <c r="S373" s="6">
        <v>1.3</v>
      </c>
      <c r="T373" s="6">
        <v>2</v>
      </c>
      <c r="U373" s="6" t="s">
        <v>704</v>
      </c>
      <c r="V373" t="s">
        <v>704</v>
      </c>
      <c r="W373" t="s">
        <v>704</v>
      </c>
      <c r="X373" t="s">
        <v>704</v>
      </c>
      <c r="Y373" s="22">
        <v>1</v>
      </c>
      <c r="Z373" s="22">
        <v>0</v>
      </c>
      <c r="AA373" t="s">
        <v>1068</v>
      </c>
      <c r="AB373" s="22" t="s">
        <v>704</v>
      </c>
      <c r="AC373" s="22" t="s">
        <v>704</v>
      </c>
      <c r="AD373" s="22" t="s">
        <v>704</v>
      </c>
      <c r="AE373" t="s">
        <v>1775</v>
      </c>
      <c r="AF373" s="22" t="s">
        <v>704</v>
      </c>
      <c r="AG373" s="22" t="s">
        <v>704</v>
      </c>
      <c r="AH373" s="22" t="s">
        <v>704</v>
      </c>
      <c r="AI373" t="s">
        <v>1068</v>
      </c>
      <c r="AJ373" s="22" t="s">
        <v>704</v>
      </c>
      <c r="AK373" s="22" t="s">
        <v>704</v>
      </c>
      <c r="AL373" s="22" t="s">
        <v>704</v>
      </c>
    </row>
    <row r="374" spans="1:43" x14ac:dyDescent="0.3">
      <c r="A374">
        <v>3131</v>
      </c>
      <c r="B374" t="s">
        <v>634</v>
      </c>
      <c r="C374" t="s">
        <v>713</v>
      </c>
      <c r="D374" t="s">
        <v>597</v>
      </c>
      <c r="E374" t="s">
        <v>609</v>
      </c>
      <c r="F374">
        <v>8023</v>
      </c>
      <c r="G374" t="s">
        <v>11</v>
      </c>
      <c r="H374">
        <v>179</v>
      </c>
      <c r="I374">
        <v>446</v>
      </c>
      <c r="J374">
        <v>0</v>
      </c>
      <c r="K374">
        <v>33</v>
      </c>
      <c r="L374">
        <v>290</v>
      </c>
      <c r="M374">
        <v>0</v>
      </c>
      <c r="N374">
        <v>15</v>
      </c>
      <c r="O374">
        <v>97</v>
      </c>
      <c r="P374">
        <v>24</v>
      </c>
      <c r="Q374">
        <v>90</v>
      </c>
      <c r="R374" s="114">
        <v>100</v>
      </c>
      <c r="S374" s="6">
        <v>1.4</v>
      </c>
      <c r="T374" s="6">
        <v>2</v>
      </c>
      <c r="U374" s="6" t="s">
        <v>704</v>
      </c>
      <c r="V374" t="s">
        <v>704</v>
      </c>
      <c r="W374" t="s">
        <v>704</v>
      </c>
      <c r="X374" t="s">
        <v>704</v>
      </c>
      <c r="Y374" s="22">
        <v>1.1499999999999999</v>
      </c>
      <c r="Z374" s="22">
        <v>0</v>
      </c>
      <c r="AA374" t="s">
        <v>1069</v>
      </c>
      <c r="AB374" s="22" t="s">
        <v>704</v>
      </c>
      <c r="AC374" s="22" t="s">
        <v>704</v>
      </c>
      <c r="AD374" s="22" t="s">
        <v>704</v>
      </c>
      <c r="AE374" t="s">
        <v>1776</v>
      </c>
      <c r="AF374" s="22" t="s">
        <v>1777</v>
      </c>
      <c r="AG374" s="22" t="s">
        <v>704</v>
      </c>
      <c r="AH374" s="22" t="s">
        <v>704</v>
      </c>
      <c r="AI374" t="s">
        <v>1773</v>
      </c>
      <c r="AJ374" s="22" t="s">
        <v>1774</v>
      </c>
      <c r="AK374" s="22" t="s">
        <v>704</v>
      </c>
      <c r="AL374" s="22" t="s">
        <v>704</v>
      </c>
    </row>
    <row r="375" spans="1:43" x14ac:dyDescent="0.3">
      <c r="A375">
        <v>64</v>
      </c>
      <c r="B375" t="s">
        <v>518</v>
      </c>
      <c r="C375" t="s">
        <v>711</v>
      </c>
      <c r="D375" t="s">
        <v>595</v>
      </c>
      <c r="E375" t="s">
        <v>609</v>
      </c>
      <c r="F375">
        <v>8080</v>
      </c>
      <c r="G375" t="s">
        <v>11</v>
      </c>
      <c r="H375">
        <v>159</v>
      </c>
      <c r="I375">
        <v>421</v>
      </c>
      <c r="J375">
        <v>0</v>
      </c>
      <c r="K375">
        <v>33</v>
      </c>
      <c r="L375">
        <v>400</v>
      </c>
      <c r="M375">
        <v>0</v>
      </c>
      <c r="N375">
        <v>15</v>
      </c>
      <c r="O375">
        <v>0</v>
      </c>
      <c r="P375">
        <v>28</v>
      </c>
      <c r="Q375">
        <v>89</v>
      </c>
      <c r="R375" s="114">
        <v>70</v>
      </c>
      <c r="S375" s="6">
        <v>1.3</v>
      </c>
      <c r="T375" s="6">
        <v>2</v>
      </c>
      <c r="U375" s="6" t="s">
        <v>704</v>
      </c>
      <c r="V375" t="s">
        <v>704</v>
      </c>
      <c r="W375" t="s">
        <v>704</v>
      </c>
      <c r="X375" t="s">
        <v>704</v>
      </c>
      <c r="Y375" s="22">
        <v>1</v>
      </c>
      <c r="Z375" s="22">
        <v>0</v>
      </c>
      <c r="AA375" t="s">
        <v>1071</v>
      </c>
      <c r="AB375" t="s">
        <v>1302</v>
      </c>
      <c r="AC375" s="22" t="s">
        <v>704</v>
      </c>
      <c r="AD375" s="22" t="s">
        <v>704</v>
      </c>
      <c r="AE375" t="s">
        <v>1772</v>
      </c>
      <c r="AF375" t="s">
        <v>1771</v>
      </c>
      <c r="AG375" s="22" t="s">
        <v>704</v>
      </c>
      <c r="AH375" s="22" t="s">
        <v>704</v>
      </c>
      <c r="AI375" t="s">
        <v>1071</v>
      </c>
      <c r="AJ375" t="s">
        <v>1770</v>
      </c>
      <c r="AK375" s="22" t="s">
        <v>704</v>
      </c>
      <c r="AL375" s="22" t="s">
        <v>704</v>
      </c>
    </row>
    <row r="376" spans="1:43" x14ac:dyDescent="0.3">
      <c r="A376">
        <v>62</v>
      </c>
      <c r="B376" t="s">
        <v>516</v>
      </c>
      <c r="C376" t="s">
        <v>711</v>
      </c>
      <c r="D376" t="s">
        <v>592</v>
      </c>
      <c r="E376" t="s">
        <v>609</v>
      </c>
      <c r="F376">
        <v>7456</v>
      </c>
      <c r="G376" t="s">
        <v>11</v>
      </c>
      <c r="H376">
        <v>149</v>
      </c>
      <c r="I376">
        <v>409</v>
      </c>
      <c r="J376">
        <v>0</v>
      </c>
      <c r="K376">
        <v>11</v>
      </c>
      <c r="L376">
        <v>216</v>
      </c>
      <c r="M376">
        <v>0</v>
      </c>
      <c r="N376">
        <v>14</v>
      </c>
      <c r="O376">
        <v>0</v>
      </c>
      <c r="P376">
        <v>21</v>
      </c>
      <c r="Q376">
        <v>61</v>
      </c>
      <c r="R376" s="114">
        <v>70</v>
      </c>
      <c r="S376" s="6">
        <v>1.3</v>
      </c>
      <c r="T376" s="6">
        <v>2</v>
      </c>
      <c r="U376" s="6" t="s">
        <v>704</v>
      </c>
      <c r="V376" t="s">
        <v>704</v>
      </c>
      <c r="W376" t="s">
        <v>704</v>
      </c>
      <c r="X376" t="s">
        <v>704</v>
      </c>
      <c r="Y376" s="22">
        <v>1</v>
      </c>
      <c r="Z376" s="22">
        <v>0</v>
      </c>
      <c r="AA376" s="21" t="s">
        <v>1065</v>
      </c>
      <c r="AB376" s="22" t="s">
        <v>704</v>
      </c>
      <c r="AC376" s="22" t="s">
        <v>704</v>
      </c>
      <c r="AD376" s="22" t="s">
        <v>704</v>
      </c>
      <c r="AE376" s="21" t="s">
        <v>1769</v>
      </c>
      <c r="AF376" s="22" t="s">
        <v>704</v>
      </c>
      <c r="AG376" s="22" t="s">
        <v>704</v>
      </c>
      <c r="AH376" s="22" t="s">
        <v>704</v>
      </c>
      <c r="AI376" s="21" t="s">
        <v>1768</v>
      </c>
      <c r="AJ376" s="22" t="s">
        <v>704</v>
      </c>
      <c r="AK376" s="22" t="s">
        <v>704</v>
      </c>
      <c r="AL376" s="22" t="s">
        <v>704</v>
      </c>
    </row>
    <row r="377" spans="1:43" x14ac:dyDescent="0.3">
      <c r="A377">
        <v>209</v>
      </c>
      <c r="B377" t="s">
        <v>348</v>
      </c>
      <c r="C377" t="s">
        <v>714</v>
      </c>
      <c r="D377" t="s">
        <v>593</v>
      </c>
      <c r="E377" t="s">
        <v>609</v>
      </c>
      <c r="F377">
        <v>7307</v>
      </c>
      <c r="G377" t="s">
        <v>11</v>
      </c>
      <c r="H377">
        <v>142</v>
      </c>
      <c r="I377">
        <v>416</v>
      </c>
      <c r="J377">
        <v>0</v>
      </c>
      <c r="K377">
        <v>31</v>
      </c>
      <c r="L377">
        <v>222</v>
      </c>
      <c r="M377">
        <v>0</v>
      </c>
      <c r="N377">
        <v>13</v>
      </c>
      <c r="O377">
        <v>0</v>
      </c>
      <c r="P377">
        <v>23</v>
      </c>
      <c r="Q377">
        <v>14</v>
      </c>
      <c r="R377" s="114">
        <v>66</v>
      </c>
      <c r="S377" s="6">
        <v>1.45</v>
      </c>
      <c r="T377" s="6">
        <v>2</v>
      </c>
      <c r="U377" s="6" t="s">
        <v>704</v>
      </c>
      <c r="V377" t="s">
        <v>704</v>
      </c>
      <c r="W377" t="s">
        <v>704</v>
      </c>
      <c r="X377" t="s">
        <v>704</v>
      </c>
      <c r="Y377" s="22">
        <v>0.8</v>
      </c>
      <c r="Z377" s="22">
        <v>0</v>
      </c>
      <c r="AA377" s="22" t="s">
        <v>704</v>
      </c>
      <c r="AB377" s="22" t="s">
        <v>704</v>
      </c>
      <c r="AC377" s="22" t="s">
        <v>704</v>
      </c>
      <c r="AD377" s="22" t="s">
        <v>704</v>
      </c>
      <c r="AE377" s="22" t="s">
        <v>1767</v>
      </c>
      <c r="AF377" s="22" t="s">
        <v>704</v>
      </c>
      <c r="AG377" s="22" t="s">
        <v>704</v>
      </c>
      <c r="AH377" s="22" t="s">
        <v>704</v>
      </c>
      <c r="AI377" s="22" t="s">
        <v>1765</v>
      </c>
      <c r="AJ377" s="22" t="s">
        <v>704</v>
      </c>
      <c r="AK377" s="22" t="s">
        <v>704</v>
      </c>
      <c r="AL377" s="22" t="s">
        <v>704</v>
      </c>
    </row>
    <row r="378" spans="1:43" x14ac:dyDescent="0.3">
      <c r="A378">
        <v>3209</v>
      </c>
      <c r="B378" t="s">
        <v>636</v>
      </c>
      <c r="C378" t="s">
        <v>714</v>
      </c>
      <c r="D378" t="s">
        <v>592</v>
      </c>
      <c r="E378" t="s">
        <v>779</v>
      </c>
      <c r="F378">
        <v>7657</v>
      </c>
      <c r="G378" t="s">
        <v>11</v>
      </c>
      <c r="H378">
        <v>134</v>
      </c>
      <c r="I378">
        <v>390</v>
      </c>
      <c r="J378">
        <v>0</v>
      </c>
      <c r="K378">
        <v>31</v>
      </c>
      <c r="L378">
        <v>303</v>
      </c>
      <c r="M378">
        <v>202</v>
      </c>
      <c r="N378">
        <v>13</v>
      </c>
      <c r="O378">
        <v>0</v>
      </c>
      <c r="P378">
        <v>23</v>
      </c>
      <c r="Q378">
        <v>14</v>
      </c>
      <c r="R378" s="114">
        <v>77</v>
      </c>
      <c r="S378" s="6">
        <v>1.65</v>
      </c>
      <c r="T378" s="6">
        <v>2</v>
      </c>
      <c r="U378" s="6" t="s">
        <v>704</v>
      </c>
      <c r="V378" t="s">
        <v>87</v>
      </c>
      <c r="W378" t="s">
        <v>704</v>
      </c>
      <c r="X378">
        <v>3</v>
      </c>
      <c r="Y378" s="22">
        <v>0.85</v>
      </c>
      <c r="Z378" s="22">
        <v>0</v>
      </c>
      <c r="AA378" t="s">
        <v>1082</v>
      </c>
      <c r="AB378" s="22" t="s">
        <v>704</v>
      </c>
      <c r="AC378" s="22" t="s">
        <v>704</v>
      </c>
      <c r="AD378" s="22" t="s">
        <v>704</v>
      </c>
      <c r="AE378" t="s">
        <v>1767</v>
      </c>
      <c r="AF378" s="22" t="s">
        <v>1766</v>
      </c>
      <c r="AG378" s="22" t="s">
        <v>704</v>
      </c>
      <c r="AH378" s="22" t="s">
        <v>704</v>
      </c>
      <c r="AI378" t="s">
        <v>1765</v>
      </c>
      <c r="AJ378" s="22" t="s">
        <v>1082</v>
      </c>
      <c r="AK378" s="22" t="s">
        <v>704</v>
      </c>
      <c r="AL378" s="22" t="s">
        <v>704</v>
      </c>
    </row>
    <row r="379" spans="1:43" x14ac:dyDescent="0.3">
      <c r="A379" s="21"/>
      <c r="B379" s="21"/>
      <c r="C379" s="21"/>
      <c r="D379" s="21"/>
      <c r="E379" s="21"/>
      <c r="F379" s="21"/>
      <c r="G379" s="21"/>
      <c r="H379" s="21"/>
      <c r="I379" s="21"/>
      <c r="J379" s="21"/>
      <c r="K379" s="21"/>
      <c r="L379" s="21"/>
      <c r="M379" s="21"/>
      <c r="N379" s="21"/>
      <c r="O379" s="21"/>
      <c r="P379" s="21"/>
      <c r="Q379" s="21"/>
      <c r="R379" s="21"/>
      <c r="S379" s="22"/>
      <c r="T379" s="22"/>
      <c r="U379" s="6"/>
      <c r="V379" s="21"/>
      <c r="W379" s="21"/>
      <c r="X379" s="21"/>
      <c r="Y379" s="22"/>
      <c r="Z379" s="22"/>
      <c r="AA379" s="21"/>
      <c r="AB379" s="21"/>
      <c r="AC379" s="21"/>
      <c r="AD379" s="21"/>
    </row>
    <row r="380" spans="1:43" x14ac:dyDescent="0.3">
      <c r="A380" t="s">
        <v>307</v>
      </c>
      <c r="B380" t="s">
        <v>107</v>
      </c>
      <c r="C380" t="s">
        <v>150</v>
      </c>
      <c r="D380" t="s">
        <v>308</v>
      </c>
      <c r="E380" t="s">
        <v>108</v>
      </c>
      <c r="F380" t="s">
        <v>6</v>
      </c>
      <c r="G380" t="s">
        <v>1522</v>
      </c>
      <c r="H380" t="s">
        <v>13</v>
      </c>
      <c r="I380" t="s">
        <v>8</v>
      </c>
      <c r="J380" t="s">
        <v>10</v>
      </c>
      <c r="K380" t="s">
        <v>250</v>
      </c>
      <c r="L380" t="s">
        <v>221</v>
      </c>
      <c r="M380" t="s">
        <v>249</v>
      </c>
      <c r="N380" t="s">
        <v>1523</v>
      </c>
      <c r="O380" t="s">
        <v>615</v>
      </c>
      <c r="P380" t="s">
        <v>251</v>
      </c>
      <c r="Q380" t="s">
        <v>709</v>
      </c>
      <c r="R380" t="s">
        <v>710</v>
      </c>
      <c r="S380" s="6" t="s">
        <v>39</v>
      </c>
      <c r="T380" s="6" t="s">
        <v>616</v>
      </c>
      <c r="U380" s="6" t="s">
        <v>681</v>
      </c>
      <c r="V380" t="s">
        <v>697</v>
      </c>
      <c r="W380" t="s">
        <v>698</v>
      </c>
      <c r="X380" t="s">
        <v>699</v>
      </c>
      <c r="Y380" t="s">
        <v>700</v>
      </c>
      <c r="Z380" t="s">
        <v>701</v>
      </c>
      <c r="AA380" t="s">
        <v>702</v>
      </c>
      <c r="AB380" s="23" t="s">
        <v>959</v>
      </c>
      <c r="AC380" s="23" t="s">
        <v>960</v>
      </c>
      <c r="AD380" s="23" t="s">
        <v>995</v>
      </c>
      <c r="AE380" s="23" t="s">
        <v>996</v>
      </c>
      <c r="AF380" s="23" t="s">
        <v>1411</v>
      </c>
      <c r="AG380" s="23" t="s">
        <v>1412</v>
      </c>
      <c r="AH380" s="23" t="s">
        <v>1413</v>
      </c>
      <c r="AI380" s="23" t="s">
        <v>1414</v>
      </c>
      <c r="AJ380" s="23" t="s">
        <v>1493</v>
      </c>
      <c r="AK380" s="23" t="s">
        <v>1494</v>
      </c>
      <c r="AL380" s="23" t="s">
        <v>1495</v>
      </c>
      <c r="AM380" s="23" t="s">
        <v>1543</v>
      </c>
      <c r="AN380" s="23" t="s">
        <v>1496</v>
      </c>
      <c r="AO380" s="23" t="s">
        <v>1497</v>
      </c>
      <c r="AP380" s="23" t="s">
        <v>1498</v>
      </c>
      <c r="AQ380" s="23" t="s">
        <v>1544</v>
      </c>
    </row>
    <row r="381" spans="1:43" ht="15" customHeight="1" x14ac:dyDescent="0.3">
      <c r="A381">
        <v>224</v>
      </c>
      <c r="B381" t="s">
        <v>555</v>
      </c>
      <c r="C381" t="s">
        <v>714</v>
      </c>
      <c r="D381" t="s">
        <v>595</v>
      </c>
      <c r="E381" t="s">
        <v>323</v>
      </c>
      <c r="F381">
        <v>6588</v>
      </c>
      <c r="G381" t="s">
        <v>9</v>
      </c>
      <c r="H381">
        <v>131</v>
      </c>
      <c r="I381">
        <v>0</v>
      </c>
      <c r="J381">
        <v>0</v>
      </c>
      <c r="K381">
        <v>54</v>
      </c>
      <c r="L381">
        <v>323</v>
      </c>
      <c r="M381">
        <v>409</v>
      </c>
      <c r="N381">
        <v>13</v>
      </c>
      <c r="O381">
        <v>0</v>
      </c>
      <c r="P381">
        <v>31</v>
      </c>
      <c r="Q381">
        <v>42</v>
      </c>
      <c r="R381">
        <v>90</v>
      </c>
      <c r="S381" s="6">
        <v>1.25</v>
      </c>
      <c r="T381" s="6">
        <v>1.25</v>
      </c>
      <c r="U381" s="6">
        <v>1.25</v>
      </c>
      <c r="V381">
        <v>3</v>
      </c>
      <c r="W381">
        <v>2</v>
      </c>
      <c r="X381">
        <v>3</v>
      </c>
      <c r="Y381" t="s">
        <v>703</v>
      </c>
      <c r="Z381" t="s">
        <v>87</v>
      </c>
      <c r="AA381" t="s">
        <v>88</v>
      </c>
      <c r="AB381" s="21" t="s">
        <v>704</v>
      </c>
      <c r="AC381" s="21" t="s">
        <v>704</v>
      </c>
      <c r="AD381" s="21" t="s">
        <v>704</v>
      </c>
      <c r="AE381" s="21" t="s">
        <v>704</v>
      </c>
      <c r="AF381" s="21" t="s">
        <v>704</v>
      </c>
      <c r="AG381" s="21" t="s">
        <v>704</v>
      </c>
      <c r="AH381" s="21" t="s">
        <v>704</v>
      </c>
      <c r="AI381" s="21" t="s">
        <v>704</v>
      </c>
      <c r="AJ381" s="21" t="s">
        <v>1680</v>
      </c>
      <c r="AK381" s="21" t="s">
        <v>1681</v>
      </c>
      <c r="AL381" s="21" t="s">
        <v>704</v>
      </c>
      <c r="AM381" s="21" t="s">
        <v>704</v>
      </c>
      <c r="AN381" s="21" t="s">
        <v>1682</v>
      </c>
      <c r="AO381" s="21" t="s">
        <v>1683</v>
      </c>
      <c r="AP381" s="21" t="s">
        <v>704</v>
      </c>
      <c r="AQ381" s="21" t="s">
        <v>704</v>
      </c>
    </row>
    <row r="382" spans="1:43" ht="15" customHeight="1" x14ac:dyDescent="0.3">
      <c r="A382" s="21">
        <v>419</v>
      </c>
      <c r="B382" s="21" t="s">
        <v>2532</v>
      </c>
      <c r="C382" s="21" t="s">
        <v>714</v>
      </c>
      <c r="D382" s="21" t="s">
        <v>595</v>
      </c>
      <c r="E382" s="21" t="s">
        <v>323</v>
      </c>
      <c r="F382" s="21">
        <v>6541</v>
      </c>
      <c r="G382" s="21" t="s">
        <v>9</v>
      </c>
      <c r="H382" s="21">
        <v>131</v>
      </c>
      <c r="I382" s="21">
        <v>0</v>
      </c>
      <c r="J382" s="21">
        <v>0</v>
      </c>
      <c r="K382" s="21">
        <v>54</v>
      </c>
      <c r="L382" s="21">
        <v>323</v>
      </c>
      <c r="M382" s="21">
        <v>408</v>
      </c>
      <c r="N382" s="21">
        <v>13</v>
      </c>
      <c r="O382" s="21">
        <v>0</v>
      </c>
      <c r="P382" s="21">
        <v>31</v>
      </c>
      <c r="Q382" s="21">
        <v>42</v>
      </c>
      <c r="R382" s="21">
        <v>90</v>
      </c>
      <c r="S382" s="22">
        <v>1.25</v>
      </c>
      <c r="T382" s="22">
        <v>1.25</v>
      </c>
      <c r="U382" s="22">
        <v>1.25</v>
      </c>
      <c r="V382" s="21">
        <v>3</v>
      </c>
      <c r="W382" s="21">
        <v>2</v>
      </c>
      <c r="X382" s="21">
        <v>3</v>
      </c>
      <c r="Y382" s="21" t="s">
        <v>703</v>
      </c>
      <c r="Z382" s="21" t="s">
        <v>87</v>
      </c>
      <c r="AA382" s="21" t="s">
        <v>88</v>
      </c>
      <c r="AB382" t="s">
        <v>2536</v>
      </c>
      <c r="AC382" t="s">
        <v>2537</v>
      </c>
      <c r="AD382" t="s">
        <v>2538</v>
      </c>
      <c r="AE382" s="21" t="s">
        <v>704</v>
      </c>
      <c r="AF382" s="21" t="s">
        <v>704</v>
      </c>
      <c r="AG382" s="21" t="s">
        <v>704</v>
      </c>
      <c r="AH382" s="21" t="s">
        <v>704</v>
      </c>
      <c r="AI382" s="21" t="s">
        <v>704</v>
      </c>
      <c r="AJ382" s="21" t="s">
        <v>2547</v>
      </c>
      <c r="AK382" s="21" t="s">
        <v>2548</v>
      </c>
      <c r="AL382" s="21" t="s">
        <v>704</v>
      </c>
      <c r="AM382" s="21" t="s">
        <v>704</v>
      </c>
      <c r="AN382" s="21" t="s">
        <v>2549</v>
      </c>
      <c r="AO382" s="21" t="s">
        <v>2550</v>
      </c>
      <c r="AP382" s="21" t="s">
        <v>704</v>
      </c>
      <c r="AQ382" s="21" t="s">
        <v>704</v>
      </c>
    </row>
    <row r="383" spans="1:43" x14ac:dyDescent="0.3">
      <c r="A383" s="21" t="s">
        <v>1684</v>
      </c>
      <c r="B383" s="21" t="s">
        <v>912</v>
      </c>
      <c r="C383" s="21" t="s">
        <v>916</v>
      </c>
      <c r="D383" s="21" t="s">
        <v>595</v>
      </c>
      <c r="E383" s="21" t="s">
        <v>323</v>
      </c>
      <c r="F383" s="21">
        <v>6626</v>
      </c>
      <c r="G383" s="21" t="s">
        <v>9</v>
      </c>
      <c r="H383" s="21">
        <v>120</v>
      </c>
      <c r="I383" s="21">
        <v>0</v>
      </c>
      <c r="J383" s="21">
        <v>0</v>
      </c>
      <c r="K383" s="21">
        <v>37</v>
      </c>
      <c r="L383" s="21">
        <v>323</v>
      </c>
      <c r="M383" s="21">
        <v>410</v>
      </c>
      <c r="N383" s="21">
        <v>13</v>
      </c>
      <c r="O383" s="21">
        <v>0</v>
      </c>
      <c r="P383" s="21">
        <v>32</v>
      </c>
      <c r="Q383" s="21">
        <v>66</v>
      </c>
      <c r="R383" s="21">
        <v>86</v>
      </c>
      <c r="S383" s="22">
        <v>1.1000000000000001</v>
      </c>
      <c r="T383" s="22">
        <v>1.35</v>
      </c>
      <c r="U383" s="22">
        <v>1.35</v>
      </c>
      <c r="V383" s="21">
        <v>2</v>
      </c>
      <c r="W383" s="21">
        <v>3</v>
      </c>
      <c r="X383" s="21">
        <v>3</v>
      </c>
      <c r="Y383" s="21" t="s">
        <v>703</v>
      </c>
      <c r="Z383" s="21" t="s">
        <v>87</v>
      </c>
      <c r="AA383" s="21" t="s">
        <v>88</v>
      </c>
      <c r="AB383" t="s">
        <v>1103</v>
      </c>
      <c r="AC383" t="s">
        <v>1104</v>
      </c>
      <c r="AD383" s="21" t="s">
        <v>704</v>
      </c>
      <c r="AE383" s="21" t="s">
        <v>704</v>
      </c>
      <c r="AF383" s="21" t="s">
        <v>704</v>
      </c>
      <c r="AG383" s="21" t="s">
        <v>704</v>
      </c>
      <c r="AH383" s="21" t="s">
        <v>704</v>
      </c>
      <c r="AI383" s="21" t="s">
        <v>704</v>
      </c>
      <c r="AJ383" s="21" t="s">
        <v>1687</v>
      </c>
      <c r="AK383" s="21" t="s">
        <v>1688</v>
      </c>
      <c r="AL383" s="21" t="s">
        <v>704</v>
      </c>
      <c r="AM383" s="21" t="s">
        <v>704</v>
      </c>
      <c r="AN383" s="21" t="s">
        <v>1685</v>
      </c>
      <c r="AO383" s="21" t="s">
        <v>1686</v>
      </c>
      <c r="AP383" s="21" t="s">
        <v>704</v>
      </c>
      <c r="AQ383" s="21" t="s">
        <v>704</v>
      </c>
    </row>
    <row r="384" spans="1:43" x14ac:dyDescent="0.3">
      <c r="A384">
        <v>144</v>
      </c>
      <c r="B384" t="s">
        <v>551</v>
      </c>
      <c r="C384" t="s">
        <v>713</v>
      </c>
      <c r="D384" t="s">
        <v>592</v>
      </c>
      <c r="E384" t="s">
        <v>323</v>
      </c>
      <c r="F384">
        <v>6107</v>
      </c>
      <c r="G384" t="s">
        <v>9</v>
      </c>
      <c r="H384">
        <v>117</v>
      </c>
      <c r="I384">
        <v>0</v>
      </c>
      <c r="J384">
        <v>0</v>
      </c>
      <c r="K384">
        <v>53</v>
      </c>
      <c r="L384">
        <v>307</v>
      </c>
      <c r="M384">
        <v>400</v>
      </c>
      <c r="N384">
        <v>12</v>
      </c>
      <c r="O384">
        <v>0</v>
      </c>
      <c r="P384">
        <v>31</v>
      </c>
      <c r="Q384">
        <v>87</v>
      </c>
      <c r="R384">
        <v>102</v>
      </c>
      <c r="S384" s="6">
        <v>1.4</v>
      </c>
      <c r="T384" s="6">
        <v>1.4</v>
      </c>
      <c r="U384" s="6">
        <v>0.8</v>
      </c>
      <c r="V384">
        <v>3</v>
      </c>
      <c r="W384">
        <v>3</v>
      </c>
      <c r="X384">
        <v>2</v>
      </c>
      <c r="Y384" t="s">
        <v>88</v>
      </c>
      <c r="Z384" t="s">
        <v>88</v>
      </c>
      <c r="AA384" t="s">
        <v>87</v>
      </c>
      <c r="AB384" t="s">
        <v>1091</v>
      </c>
      <c r="AC384" s="21" t="s">
        <v>704</v>
      </c>
      <c r="AD384" s="21" t="s">
        <v>704</v>
      </c>
      <c r="AE384" s="21" t="s">
        <v>704</v>
      </c>
      <c r="AF384" s="21" t="s">
        <v>704</v>
      </c>
      <c r="AG384" s="21" t="s">
        <v>704</v>
      </c>
      <c r="AH384" s="21" t="s">
        <v>704</v>
      </c>
      <c r="AI384" s="21" t="s">
        <v>704</v>
      </c>
      <c r="AJ384" s="21" t="s">
        <v>1689</v>
      </c>
      <c r="AK384" s="21" t="s">
        <v>1649</v>
      </c>
      <c r="AL384" s="21" t="s">
        <v>704</v>
      </c>
      <c r="AM384" s="21" t="s">
        <v>704</v>
      </c>
      <c r="AN384" s="21" t="s">
        <v>1091</v>
      </c>
      <c r="AO384" s="21" t="s">
        <v>1647</v>
      </c>
      <c r="AP384" s="21" t="s">
        <v>704</v>
      </c>
      <c r="AQ384" s="21" t="s">
        <v>704</v>
      </c>
    </row>
    <row r="385" spans="1:43" x14ac:dyDescent="0.3">
      <c r="A385">
        <v>380</v>
      </c>
      <c r="B385" t="s">
        <v>807</v>
      </c>
      <c r="C385" t="s">
        <v>711</v>
      </c>
      <c r="D385" t="s">
        <v>595</v>
      </c>
      <c r="E385" t="s">
        <v>323</v>
      </c>
      <c r="F385">
        <v>6610</v>
      </c>
      <c r="G385" t="s">
        <v>9</v>
      </c>
      <c r="H385">
        <v>131</v>
      </c>
      <c r="I385">
        <v>0</v>
      </c>
      <c r="J385">
        <v>0</v>
      </c>
      <c r="K385">
        <v>54</v>
      </c>
      <c r="L385">
        <v>309</v>
      </c>
      <c r="M385">
        <v>425</v>
      </c>
      <c r="N385">
        <v>13</v>
      </c>
      <c r="O385">
        <v>0</v>
      </c>
      <c r="P385">
        <v>33</v>
      </c>
      <c r="Q385">
        <v>35</v>
      </c>
      <c r="R385">
        <v>82</v>
      </c>
      <c r="S385" s="6">
        <v>1.4</v>
      </c>
      <c r="T385" s="6">
        <v>1.3</v>
      </c>
      <c r="U385" s="6">
        <v>1.1499999999999999</v>
      </c>
      <c r="V385">
        <v>3</v>
      </c>
      <c r="W385">
        <v>3</v>
      </c>
      <c r="X385">
        <v>2</v>
      </c>
      <c r="Y385" t="s">
        <v>703</v>
      </c>
      <c r="Z385" t="s">
        <v>87</v>
      </c>
      <c r="AA385" t="s">
        <v>88</v>
      </c>
      <c r="AB385" t="s">
        <v>1099</v>
      </c>
      <c r="AC385" t="s">
        <v>1100</v>
      </c>
      <c r="AD385" t="s">
        <v>1101</v>
      </c>
      <c r="AE385" t="s">
        <v>1102</v>
      </c>
      <c r="AF385" s="21" t="s">
        <v>704</v>
      </c>
      <c r="AG385" s="21" t="s">
        <v>704</v>
      </c>
      <c r="AH385" s="21" t="s">
        <v>704</v>
      </c>
      <c r="AI385" s="21" t="s">
        <v>704</v>
      </c>
      <c r="AJ385" s="21" t="s">
        <v>1692</v>
      </c>
      <c r="AK385" s="21" t="s">
        <v>1693</v>
      </c>
      <c r="AL385" s="21" t="s">
        <v>704</v>
      </c>
      <c r="AM385" s="21" t="s">
        <v>704</v>
      </c>
      <c r="AN385" s="21" t="s">
        <v>1690</v>
      </c>
      <c r="AO385" s="21" t="s">
        <v>1691</v>
      </c>
      <c r="AP385" s="21" t="s">
        <v>704</v>
      </c>
      <c r="AQ385" s="21" t="s">
        <v>704</v>
      </c>
    </row>
    <row r="386" spans="1:43" x14ac:dyDescent="0.3">
      <c r="A386">
        <v>77</v>
      </c>
      <c r="B386" t="s">
        <v>548</v>
      </c>
      <c r="C386" t="s">
        <v>711</v>
      </c>
      <c r="D386" t="s">
        <v>595</v>
      </c>
      <c r="E386" t="s">
        <v>323</v>
      </c>
      <c r="F386">
        <v>6193</v>
      </c>
      <c r="G386" t="s">
        <v>9</v>
      </c>
      <c r="H386">
        <v>132</v>
      </c>
      <c r="I386">
        <v>0</v>
      </c>
      <c r="J386">
        <v>0</v>
      </c>
      <c r="K386">
        <v>62</v>
      </c>
      <c r="L386">
        <v>329</v>
      </c>
      <c r="M386">
        <v>429</v>
      </c>
      <c r="N386">
        <v>13</v>
      </c>
      <c r="O386">
        <v>0</v>
      </c>
      <c r="P386">
        <v>32</v>
      </c>
      <c r="Q386">
        <v>93</v>
      </c>
      <c r="R386">
        <v>107</v>
      </c>
      <c r="S386" s="6">
        <v>1.25</v>
      </c>
      <c r="T386" s="6">
        <v>1.25</v>
      </c>
      <c r="U386" s="6">
        <v>1.25</v>
      </c>
      <c r="V386">
        <v>3</v>
      </c>
      <c r="W386">
        <v>3</v>
      </c>
      <c r="X386">
        <v>2</v>
      </c>
      <c r="Y386" t="s">
        <v>703</v>
      </c>
      <c r="Z386" t="s">
        <v>87</v>
      </c>
      <c r="AA386" t="s">
        <v>88</v>
      </c>
      <c r="AB386" s="21" t="s">
        <v>704</v>
      </c>
      <c r="AC386" s="21" t="s">
        <v>704</v>
      </c>
      <c r="AD386" s="21" t="s">
        <v>704</v>
      </c>
      <c r="AE386" s="21" t="s">
        <v>704</v>
      </c>
      <c r="AF386" s="21" t="s">
        <v>704</v>
      </c>
      <c r="AG386" s="21" t="s">
        <v>704</v>
      </c>
      <c r="AH386" s="21" t="s">
        <v>704</v>
      </c>
      <c r="AI386" s="21" t="s">
        <v>704</v>
      </c>
      <c r="AJ386" s="21" t="s">
        <v>1695</v>
      </c>
      <c r="AK386" s="21" t="s">
        <v>704</v>
      </c>
      <c r="AL386" s="21" t="s">
        <v>704</v>
      </c>
      <c r="AM386" s="21" t="s">
        <v>704</v>
      </c>
      <c r="AN386" s="21" t="s">
        <v>1694</v>
      </c>
      <c r="AO386" s="21" t="s">
        <v>704</v>
      </c>
      <c r="AP386" s="21" t="s">
        <v>704</v>
      </c>
      <c r="AQ386" s="21" t="s">
        <v>704</v>
      </c>
    </row>
    <row r="387" spans="1:43" x14ac:dyDescent="0.3">
      <c r="A387">
        <v>357</v>
      </c>
      <c r="B387" t="s">
        <v>561</v>
      </c>
      <c r="C387" t="s">
        <v>711</v>
      </c>
      <c r="D387" t="s">
        <v>595</v>
      </c>
      <c r="E387" t="s">
        <v>323</v>
      </c>
      <c r="F387">
        <v>6647</v>
      </c>
      <c r="G387" t="s">
        <v>9</v>
      </c>
      <c r="H387">
        <v>131</v>
      </c>
      <c r="I387">
        <v>0</v>
      </c>
      <c r="J387">
        <v>0</v>
      </c>
      <c r="K387">
        <v>54</v>
      </c>
      <c r="L387">
        <v>331</v>
      </c>
      <c r="M387">
        <v>433</v>
      </c>
      <c r="N387">
        <v>13</v>
      </c>
      <c r="O387">
        <v>0</v>
      </c>
      <c r="P387">
        <v>33</v>
      </c>
      <c r="Q387">
        <v>90</v>
      </c>
      <c r="R387">
        <v>88</v>
      </c>
      <c r="S387" s="6">
        <v>1.4</v>
      </c>
      <c r="T387" s="6">
        <v>1.3</v>
      </c>
      <c r="U387" s="6">
        <v>1.2</v>
      </c>
      <c r="V387">
        <v>3</v>
      </c>
      <c r="W387">
        <v>3</v>
      </c>
      <c r="X387">
        <v>2</v>
      </c>
      <c r="Y387" t="s">
        <v>703</v>
      </c>
      <c r="Z387" t="s">
        <v>87</v>
      </c>
      <c r="AA387" t="s">
        <v>88</v>
      </c>
      <c r="AB387" t="s">
        <v>1096</v>
      </c>
      <c r="AC387" s="21" t="s">
        <v>704</v>
      </c>
      <c r="AD387" s="21" t="s">
        <v>704</v>
      </c>
      <c r="AE387" s="21" t="s">
        <v>704</v>
      </c>
      <c r="AF387" s="21" t="s">
        <v>704</v>
      </c>
      <c r="AG387" s="21" t="s">
        <v>704</v>
      </c>
      <c r="AH387" s="21" t="s">
        <v>704</v>
      </c>
      <c r="AI387" s="21" t="s">
        <v>704</v>
      </c>
      <c r="AJ387" s="21" t="s">
        <v>1700</v>
      </c>
      <c r="AK387" s="21" t="s">
        <v>1699</v>
      </c>
      <c r="AL387" s="21" t="s">
        <v>1698</v>
      </c>
      <c r="AM387" s="21" t="s">
        <v>704</v>
      </c>
      <c r="AN387" s="21" t="s">
        <v>1096</v>
      </c>
      <c r="AO387" s="21" t="s">
        <v>1696</v>
      </c>
      <c r="AP387" s="21" t="s">
        <v>1697</v>
      </c>
      <c r="AQ387" s="21" t="s">
        <v>704</v>
      </c>
    </row>
    <row r="388" spans="1:43" x14ac:dyDescent="0.3">
      <c r="A388" s="21">
        <v>147</v>
      </c>
      <c r="B388" s="21" t="s">
        <v>1466</v>
      </c>
      <c r="C388" s="21" t="s">
        <v>713</v>
      </c>
      <c r="D388" s="21" t="s">
        <v>595</v>
      </c>
      <c r="E388" s="21" t="s">
        <v>323</v>
      </c>
      <c r="F388" s="21">
        <v>6481</v>
      </c>
      <c r="G388" s="21" t="s">
        <v>9</v>
      </c>
      <c r="H388" s="21">
        <v>117</v>
      </c>
      <c r="I388" s="21">
        <v>0</v>
      </c>
      <c r="J388" s="21">
        <v>0</v>
      </c>
      <c r="K388" s="21">
        <v>51</v>
      </c>
      <c r="L388" s="21">
        <v>289</v>
      </c>
      <c r="M388" s="21">
        <v>413</v>
      </c>
      <c r="N388" s="21">
        <v>13</v>
      </c>
      <c r="O388" s="21">
        <v>0</v>
      </c>
      <c r="P388" s="21">
        <v>30</v>
      </c>
      <c r="Q388" s="21">
        <v>75</v>
      </c>
      <c r="R388" s="21">
        <v>90</v>
      </c>
      <c r="S388" s="22">
        <v>1.2</v>
      </c>
      <c r="T388" s="22">
        <v>1.35</v>
      </c>
      <c r="U388" s="22">
        <v>1.25</v>
      </c>
      <c r="V388" s="21">
        <v>2</v>
      </c>
      <c r="W388" s="21">
        <v>3</v>
      </c>
      <c r="X388" s="21">
        <v>3</v>
      </c>
      <c r="Y388" s="21" t="s">
        <v>703</v>
      </c>
      <c r="Z388" s="21" t="s">
        <v>88</v>
      </c>
      <c r="AA388" s="21" t="s">
        <v>88</v>
      </c>
      <c r="AB388" t="s">
        <v>1489</v>
      </c>
      <c r="AC388" s="21" t="s">
        <v>704</v>
      </c>
      <c r="AD388" s="21" t="s">
        <v>704</v>
      </c>
      <c r="AE388" s="21" t="s">
        <v>704</v>
      </c>
      <c r="AF388" s="21" t="s">
        <v>704</v>
      </c>
      <c r="AG388" s="21" t="s">
        <v>704</v>
      </c>
      <c r="AH388" s="21" t="s">
        <v>704</v>
      </c>
      <c r="AI388" s="21" t="s">
        <v>704</v>
      </c>
      <c r="AJ388" s="21" t="s">
        <v>1516</v>
      </c>
      <c r="AK388" s="21" t="s">
        <v>1517</v>
      </c>
      <c r="AL388" s="21" t="s">
        <v>1518</v>
      </c>
      <c r="AM388" s="21" t="s">
        <v>704</v>
      </c>
      <c r="AN388" s="21" t="s">
        <v>1489</v>
      </c>
      <c r="AO388" s="21" t="s">
        <v>1514</v>
      </c>
      <c r="AP388" s="21" t="s">
        <v>1515</v>
      </c>
      <c r="AQ388" s="21" t="s">
        <v>704</v>
      </c>
    </row>
    <row r="389" spans="1:43" x14ac:dyDescent="0.3">
      <c r="A389" t="s">
        <v>300</v>
      </c>
      <c r="B389" t="s">
        <v>584</v>
      </c>
      <c r="C389" t="s">
        <v>604</v>
      </c>
      <c r="D389" t="s">
        <v>592</v>
      </c>
      <c r="E389" t="s">
        <v>323</v>
      </c>
      <c r="F389">
        <v>5126</v>
      </c>
      <c r="G389" t="s">
        <v>9</v>
      </c>
      <c r="H389">
        <v>95</v>
      </c>
      <c r="I389">
        <v>0</v>
      </c>
      <c r="J389">
        <v>0</v>
      </c>
      <c r="K389">
        <v>54</v>
      </c>
      <c r="L389">
        <v>266</v>
      </c>
      <c r="M389">
        <v>337</v>
      </c>
      <c r="N389">
        <v>12</v>
      </c>
      <c r="O389">
        <v>0</v>
      </c>
      <c r="P389">
        <v>32</v>
      </c>
      <c r="Q389">
        <v>43</v>
      </c>
      <c r="R389">
        <v>82</v>
      </c>
      <c r="S389" s="6">
        <v>1.05</v>
      </c>
      <c r="T389" s="6">
        <v>1.05</v>
      </c>
      <c r="U389" s="6">
        <v>1.05</v>
      </c>
      <c r="V389">
        <v>2</v>
      </c>
      <c r="W389">
        <v>3</v>
      </c>
      <c r="X389">
        <v>3</v>
      </c>
      <c r="Y389" t="s">
        <v>703</v>
      </c>
      <c r="Z389" t="s">
        <v>88</v>
      </c>
      <c r="AA389" t="s">
        <v>88</v>
      </c>
      <c r="AB389" t="s">
        <v>1097</v>
      </c>
      <c r="AC389" s="21" t="s">
        <v>704</v>
      </c>
      <c r="AD389" s="21" t="s">
        <v>704</v>
      </c>
      <c r="AE389" s="21" t="s">
        <v>704</v>
      </c>
      <c r="AF389" s="21" t="s">
        <v>704</v>
      </c>
      <c r="AG389" s="21" t="s">
        <v>704</v>
      </c>
      <c r="AH389" s="21" t="s">
        <v>704</v>
      </c>
      <c r="AI389" s="21" t="s">
        <v>704</v>
      </c>
      <c r="AJ389" s="21" t="s">
        <v>1702</v>
      </c>
      <c r="AK389" s="21" t="s">
        <v>1703</v>
      </c>
      <c r="AL389" s="21" t="s">
        <v>704</v>
      </c>
      <c r="AM389" s="21" t="s">
        <v>704</v>
      </c>
      <c r="AN389" s="21" t="s">
        <v>1701</v>
      </c>
      <c r="AO389" s="21" t="s">
        <v>1097</v>
      </c>
      <c r="AP389" s="21" t="s">
        <v>704</v>
      </c>
      <c r="AQ389" s="21" t="s">
        <v>704</v>
      </c>
    </row>
    <row r="390" spans="1:43" x14ac:dyDescent="0.3">
      <c r="A390">
        <v>148</v>
      </c>
      <c r="B390" t="s">
        <v>554</v>
      </c>
      <c r="C390" t="s">
        <v>713</v>
      </c>
      <c r="D390" t="s">
        <v>592</v>
      </c>
      <c r="E390" t="s">
        <v>323</v>
      </c>
      <c r="F390">
        <v>6313</v>
      </c>
      <c r="G390" t="s">
        <v>9</v>
      </c>
      <c r="H390">
        <v>109</v>
      </c>
      <c r="I390">
        <v>0</v>
      </c>
      <c r="J390">
        <v>0</v>
      </c>
      <c r="K390">
        <v>51</v>
      </c>
      <c r="L390">
        <v>292</v>
      </c>
      <c r="M390">
        <v>360</v>
      </c>
      <c r="N390">
        <v>12</v>
      </c>
      <c r="O390">
        <v>0</v>
      </c>
      <c r="P390">
        <v>30</v>
      </c>
      <c r="Q390">
        <v>32</v>
      </c>
      <c r="R390">
        <v>88</v>
      </c>
      <c r="S390" s="6">
        <v>1.4</v>
      </c>
      <c r="T390" s="6">
        <v>1.1499999999999999</v>
      </c>
      <c r="U390" s="6">
        <v>1.1499999999999999</v>
      </c>
      <c r="V390">
        <v>3</v>
      </c>
      <c r="W390">
        <v>2</v>
      </c>
      <c r="X390">
        <v>2</v>
      </c>
      <c r="Y390" t="s">
        <v>703</v>
      </c>
      <c r="Z390" t="s">
        <v>88</v>
      </c>
      <c r="AA390" t="s">
        <v>88</v>
      </c>
      <c r="AB390" s="21" t="s">
        <v>704</v>
      </c>
      <c r="AC390" s="21" t="s">
        <v>704</v>
      </c>
      <c r="AD390" s="21" t="s">
        <v>704</v>
      </c>
      <c r="AE390" s="21" t="s">
        <v>704</v>
      </c>
      <c r="AF390" s="21" t="s">
        <v>704</v>
      </c>
      <c r="AG390" s="21" t="s">
        <v>704</v>
      </c>
      <c r="AH390" s="21" t="s">
        <v>704</v>
      </c>
      <c r="AI390" s="21" t="s">
        <v>704</v>
      </c>
      <c r="AJ390" s="21" t="s">
        <v>1706</v>
      </c>
      <c r="AK390" s="21" t="s">
        <v>1707</v>
      </c>
      <c r="AL390" s="21" t="s">
        <v>704</v>
      </c>
      <c r="AM390" s="21" t="s">
        <v>704</v>
      </c>
      <c r="AN390" s="21" t="s">
        <v>1704</v>
      </c>
      <c r="AO390" s="21" t="s">
        <v>1705</v>
      </c>
      <c r="AP390" s="21" t="s">
        <v>704</v>
      </c>
      <c r="AQ390" s="21" t="s">
        <v>704</v>
      </c>
    </row>
    <row r="391" spans="1:43" x14ac:dyDescent="0.3">
      <c r="A391">
        <v>252</v>
      </c>
      <c r="B391" t="s">
        <v>560</v>
      </c>
      <c r="C391" t="s">
        <v>715</v>
      </c>
      <c r="D391" t="s">
        <v>595</v>
      </c>
      <c r="E391" t="s">
        <v>323</v>
      </c>
      <c r="F391">
        <v>7488</v>
      </c>
      <c r="G391" t="s">
        <v>9</v>
      </c>
      <c r="H391">
        <v>115</v>
      </c>
      <c r="I391">
        <v>0</v>
      </c>
      <c r="J391">
        <v>0</v>
      </c>
      <c r="K391">
        <v>50</v>
      </c>
      <c r="L391">
        <v>319</v>
      </c>
      <c r="M391">
        <v>400</v>
      </c>
      <c r="N391">
        <v>13</v>
      </c>
      <c r="O391">
        <v>0</v>
      </c>
      <c r="P391">
        <v>33</v>
      </c>
      <c r="Q391">
        <v>45</v>
      </c>
      <c r="R391">
        <v>87</v>
      </c>
      <c r="S391" s="6">
        <v>1.2</v>
      </c>
      <c r="T391" s="6">
        <v>1.3</v>
      </c>
      <c r="U391" s="6">
        <v>1.3</v>
      </c>
      <c r="V391">
        <v>2</v>
      </c>
      <c r="W391">
        <v>3</v>
      </c>
      <c r="X391">
        <v>3</v>
      </c>
      <c r="Y391" t="s">
        <v>703</v>
      </c>
      <c r="Z391" t="s">
        <v>87</v>
      </c>
      <c r="AA391" t="s">
        <v>87</v>
      </c>
      <c r="AB391" s="21" t="s">
        <v>704</v>
      </c>
      <c r="AC391" s="21" t="s">
        <v>704</v>
      </c>
      <c r="AD391" s="21" t="s">
        <v>704</v>
      </c>
      <c r="AE391" s="21" t="s">
        <v>704</v>
      </c>
      <c r="AF391" s="21" t="s">
        <v>704</v>
      </c>
      <c r="AG391" s="21" t="s">
        <v>704</v>
      </c>
      <c r="AH391" s="21" t="s">
        <v>704</v>
      </c>
      <c r="AI391" s="21" t="s">
        <v>704</v>
      </c>
      <c r="AJ391" s="21" t="s">
        <v>1710</v>
      </c>
      <c r="AK391" s="21" t="s">
        <v>1711</v>
      </c>
      <c r="AL391" s="21" t="s">
        <v>704</v>
      </c>
      <c r="AM391" s="21" t="s">
        <v>704</v>
      </c>
      <c r="AN391" s="21" t="s">
        <v>1708</v>
      </c>
      <c r="AO391" s="21" t="s">
        <v>1709</v>
      </c>
      <c r="AP391" s="21" t="s">
        <v>704</v>
      </c>
      <c r="AQ391" s="21" t="s">
        <v>704</v>
      </c>
    </row>
    <row r="392" spans="1:43" ht="15" customHeight="1" x14ac:dyDescent="0.3">
      <c r="A392" t="s">
        <v>294</v>
      </c>
      <c r="B392" t="s">
        <v>578</v>
      </c>
      <c r="C392" t="s">
        <v>603</v>
      </c>
      <c r="D392" t="s">
        <v>595</v>
      </c>
      <c r="E392" t="s">
        <v>323</v>
      </c>
      <c r="F392">
        <v>5781</v>
      </c>
      <c r="G392" t="s">
        <v>9</v>
      </c>
      <c r="H392">
        <v>115</v>
      </c>
      <c r="I392">
        <v>0</v>
      </c>
      <c r="J392">
        <v>0</v>
      </c>
      <c r="K392">
        <v>55</v>
      </c>
      <c r="L392">
        <v>298</v>
      </c>
      <c r="M392">
        <v>395</v>
      </c>
      <c r="N392">
        <v>13</v>
      </c>
      <c r="O392">
        <v>0</v>
      </c>
      <c r="P392">
        <v>28</v>
      </c>
      <c r="Q392">
        <v>95</v>
      </c>
      <c r="R392">
        <v>86</v>
      </c>
      <c r="S392" s="6">
        <v>1.2</v>
      </c>
      <c r="T392" s="6">
        <v>1.25</v>
      </c>
      <c r="U392" s="6">
        <v>1.25</v>
      </c>
      <c r="V392">
        <v>3</v>
      </c>
      <c r="W392">
        <v>2</v>
      </c>
      <c r="X392">
        <v>2</v>
      </c>
      <c r="Y392" t="s">
        <v>703</v>
      </c>
      <c r="Z392" t="s">
        <v>87</v>
      </c>
      <c r="AA392" t="s">
        <v>87</v>
      </c>
      <c r="AB392" s="21" t="s">
        <v>1086</v>
      </c>
      <c r="AC392" s="21" t="s">
        <v>704</v>
      </c>
      <c r="AD392" s="21" t="s">
        <v>704</v>
      </c>
      <c r="AE392" s="21" t="s">
        <v>704</v>
      </c>
      <c r="AF392" s="21" t="s">
        <v>704</v>
      </c>
      <c r="AG392" s="21" t="s">
        <v>704</v>
      </c>
      <c r="AH392" s="21" t="s">
        <v>704</v>
      </c>
      <c r="AI392" s="21" t="s">
        <v>704</v>
      </c>
      <c r="AJ392" s="21" t="s">
        <v>1714</v>
      </c>
      <c r="AK392" s="21" t="s">
        <v>1713</v>
      </c>
      <c r="AL392" s="21" t="s">
        <v>704</v>
      </c>
      <c r="AM392" s="21" t="s">
        <v>704</v>
      </c>
      <c r="AN392" s="21" t="s">
        <v>1712</v>
      </c>
      <c r="AO392" s="21" t="s">
        <v>1086</v>
      </c>
      <c r="AP392" s="21" t="s">
        <v>704</v>
      </c>
      <c r="AQ392" s="21" t="s">
        <v>704</v>
      </c>
    </row>
    <row r="393" spans="1:43" ht="14.4" customHeight="1" x14ac:dyDescent="0.3">
      <c r="A393">
        <v>227</v>
      </c>
      <c r="B393" t="s">
        <v>353</v>
      </c>
      <c r="C393" t="s">
        <v>714</v>
      </c>
      <c r="D393" t="s">
        <v>592</v>
      </c>
      <c r="E393" t="s">
        <v>323</v>
      </c>
      <c r="F393">
        <v>5468</v>
      </c>
      <c r="G393" t="s">
        <v>9</v>
      </c>
      <c r="H393">
        <v>121</v>
      </c>
      <c r="I393">
        <v>0</v>
      </c>
      <c r="J393">
        <v>0</v>
      </c>
      <c r="K393">
        <v>56</v>
      </c>
      <c r="L393">
        <v>311</v>
      </c>
      <c r="M393">
        <v>391</v>
      </c>
      <c r="N393">
        <v>12</v>
      </c>
      <c r="O393">
        <v>0</v>
      </c>
      <c r="P393">
        <v>34</v>
      </c>
      <c r="Q393">
        <v>36</v>
      </c>
      <c r="R393">
        <v>85</v>
      </c>
      <c r="S393" s="6">
        <v>1.1000000000000001</v>
      </c>
      <c r="T393" s="6">
        <v>1.1000000000000001</v>
      </c>
      <c r="U393" s="6">
        <v>1.5</v>
      </c>
      <c r="V393">
        <v>3</v>
      </c>
      <c r="W393">
        <v>2</v>
      </c>
      <c r="X393">
        <v>3</v>
      </c>
      <c r="Y393" t="s">
        <v>703</v>
      </c>
      <c r="Z393" t="s">
        <v>87</v>
      </c>
      <c r="AA393" t="s">
        <v>88</v>
      </c>
      <c r="AB393" s="21" t="s">
        <v>704</v>
      </c>
      <c r="AC393" s="21" t="s">
        <v>704</v>
      </c>
      <c r="AD393" s="21" t="s">
        <v>704</v>
      </c>
      <c r="AE393" s="21" t="s">
        <v>704</v>
      </c>
      <c r="AF393" s="21" t="s">
        <v>704</v>
      </c>
      <c r="AG393" s="21" t="s">
        <v>704</v>
      </c>
      <c r="AH393" s="21" t="s">
        <v>704</v>
      </c>
      <c r="AI393" s="21" t="s">
        <v>704</v>
      </c>
      <c r="AJ393" s="21" t="s">
        <v>1720</v>
      </c>
      <c r="AK393" s="21" t="s">
        <v>1719</v>
      </c>
      <c r="AL393" s="21" t="s">
        <v>704</v>
      </c>
      <c r="AM393" s="21" t="s">
        <v>704</v>
      </c>
      <c r="AN393" s="21" t="s">
        <v>1715</v>
      </c>
      <c r="AO393" s="21" t="s">
        <v>1716</v>
      </c>
      <c r="AP393" s="21" t="s">
        <v>704</v>
      </c>
      <c r="AQ393" s="21" t="s">
        <v>704</v>
      </c>
    </row>
    <row r="394" spans="1:43" ht="14.4" customHeight="1" x14ac:dyDescent="0.3">
      <c r="A394">
        <v>3227</v>
      </c>
      <c r="B394" t="s">
        <v>631</v>
      </c>
      <c r="C394" t="s">
        <v>714</v>
      </c>
      <c r="D394" t="s">
        <v>595</v>
      </c>
      <c r="E394" t="s">
        <v>323</v>
      </c>
      <c r="F394">
        <v>5678</v>
      </c>
      <c r="G394" t="s">
        <v>9</v>
      </c>
      <c r="H394">
        <v>141</v>
      </c>
      <c r="I394">
        <v>0</v>
      </c>
      <c r="J394">
        <v>0</v>
      </c>
      <c r="K394">
        <v>66</v>
      </c>
      <c r="L394">
        <v>361</v>
      </c>
      <c r="M394">
        <v>426</v>
      </c>
      <c r="N394">
        <v>12</v>
      </c>
      <c r="O394">
        <v>0</v>
      </c>
      <c r="P394">
        <v>34</v>
      </c>
      <c r="Q394">
        <v>36</v>
      </c>
      <c r="R394">
        <v>85</v>
      </c>
      <c r="S394" s="6">
        <v>1.25</v>
      </c>
      <c r="T394" s="6">
        <v>1.1499999999999999</v>
      </c>
      <c r="U394" s="6">
        <v>1.5</v>
      </c>
      <c r="V394">
        <v>3</v>
      </c>
      <c r="W394">
        <v>2</v>
      </c>
      <c r="X394">
        <v>3</v>
      </c>
      <c r="Y394" t="s">
        <v>703</v>
      </c>
      <c r="Z394" t="s">
        <v>87</v>
      </c>
      <c r="AA394" t="s">
        <v>88</v>
      </c>
      <c r="AB394" s="82" t="s">
        <v>1406</v>
      </c>
      <c r="AC394" s="82" t="s">
        <v>1407</v>
      </c>
      <c r="AD394" s="82" t="s">
        <v>1408</v>
      </c>
      <c r="AE394" s="82" t="s">
        <v>1409</v>
      </c>
      <c r="AF394" s="156" t="s">
        <v>704</v>
      </c>
      <c r="AG394" s="156" t="s">
        <v>704</v>
      </c>
      <c r="AH394" s="156" t="s">
        <v>704</v>
      </c>
      <c r="AI394" s="21" t="s">
        <v>704</v>
      </c>
      <c r="AJ394" s="156" t="s">
        <v>1720</v>
      </c>
      <c r="AK394" s="21" t="s">
        <v>1719</v>
      </c>
      <c r="AL394" s="156" t="s">
        <v>1718</v>
      </c>
      <c r="AM394" s="21" t="s">
        <v>704</v>
      </c>
      <c r="AN394" s="156" t="s">
        <v>1715</v>
      </c>
      <c r="AO394" s="21" t="s">
        <v>1716</v>
      </c>
      <c r="AP394" s="156" t="s">
        <v>1717</v>
      </c>
      <c r="AQ394" s="21" t="s">
        <v>704</v>
      </c>
    </row>
    <row r="395" spans="1:43" ht="15" customHeight="1" x14ac:dyDescent="0.3">
      <c r="A395">
        <v>78</v>
      </c>
      <c r="B395" t="s">
        <v>549</v>
      </c>
      <c r="C395" t="s">
        <v>711</v>
      </c>
      <c r="D395" t="s">
        <v>592</v>
      </c>
      <c r="E395" t="s">
        <v>323</v>
      </c>
      <c r="F395">
        <v>5823</v>
      </c>
      <c r="G395" t="s">
        <v>9</v>
      </c>
      <c r="H395">
        <v>121</v>
      </c>
      <c r="I395">
        <v>0</v>
      </c>
      <c r="J395">
        <v>0</v>
      </c>
      <c r="K395">
        <v>54</v>
      </c>
      <c r="L395">
        <v>307</v>
      </c>
      <c r="M395">
        <v>401</v>
      </c>
      <c r="N395">
        <v>12</v>
      </c>
      <c r="O395">
        <v>0</v>
      </c>
      <c r="P395">
        <v>32</v>
      </c>
      <c r="Q395">
        <v>15</v>
      </c>
      <c r="R395">
        <v>96</v>
      </c>
      <c r="S395" s="6">
        <v>1.25</v>
      </c>
      <c r="T395" s="6">
        <v>1.25</v>
      </c>
      <c r="U395" s="6">
        <v>1.25</v>
      </c>
      <c r="V395">
        <v>3</v>
      </c>
      <c r="W395">
        <v>3</v>
      </c>
      <c r="X395">
        <v>2</v>
      </c>
      <c r="Y395" t="s">
        <v>703</v>
      </c>
      <c r="Z395" t="s">
        <v>87</v>
      </c>
      <c r="AA395" t="s">
        <v>88</v>
      </c>
      <c r="AB395" t="s">
        <v>1087</v>
      </c>
      <c r="AC395" s="21" t="s">
        <v>704</v>
      </c>
      <c r="AD395" s="21" t="s">
        <v>704</v>
      </c>
      <c r="AE395" s="21" t="s">
        <v>704</v>
      </c>
      <c r="AF395" s="21" t="s">
        <v>704</v>
      </c>
      <c r="AG395" s="21" t="s">
        <v>704</v>
      </c>
      <c r="AH395" s="21" t="s">
        <v>704</v>
      </c>
      <c r="AI395" s="21" t="s">
        <v>704</v>
      </c>
      <c r="AJ395" s="21" t="s">
        <v>1721</v>
      </c>
      <c r="AK395" s="21" t="s">
        <v>1649</v>
      </c>
      <c r="AL395" s="21" t="s">
        <v>704</v>
      </c>
      <c r="AM395" s="21" t="s">
        <v>704</v>
      </c>
      <c r="AN395" s="21" t="s">
        <v>1087</v>
      </c>
      <c r="AO395" s="21" t="s">
        <v>1647</v>
      </c>
      <c r="AP395" s="21" t="s">
        <v>704</v>
      </c>
      <c r="AQ395" s="21" t="s">
        <v>704</v>
      </c>
    </row>
    <row r="396" spans="1:43" x14ac:dyDescent="0.3">
      <c r="A396">
        <v>145</v>
      </c>
      <c r="B396" t="s">
        <v>552</v>
      </c>
      <c r="C396" t="s">
        <v>713</v>
      </c>
      <c r="D396" t="s">
        <v>595</v>
      </c>
      <c r="E396" t="s">
        <v>323</v>
      </c>
      <c r="F396">
        <v>6561</v>
      </c>
      <c r="G396" t="s">
        <v>11</v>
      </c>
      <c r="H396">
        <v>117</v>
      </c>
      <c r="I396">
        <v>0</v>
      </c>
      <c r="J396">
        <v>0</v>
      </c>
      <c r="K396">
        <v>53</v>
      </c>
      <c r="L396">
        <v>296</v>
      </c>
      <c r="M396">
        <v>400</v>
      </c>
      <c r="N396">
        <v>13</v>
      </c>
      <c r="O396">
        <v>0</v>
      </c>
      <c r="P396">
        <v>30</v>
      </c>
      <c r="Q396">
        <v>44</v>
      </c>
      <c r="R396">
        <v>91</v>
      </c>
      <c r="S396" s="6">
        <v>1.35</v>
      </c>
      <c r="T396" s="6">
        <v>1.35</v>
      </c>
      <c r="U396" s="6">
        <v>1.1000000000000001</v>
      </c>
      <c r="V396">
        <v>3</v>
      </c>
      <c r="W396">
        <v>3</v>
      </c>
      <c r="X396">
        <v>2</v>
      </c>
      <c r="Y396" t="s">
        <v>703</v>
      </c>
      <c r="Z396" t="s">
        <v>703</v>
      </c>
      <c r="AA396" t="s">
        <v>88</v>
      </c>
      <c r="AB396" s="21" t="s">
        <v>704</v>
      </c>
      <c r="AC396" s="21" t="s">
        <v>704</v>
      </c>
      <c r="AD396" s="21" t="s">
        <v>704</v>
      </c>
      <c r="AE396" s="21" t="s">
        <v>704</v>
      </c>
      <c r="AF396" s="21" t="s">
        <v>704</v>
      </c>
      <c r="AG396" s="21" t="s">
        <v>704</v>
      </c>
      <c r="AH396" s="21" t="s">
        <v>704</v>
      </c>
      <c r="AI396" s="21" t="s">
        <v>704</v>
      </c>
      <c r="AJ396" s="21" t="s">
        <v>1723</v>
      </c>
      <c r="AK396" s="21" t="s">
        <v>704</v>
      </c>
      <c r="AL396" s="21" t="s">
        <v>704</v>
      </c>
      <c r="AM396" s="21" t="s">
        <v>704</v>
      </c>
      <c r="AN396" s="21" t="s">
        <v>1722</v>
      </c>
      <c r="AO396" s="21" t="s">
        <v>704</v>
      </c>
      <c r="AP396" s="21" t="s">
        <v>704</v>
      </c>
      <c r="AQ396" s="21" t="s">
        <v>704</v>
      </c>
    </row>
    <row r="397" spans="1:43" x14ac:dyDescent="0.3">
      <c r="A397">
        <v>225</v>
      </c>
      <c r="B397" t="s">
        <v>556</v>
      </c>
      <c r="C397" t="s">
        <v>714</v>
      </c>
      <c r="D397" t="s">
        <v>595</v>
      </c>
      <c r="E397" t="s">
        <v>323</v>
      </c>
      <c r="F397">
        <v>6771</v>
      </c>
      <c r="G397" t="s">
        <v>9</v>
      </c>
      <c r="H397">
        <v>131</v>
      </c>
      <c r="I397">
        <v>0</v>
      </c>
      <c r="J397">
        <v>0</v>
      </c>
      <c r="K397">
        <v>49</v>
      </c>
      <c r="L397">
        <v>323</v>
      </c>
      <c r="M397">
        <v>408</v>
      </c>
      <c r="N397">
        <v>13</v>
      </c>
      <c r="O397">
        <v>0</v>
      </c>
      <c r="P397">
        <v>28</v>
      </c>
      <c r="Q397">
        <v>42</v>
      </c>
      <c r="R397">
        <v>90</v>
      </c>
      <c r="S397" s="6">
        <v>1.1000000000000001</v>
      </c>
      <c r="T397" s="6">
        <v>1.1000000000000001</v>
      </c>
      <c r="U397" s="6">
        <v>1.5</v>
      </c>
      <c r="V397">
        <v>3</v>
      </c>
      <c r="W397">
        <v>2</v>
      </c>
      <c r="X397">
        <v>3</v>
      </c>
      <c r="Y397" t="s">
        <v>703</v>
      </c>
      <c r="Z397" t="s">
        <v>87</v>
      </c>
      <c r="AA397" t="s">
        <v>88</v>
      </c>
      <c r="AB397" s="21" t="s">
        <v>704</v>
      </c>
      <c r="AC397" s="21" t="s">
        <v>704</v>
      </c>
      <c r="AD397" s="21" t="s">
        <v>704</v>
      </c>
      <c r="AE397" s="21" t="s">
        <v>704</v>
      </c>
      <c r="AF397" s="21" t="s">
        <v>704</v>
      </c>
      <c r="AG397" s="21" t="s">
        <v>704</v>
      </c>
      <c r="AH397" s="21" t="s">
        <v>704</v>
      </c>
      <c r="AI397" s="21" t="s">
        <v>704</v>
      </c>
      <c r="AJ397" s="21" t="s">
        <v>1680</v>
      </c>
      <c r="AK397" s="21" t="s">
        <v>1725</v>
      </c>
      <c r="AL397" s="21" t="s">
        <v>704</v>
      </c>
      <c r="AM397" s="21" t="s">
        <v>704</v>
      </c>
      <c r="AN397" s="21" t="s">
        <v>1682</v>
      </c>
      <c r="AO397" s="21" t="s">
        <v>1724</v>
      </c>
      <c r="AP397" s="21" t="s">
        <v>704</v>
      </c>
      <c r="AQ397" s="21" t="s">
        <v>704</v>
      </c>
    </row>
    <row r="398" spans="1:43" x14ac:dyDescent="0.3">
      <c r="A398">
        <v>73</v>
      </c>
      <c r="B398" t="s">
        <v>546</v>
      </c>
      <c r="C398" t="s">
        <v>711</v>
      </c>
      <c r="D398" t="s">
        <v>592</v>
      </c>
      <c r="E398" t="s">
        <v>323</v>
      </c>
      <c r="F398">
        <v>6912</v>
      </c>
      <c r="G398" t="s">
        <v>9</v>
      </c>
      <c r="H398">
        <v>110</v>
      </c>
      <c r="I398">
        <v>0</v>
      </c>
      <c r="J398">
        <v>0</v>
      </c>
      <c r="K398">
        <v>57</v>
      </c>
      <c r="L398">
        <v>303</v>
      </c>
      <c r="M398">
        <v>397</v>
      </c>
      <c r="N398">
        <v>12</v>
      </c>
      <c r="O398">
        <v>0</v>
      </c>
      <c r="P398">
        <v>33</v>
      </c>
      <c r="Q398">
        <v>35</v>
      </c>
      <c r="R398">
        <v>92</v>
      </c>
      <c r="S398" s="6">
        <v>1.2</v>
      </c>
      <c r="T398" s="6">
        <v>1.3</v>
      </c>
      <c r="U398" s="6">
        <v>1.3</v>
      </c>
      <c r="V398">
        <v>2</v>
      </c>
      <c r="W398">
        <v>3</v>
      </c>
      <c r="X398">
        <v>3</v>
      </c>
      <c r="Y398" t="s">
        <v>703</v>
      </c>
      <c r="Z398" t="s">
        <v>87</v>
      </c>
      <c r="AA398" t="s">
        <v>87</v>
      </c>
      <c r="AB398" t="s">
        <v>1092</v>
      </c>
      <c r="AC398" s="21" t="s">
        <v>704</v>
      </c>
      <c r="AD398" s="21" t="s">
        <v>704</v>
      </c>
      <c r="AE398" s="21" t="s">
        <v>704</v>
      </c>
      <c r="AF398" s="21" t="s">
        <v>704</v>
      </c>
      <c r="AG398" s="21" t="s">
        <v>704</v>
      </c>
      <c r="AH398" s="21" t="s">
        <v>704</v>
      </c>
      <c r="AI398" s="21" t="s">
        <v>704</v>
      </c>
      <c r="AJ398" s="21" t="s">
        <v>1727</v>
      </c>
      <c r="AK398" s="21" t="s">
        <v>1726</v>
      </c>
      <c r="AL398" s="21" t="s">
        <v>704</v>
      </c>
      <c r="AM398" s="21" t="s">
        <v>704</v>
      </c>
      <c r="AN398" s="21" t="s">
        <v>1728</v>
      </c>
      <c r="AO398" s="21" t="s">
        <v>1704</v>
      </c>
      <c r="AP398" s="21" t="s">
        <v>704</v>
      </c>
      <c r="AQ398" s="21" t="s">
        <v>704</v>
      </c>
    </row>
    <row r="399" spans="1:43" x14ac:dyDescent="0.3">
      <c r="A399" s="21">
        <v>384</v>
      </c>
      <c r="B399" s="21" t="s">
        <v>915</v>
      </c>
      <c r="C399" s="21" t="s">
        <v>715</v>
      </c>
      <c r="D399" s="21" t="s">
        <v>592</v>
      </c>
      <c r="E399" s="21" t="s">
        <v>323</v>
      </c>
      <c r="F399" s="21">
        <v>6250</v>
      </c>
      <c r="G399" s="21" t="s">
        <v>9</v>
      </c>
      <c r="H399" s="21">
        <v>124</v>
      </c>
      <c r="I399" s="21">
        <v>0</v>
      </c>
      <c r="J399" s="21">
        <v>0</v>
      </c>
      <c r="K399" s="21">
        <v>54</v>
      </c>
      <c r="L399" s="21">
        <v>311</v>
      </c>
      <c r="M399" s="21">
        <v>394</v>
      </c>
      <c r="N399" s="21">
        <v>12</v>
      </c>
      <c r="O399" s="21">
        <v>0</v>
      </c>
      <c r="P399" s="21">
        <v>31</v>
      </c>
      <c r="Q399" s="21">
        <v>42</v>
      </c>
      <c r="R399" s="21">
        <v>90</v>
      </c>
      <c r="S399" s="22">
        <v>1.25</v>
      </c>
      <c r="T399" s="22">
        <v>1.1499999999999999</v>
      </c>
      <c r="U399" s="22">
        <v>1.25</v>
      </c>
      <c r="V399" s="21">
        <v>3</v>
      </c>
      <c r="W399" s="21">
        <v>2</v>
      </c>
      <c r="X399" s="21">
        <v>3</v>
      </c>
      <c r="Y399" s="21" t="s">
        <v>703</v>
      </c>
      <c r="Z399" s="21" t="s">
        <v>87</v>
      </c>
      <c r="AA399" s="21" t="s">
        <v>88</v>
      </c>
      <c r="AB399" t="s">
        <v>1105</v>
      </c>
      <c r="AC399" t="s">
        <v>1106</v>
      </c>
      <c r="AD399" s="21" t="s">
        <v>704</v>
      </c>
      <c r="AE399" s="21" t="s">
        <v>704</v>
      </c>
      <c r="AF399" s="21" t="s">
        <v>704</v>
      </c>
      <c r="AG399" s="21" t="s">
        <v>704</v>
      </c>
      <c r="AH399" s="21" t="s">
        <v>704</v>
      </c>
      <c r="AI399" s="21" t="s">
        <v>704</v>
      </c>
      <c r="AJ399" s="21" t="s">
        <v>1731</v>
      </c>
      <c r="AK399" s="21" t="s">
        <v>1732</v>
      </c>
      <c r="AL399" s="21" t="s">
        <v>704</v>
      </c>
      <c r="AM399" s="21" t="s">
        <v>704</v>
      </c>
      <c r="AN399" s="21" t="s">
        <v>1729</v>
      </c>
      <c r="AO399" s="21" t="s">
        <v>1730</v>
      </c>
      <c r="AP399" s="21" t="s">
        <v>704</v>
      </c>
      <c r="AQ399" s="21" t="s">
        <v>704</v>
      </c>
    </row>
    <row r="400" spans="1:43" x14ac:dyDescent="0.3">
      <c r="A400" s="21">
        <v>385</v>
      </c>
      <c r="B400" s="21" t="s">
        <v>914</v>
      </c>
      <c r="C400" s="21" t="s">
        <v>715</v>
      </c>
      <c r="D400" s="21" t="s">
        <v>592</v>
      </c>
      <c r="E400" s="21" t="s">
        <v>323</v>
      </c>
      <c r="F400" s="21">
        <v>6983</v>
      </c>
      <c r="G400" s="21" t="s">
        <v>9</v>
      </c>
      <c r="H400" s="21">
        <v>110</v>
      </c>
      <c r="I400" s="21">
        <f>174+3*80</f>
        <v>414</v>
      </c>
      <c r="J400" s="21">
        <v>0</v>
      </c>
      <c r="K400" s="21">
        <v>56</v>
      </c>
      <c r="L400" s="21">
        <v>307</v>
      </c>
      <c r="M400" s="21">
        <v>376</v>
      </c>
      <c r="N400" s="21">
        <v>12</v>
      </c>
      <c r="O400" s="21">
        <v>0</v>
      </c>
      <c r="P400" s="21">
        <v>33</v>
      </c>
      <c r="Q400" s="21">
        <v>45</v>
      </c>
      <c r="R400" s="21">
        <v>85</v>
      </c>
      <c r="S400" s="22">
        <v>1.1499999999999999</v>
      </c>
      <c r="T400" s="22">
        <v>1.3</v>
      </c>
      <c r="U400" s="22">
        <v>1</v>
      </c>
      <c r="V400" s="21">
        <v>3</v>
      </c>
      <c r="W400" s="21">
        <v>3</v>
      </c>
      <c r="X400" s="21">
        <v>3</v>
      </c>
      <c r="Y400" s="21" t="s">
        <v>703</v>
      </c>
      <c r="Z400" s="21" t="s">
        <v>87</v>
      </c>
      <c r="AA400" s="21" t="s">
        <v>87</v>
      </c>
      <c r="AB400" t="s">
        <v>1320</v>
      </c>
      <c r="AC400" t="s">
        <v>1319</v>
      </c>
      <c r="AD400" t="s">
        <v>1318</v>
      </c>
      <c r="AE400" s="21" t="s">
        <v>704</v>
      </c>
      <c r="AF400" s="21" t="s">
        <v>704</v>
      </c>
      <c r="AG400" s="21" t="s">
        <v>704</v>
      </c>
      <c r="AH400" s="21" t="s">
        <v>704</v>
      </c>
      <c r="AI400" s="21" t="s">
        <v>704</v>
      </c>
      <c r="AJ400" s="21" t="s">
        <v>1735</v>
      </c>
      <c r="AK400" s="21" t="s">
        <v>1736</v>
      </c>
      <c r="AL400" s="21" t="s">
        <v>704</v>
      </c>
      <c r="AM400" s="21" t="s">
        <v>704</v>
      </c>
      <c r="AN400" s="21" t="s">
        <v>1733</v>
      </c>
      <c r="AO400" s="21" t="s">
        <v>1734</v>
      </c>
      <c r="AP400" s="21" t="s">
        <v>704</v>
      </c>
      <c r="AQ400" s="21" t="s">
        <v>704</v>
      </c>
    </row>
    <row r="401" spans="1:45" x14ac:dyDescent="0.3">
      <c r="A401" s="21" t="s">
        <v>2615</v>
      </c>
      <c r="B401" s="21" t="s">
        <v>2583</v>
      </c>
      <c r="C401" s="21" t="s">
        <v>2579</v>
      </c>
      <c r="D401" s="21" t="s">
        <v>592</v>
      </c>
      <c r="E401" s="21" t="s">
        <v>323</v>
      </c>
      <c r="F401" s="21">
        <v>6373</v>
      </c>
      <c r="G401" s="21" t="s">
        <v>9</v>
      </c>
      <c r="H401" s="21">
        <v>117</v>
      </c>
      <c r="I401" s="21">
        <v>0</v>
      </c>
      <c r="J401" s="21">
        <v>0</v>
      </c>
      <c r="K401" s="21">
        <v>47</v>
      </c>
      <c r="L401" s="21">
        <v>288</v>
      </c>
      <c r="M401" s="21">
        <v>374</v>
      </c>
      <c r="N401" s="21">
        <v>12</v>
      </c>
      <c r="O401" s="21">
        <v>0</v>
      </c>
      <c r="P401" s="21">
        <v>26</v>
      </c>
      <c r="Q401" s="21">
        <v>53</v>
      </c>
      <c r="R401" s="21">
        <v>100</v>
      </c>
      <c r="S401" s="22">
        <v>1.4</v>
      </c>
      <c r="T401" s="22">
        <v>1.1499999999999999</v>
      </c>
      <c r="U401" s="22">
        <v>1.1499999999999999</v>
      </c>
      <c r="V401" s="21">
        <v>3</v>
      </c>
      <c r="W401" s="21">
        <v>2</v>
      </c>
      <c r="X401" s="21">
        <v>3</v>
      </c>
      <c r="Y401" s="21" t="s">
        <v>703</v>
      </c>
      <c r="Z401" s="21" t="s">
        <v>87</v>
      </c>
      <c r="AA401" s="21" t="s">
        <v>88</v>
      </c>
      <c r="AB401" t="s">
        <v>2616</v>
      </c>
      <c r="AC401" t="s">
        <v>2617</v>
      </c>
      <c r="AD401" s="21" t="s">
        <v>704</v>
      </c>
      <c r="AE401" s="21" t="s">
        <v>704</v>
      </c>
      <c r="AF401" s="21" t="s">
        <v>704</v>
      </c>
      <c r="AG401" s="21" t="s">
        <v>704</v>
      </c>
      <c r="AH401" s="21" t="s">
        <v>704</v>
      </c>
      <c r="AI401" s="21" t="s">
        <v>704</v>
      </c>
      <c r="AJ401" s="21" t="s">
        <v>2618</v>
      </c>
      <c r="AK401" s="156" t="s">
        <v>2619</v>
      </c>
      <c r="AL401" s="21" t="s">
        <v>704</v>
      </c>
      <c r="AM401" s="21" t="s">
        <v>704</v>
      </c>
      <c r="AN401" s="21" t="s">
        <v>2620</v>
      </c>
      <c r="AO401" s="21" t="s">
        <v>2621</v>
      </c>
      <c r="AP401" s="21" t="s">
        <v>704</v>
      </c>
      <c r="AQ401" s="21" t="s">
        <v>704</v>
      </c>
    </row>
    <row r="402" spans="1:45" x14ac:dyDescent="0.3">
      <c r="A402">
        <v>74</v>
      </c>
      <c r="B402" t="s">
        <v>322</v>
      </c>
      <c r="C402" t="s">
        <v>711</v>
      </c>
      <c r="D402" t="s">
        <v>592</v>
      </c>
      <c r="E402" t="s">
        <v>323</v>
      </c>
      <c r="F402">
        <v>6912</v>
      </c>
      <c r="G402" t="s">
        <v>9</v>
      </c>
      <c r="H402">
        <v>110</v>
      </c>
      <c r="I402">
        <v>0</v>
      </c>
      <c r="J402">
        <v>0</v>
      </c>
      <c r="K402">
        <v>57</v>
      </c>
      <c r="L402">
        <v>303</v>
      </c>
      <c r="M402">
        <v>397</v>
      </c>
      <c r="N402">
        <v>12</v>
      </c>
      <c r="O402">
        <v>0</v>
      </c>
      <c r="P402">
        <v>33</v>
      </c>
      <c r="Q402">
        <v>66</v>
      </c>
      <c r="R402">
        <v>92</v>
      </c>
      <c r="S402" s="6">
        <v>1.2</v>
      </c>
      <c r="T402" s="6">
        <v>1.3</v>
      </c>
      <c r="U402" s="6">
        <v>1.3</v>
      </c>
      <c r="V402">
        <v>2</v>
      </c>
      <c r="W402">
        <v>3</v>
      </c>
      <c r="X402">
        <v>3</v>
      </c>
      <c r="Y402" t="s">
        <v>703</v>
      </c>
      <c r="Z402" t="s">
        <v>87</v>
      </c>
      <c r="AA402" t="s">
        <v>87</v>
      </c>
      <c r="AB402" t="s">
        <v>1092</v>
      </c>
      <c r="AC402" s="21" t="s">
        <v>704</v>
      </c>
      <c r="AD402" s="21" t="s">
        <v>704</v>
      </c>
      <c r="AE402" s="21" t="s">
        <v>704</v>
      </c>
      <c r="AF402" s="21" t="s">
        <v>704</v>
      </c>
      <c r="AG402" s="21" t="s">
        <v>704</v>
      </c>
      <c r="AH402" s="21" t="s">
        <v>704</v>
      </c>
      <c r="AI402" s="21" t="s">
        <v>704</v>
      </c>
      <c r="AJ402" s="21" t="s">
        <v>1738</v>
      </c>
      <c r="AK402" s="21" t="s">
        <v>1739</v>
      </c>
      <c r="AL402" s="21" t="s">
        <v>704</v>
      </c>
      <c r="AM402" s="21" t="s">
        <v>704</v>
      </c>
      <c r="AN402" s="21" t="s">
        <v>1728</v>
      </c>
      <c r="AO402" s="21" t="s">
        <v>1704</v>
      </c>
      <c r="AP402" s="21" t="s">
        <v>704</v>
      </c>
      <c r="AQ402" s="21" t="s">
        <v>704</v>
      </c>
    </row>
    <row r="403" spans="1:45" x14ac:dyDescent="0.3">
      <c r="A403">
        <v>3074</v>
      </c>
      <c r="B403" t="s">
        <v>627</v>
      </c>
      <c r="C403" t="s">
        <v>711</v>
      </c>
      <c r="D403" t="s">
        <v>595</v>
      </c>
      <c r="E403" t="s">
        <v>323</v>
      </c>
      <c r="F403">
        <v>7122</v>
      </c>
      <c r="G403" t="s">
        <v>9</v>
      </c>
      <c r="H403">
        <v>130</v>
      </c>
      <c r="I403">
        <v>0</v>
      </c>
      <c r="J403">
        <v>0</v>
      </c>
      <c r="K403">
        <v>57</v>
      </c>
      <c r="L403">
        <v>353</v>
      </c>
      <c r="M403">
        <v>442</v>
      </c>
      <c r="N403">
        <v>12</v>
      </c>
      <c r="O403">
        <v>0</v>
      </c>
      <c r="P403">
        <v>33</v>
      </c>
      <c r="Q403">
        <v>66</v>
      </c>
      <c r="R403">
        <v>92</v>
      </c>
      <c r="S403" s="6">
        <v>1.25</v>
      </c>
      <c r="T403" s="6">
        <v>1.4</v>
      </c>
      <c r="U403" s="6">
        <v>1.4</v>
      </c>
      <c r="V403">
        <v>2</v>
      </c>
      <c r="W403">
        <v>3</v>
      </c>
      <c r="X403">
        <v>3</v>
      </c>
      <c r="Y403" t="s">
        <v>703</v>
      </c>
      <c r="Z403" t="s">
        <v>87</v>
      </c>
      <c r="AA403" t="s">
        <v>87</v>
      </c>
      <c r="AB403" t="s">
        <v>1092</v>
      </c>
      <c r="AC403" t="s">
        <v>1093</v>
      </c>
      <c r="AD403" t="s">
        <v>1094</v>
      </c>
      <c r="AE403" t="s">
        <v>1095</v>
      </c>
      <c r="AF403" s="21" t="s">
        <v>704</v>
      </c>
      <c r="AG403" s="21" t="s">
        <v>704</v>
      </c>
      <c r="AH403" s="21" t="s">
        <v>704</v>
      </c>
      <c r="AI403" s="21" t="s">
        <v>704</v>
      </c>
      <c r="AJ403" s="21" t="s">
        <v>1738</v>
      </c>
      <c r="AK403" s="21" t="s">
        <v>1739</v>
      </c>
      <c r="AL403" s="21" t="s">
        <v>1740</v>
      </c>
      <c r="AM403" s="21" t="s">
        <v>704</v>
      </c>
      <c r="AN403" s="21" t="s">
        <v>1728</v>
      </c>
      <c r="AO403" s="21" t="s">
        <v>1704</v>
      </c>
      <c r="AP403" s="21" t="s">
        <v>1737</v>
      </c>
      <c r="AQ403" s="21" t="s">
        <v>704</v>
      </c>
    </row>
    <row r="404" spans="1:45" x14ac:dyDescent="0.3">
      <c r="A404">
        <v>378</v>
      </c>
      <c r="B404" t="s">
        <v>725</v>
      </c>
      <c r="C404" t="s">
        <v>711</v>
      </c>
      <c r="D404" t="s">
        <v>595</v>
      </c>
      <c r="E404" t="s">
        <v>323</v>
      </c>
      <c r="F404">
        <v>6647</v>
      </c>
      <c r="G404" t="s">
        <v>9</v>
      </c>
      <c r="H404">
        <v>131</v>
      </c>
      <c r="I404">
        <v>0</v>
      </c>
      <c r="J404">
        <v>0</v>
      </c>
      <c r="K404">
        <v>54</v>
      </c>
      <c r="L404">
        <v>331</v>
      </c>
      <c r="M404">
        <v>430</v>
      </c>
      <c r="N404">
        <v>13</v>
      </c>
      <c r="O404">
        <v>0</v>
      </c>
      <c r="P404">
        <v>33</v>
      </c>
      <c r="Q404">
        <v>83</v>
      </c>
      <c r="R404">
        <v>91</v>
      </c>
      <c r="S404" s="6">
        <v>1.4</v>
      </c>
      <c r="T404" s="6">
        <v>1.3</v>
      </c>
      <c r="U404" s="6">
        <v>1.1499999999999999</v>
      </c>
      <c r="V404">
        <v>3</v>
      </c>
      <c r="W404">
        <v>3</v>
      </c>
      <c r="X404">
        <v>2</v>
      </c>
      <c r="Y404" t="s">
        <v>703</v>
      </c>
      <c r="Z404" t="s">
        <v>87</v>
      </c>
      <c r="AA404" t="s">
        <v>88</v>
      </c>
      <c r="AB404" t="s">
        <v>1098</v>
      </c>
      <c r="AC404" s="21" t="s">
        <v>704</v>
      </c>
      <c r="AD404" s="21" t="s">
        <v>704</v>
      </c>
      <c r="AE404" s="21" t="s">
        <v>704</v>
      </c>
      <c r="AF404" s="21" t="s">
        <v>704</v>
      </c>
      <c r="AG404" s="21" t="s">
        <v>704</v>
      </c>
      <c r="AH404" s="21" t="s">
        <v>704</v>
      </c>
      <c r="AI404" s="21" t="s">
        <v>704</v>
      </c>
      <c r="AJ404" s="21" t="s">
        <v>1747</v>
      </c>
      <c r="AK404" s="21" t="s">
        <v>1748</v>
      </c>
      <c r="AL404" s="21" t="s">
        <v>704</v>
      </c>
      <c r="AM404" s="21" t="s">
        <v>704</v>
      </c>
      <c r="AN404" s="21" t="s">
        <v>1746</v>
      </c>
      <c r="AO404" s="21" t="s">
        <v>1745</v>
      </c>
      <c r="AP404" s="21" t="s">
        <v>704</v>
      </c>
      <c r="AQ404" s="21" t="s">
        <v>704</v>
      </c>
    </row>
    <row r="405" spans="1:45" x14ac:dyDescent="0.3">
      <c r="A405">
        <v>228</v>
      </c>
      <c r="B405" t="s">
        <v>557</v>
      </c>
      <c r="C405" t="s">
        <v>714</v>
      </c>
      <c r="D405" t="s">
        <v>595</v>
      </c>
      <c r="E405" t="s">
        <v>323</v>
      </c>
      <c r="F405">
        <v>6729</v>
      </c>
      <c r="G405" t="s">
        <v>9</v>
      </c>
      <c r="H405">
        <v>120</v>
      </c>
      <c r="I405">
        <v>0</v>
      </c>
      <c r="J405">
        <v>0</v>
      </c>
      <c r="K405">
        <v>56</v>
      </c>
      <c r="L405">
        <v>349</v>
      </c>
      <c r="M405">
        <v>412</v>
      </c>
      <c r="N405">
        <v>13</v>
      </c>
      <c r="O405">
        <v>0</v>
      </c>
      <c r="P405">
        <v>34</v>
      </c>
      <c r="Q405">
        <v>49</v>
      </c>
      <c r="R405">
        <v>87</v>
      </c>
      <c r="S405" s="6">
        <v>1.1000000000000001</v>
      </c>
      <c r="T405" s="6">
        <v>1.1000000000000001</v>
      </c>
      <c r="U405" s="6">
        <v>1.5</v>
      </c>
      <c r="V405">
        <v>2</v>
      </c>
      <c r="W405">
        <v>2</v>
      </c>
      <c r="X405">
        <v>4</v>
      </c>
      <c r="Y405" t="s">
        <v>703</v>
      </c>
      <c r="Z405" t="s">
        <v>87</v>
      </c>
      <c r="AA405" t="s">
        <v>88</v>
      </c>
      <c r="AB405" s="21" t="s">
        <v>704</v>
      </c>
      <c r="AC405" s="21" t="s">
        <v>704</v>
      </c>
      <c r="AD405" s="21" t="s">
        <v>704</v>
      </c>
      <c r="AE405" s="21" t="s">
        <v>704</v>
      </c>
      <c r="AF405" s="21" t="s">
        <v>704</v>
      </c>
      <c r="AG405" s="21" t="s">
        <v>704</v>
      </c>
      <c r="AH405" s="21" t="s">
        <v>704</v>
      </c>
      <c r="AI405" s="21" t="s">
        <v>704</v>
      </c>
      <c r="AJ405" s="21" t="s">
        <v>1744</v>
      </c>
      <c r="AK405" s="21" t="s">
        <v>1743</v>
      </c>
      <c r="AL405" s="21" t="s">
        <v>704</v>
      </c>
      <c r="AM405" s="21" t="s">
        <v>704</v>
      </c>
      <c r="AN405" s="21" t="s">
        <v>1741</v>
      </c>
      <c r="AO405" s="21" t="s">
        <v>1742</v>
      </c>
      <c r="AP405" s="21" t="s">
        <v>704</v>
      </c>
      <c r="AQ405" s="21" t="s">
        <v>704</v>
      </c>
    </row>
    <row r="406" spans="1:45" x14ac:dyDescent="0.3">
      <c r="A406">
        <v>226</v>
      </c>
      <c r="B406" t="s">
        <v>352</v>
      </c>
      <c r="C406" t="s">
        <v>714</v>
      </c>
      <c r="D406" t="s">
        <v>592</v>
      </c>
      <c r="E406" t="s">
        <v>323</v>
      </c>
      <c r="F406">
        <v>5246</v>
      </c>
      <c r="G406" t="s">
        <v>9</v>
      </c>
      <c r="H406">
        <v>121</v>
      </c>
      <c r="I406">
        <v>0</v>
      </c>
      <c r="J406">
        <v>0</v>
      </c>
      <c r="K406">
        <v>56</v>
      </c>
      <c r="L406">
        <v>313</v>
      </c>
      <c r="M406">
        <v>390</v>
      </c>
      <c r="N406">
        <v>12</v>
      </c>
      <c r="O406">
        <v>0</v>
      </c>
      <c r="P406">
        <v>34</v>
      </c>
      <c r="Q406">
        <v>36</v>
      </c>
      <c r="R406">
        <v>85</v>
      </c>
      <c r="S406" s="6">
        <v>1.1000000000000001</v>
      </c>
      <c r="T406" s="6">
        <v>1.5</v>
      </c>
      <c r="U406" s="6">
        <v>1.1000000000000001</v>
      </c>
      <c r="V406">
        <v>3</v>
      </c>
      <c r="W406">
        <v>3</v>
      </c>
      <c r="X406">
        <v>2</v>
      </c>
      <c r="Y406" t="s">
        <v>703</v>
      </c>
      <c r="Z406" t="s">
        <v>87</v>
      </c>
      <c r="AA406" t="s">
        <v>88</v>
      </c>
      <c r="AB406" s="21" t="s">
        <v>704</v>
      </c>
      <c r="AC406" s="21" t="s">
        <v>704</v>
      </c>
      <c r="AD406" s="21" t="s">
        <v>704</v>
      </c>
      <c r="AE406" s="21" t="s">
        <v>704</v>
      </c>
      <c r="AF406" s="21" t="s">
        <v>704</v>
      </c>
      <c r="AG406" s="21" t="s">
        <v>704</v>
      </c>
      <c r="AH406" s="21" t="s">
        <v>704</v>
      </c>
      <c r="AI406" s="21" t="s">
        <v>704</v>
      </c>
      <c r="AJ406" s="21" t="s">
        <v>1751</v>
      </c>
      <c r="AK406" s="21" t="s">
        <v>1752</v>
      </c>
      <c r="AL406" s="21" t="s">
        <v>704</v>
      </c>
      <c r="AM406" s="21" t="s">
        <v>704</v>
      </c>
      <c r="AN406" s="21" t="s">
        <v>1704</v>
      </c>
      <c r="AO406" s="21" t="s">
        <v>1749</v>
      </c>
      <c r="AP406" s="21" t="s">
        <v>704</v>
      </c>
      <c r="AQ406" s="21" t="s">
        <v>704</v>
      </c>
    </row>
    <row r="407" spans="1:45" x14ac:dyDescent="0.3">
      <c r="A407">
        <v>3226</v>
      </c>
      <c r="B407" t="s">
        <v>630</v>
      </c>
      <c r="C407" t="s">
        <v>714</v>
      </c>
      <c r="D407" t="s">
        <v>595</v>
      </c>
      <c r="E407" t="s">
        <v>323</v>
      </c>
      <c r="F407">
        <v>5426</v>
      </c>
      <c r="G407" t="s">
        <v>9</v>
      </c>
      <c r="H407">
        <v>141</v>
      </c>
      <c r="I407">
        <v>0</v>
      </c>
      <c r="J407">
        <v>0</v>
      </c>
      <c r="K407">
        <v>66</v>
      </c>
      <c r="L407">
        <v>363</v>
      </c>
      <c r="M407">
        <v>425</v>
      </c>
      <c r="N407">
        <v>12</v>
      </c>
      <c r="O407">
        <v>0</v>
      </c>
      <c r="P407">
        <v>34</v>
      </c>
      <c r="Q407">
        <v>36</v>
      </c>
      <c r="R407">
        <v>85</v>
      </c>
      <c r="S407" s="6">
        <v>1.25</v>
      </c>
      <c r="T407" s="6">
        <v>1.5</v>
      </c>
      <c r="U407" s="6">
        <v>1.1499999999999999</v>
      </c>
      <c r="V407">
        <v>3</v>
      </c>
      <c r="W407">
        <v>3</v>
      </c>
      <c r="X407">
        <v>2</v>
      </c>
      <c r="Y407" t="s">
        <v>703</v>
      </c>
      <c r="Z407" t="s">
        <v>87</v>
      </c>
      <c r="AA407" t="s">
        <v>88</v>
      </c>
      <c r="AB407" s="82" t="s">
        <v>1416</v>
      </c>
      <c r="AC407" s="82" t="s">
        <v>1419</v>
      </c>
      <c r="AD407" s="82" t="s">
        <v>1415</v>
      </c>
      <c r="AE407" s="82" t="s">
        <v>1420</v>
      </c>
      <c r="AF407" s="82" t="s">
        <v>1417</v>
      </c>
      <c r="AG407" s="82" t="s">
        <v>1421</v>
      </c>
      <c r="AH407" s="82" t="s">
        <v>1418</v>
      </c>
      <c r="AI407" s="82" t="s">
        <v>1422</v>
      </c>
      <c r="AJ407" s="82" t="s">
        <v>1751</v>
      </c>
      <c r="AK407" s="82" t="s">
        <v>1752</v>
      </c>
      <c r="AL407" s="82" t="s">
        <v>1753</v>
      </c>
      <c r="AM407" s="82" t="s">
        <v>704</v>
      </c>
      <c r="AN407" s="82" t="s">
        <v>1704</v>
      </c>
      <c r="AO407" s="82" t="s">
        <v>1749</v>
      </c>
      <c r="AP407" s="82" t="s">
        <v>1750</v>
      </c>
      <c r="AQ407" s="82" t="s">
        <v>704</v>
      </c>
    </row>
    <row r="408" spans="1:45" x14ac:dyDescent="0.3">
      <c r="A408">
        <v>230</v>
      </c>
      <c r="B408" t="s">
        <v>559</v>
      </c>
      <c r="C408" t="s">
        <v>714</v>
      </c>
      <c r="D408" t="s">
        <v>595</v>
      </c>
      <c r="E408" t="s">
        <v>323</v>
      </c>
      <c r="F408">
        <v>7310</v>
      </c>
      <c r="G408" t="s">
        <v>11</v>
      </c>
      <c r="H408">
        <v>120</v>
      </c>
      <c r="I408">
        <v>0</v>
      </c>
      <c r="J408">
        <v>0</v>
      </c>
      <c r="K408">
        <v>54</v>
      </c>
      <c r="L408">
        <v>319</v>
      </c>
      <c r="M408">
        <v>399</v>
      </c>
      <c r="N408">
        <v>13</v>
      </c>
      <c r="O408">
        <v>0</v>
      </c>
      <c r="P408">
        <v>33</v>
      </c>
      <c r="Q408">
        <v>36</v>
      </c>
      <c r="R408">
        <v>82</v>
      </c>
      <c r="S408" s="6">
        <v>1.2</v>
      </c>
      <c r="T408" s="6">
        <v>1.3</v>
      </c>
      <c r="U408" s="6">
        <v>1.4</v>
      </c>
      <c r="V408">
        <v>2</v>
      </c>
      <c r="W408">
        <v>3</v>
      </c>
      <c r="X408">
        <v>3</v>
      </c>
      <c r="Y408" t="s">
        <v>703</v>
      </c>
      <c r="Z408" t="s">
        <v>87</v>
      </c>
      <c r="AA408" t="s">
        <v>88</v>
      </c>
      <c r="AB408" t="s">
        <v>1316</v>
      </c>
      <c r="AC408" t="s">
        <v>1317</v>
      </c>
      <c r="AD408" s="21" t="s">
        <v>704</v>
      </c>
      <c r="AE408" s="21" t="s">
        <v>704</v>
      </c>
      <c r="AF408" s="21" t="s">
        <v>704</v>
      </c>
      <c r="AG408" s="21" t="s">
        <v>704</v>
      </c>
      <c r="AH408" s="21" t="s">
        <v>704</v>
      </c>
      <c r="AI408" s="21" t="s">
        <v>704</v>
      </c>
      <c r="AJ408" s="21" t="s">
        <v>1512</v>
      </c>
      <c r="AK408" s="21" t="s">
        <v>1513</v>
      </c>
      <c r="AL408" s="21" t="s">
        <v>704</v>
      </c>
      <c r="AM408" s="21" t="s">
        <v>704</v>
      </c>
      <c r="AN408" s="21" t="s">
        <v>1510</v>
      </c>
      <c r="AO408" s="21" t="s">
        <v>1511</v>
      </c>
      <c r="AP408" s="21" t="s">
        <v>704</v>
      </c>
      <c r="AQ408" s="21" t="s">
        <v>704</v>
      </c>
    </row>
    <row r="409" spans="1:45" x14ac:dyDescent="0.3">
      <c r="A409" s="21" t="s">
        <v>2614</v>
      </c>
      <c r="B409" s="21" t="s">
        <v>2580</v>
      </c>
      <c r="C409" s="21" t="s">
        <v>2579</v>
      </c>
      <c r="D409" s="21" t="s">
        <v>595</v>
      </c>
      <c r="E409" s="21" t="s">
        <v>323</v>
      </c>
      <c r="F409" s="21">
        <v>6614</v>
      </c>
      <c r="G409" s="21" t="s">
        <v>9</v>
      </c>
      <c r="H409" s="21">
        <v>123</v>
      </c>
      <c r="I409" s="21">
        <v>0</v>
      </c>
      <c r="J409" s="21">
        <v>0</v>
      </c>
      <c r="K409" s="21">
        <v>49</v>
      </c>
      <c r="L409" s="21">
        <v>337</v>
      </c>
      <c r="M409" s="21">
        <v>419</v>
      </c>
      <c r="N409" s="21">
        <v>13</v>
      </c>
      <c r="O409" s="21">
        <v>0</v>
      </c>
      <c r="P409" s="21">
        <v>28</v>
      </c>
      <c r="Q409" s="21">
        <v>46</v>
      </c>
      <c r="R409" s="21">
        <v>100</v>
      </c>
      <c r="S409" s="22">
        <v>1.3</v>
      </c>
      <c r="T409" s="22">
        <v>1.25</v>
      </c>
      <c r="U409" s="22">
        <v>1.25</v>
      </c>
      <c r="V409" s="21">
        <v>2</v>
      </c>
      <c r="W409" s="21">
        <v>3</v>
      </c>
      <c r="X409" s="21">
        <v>3</v>
      </c>
      <c r="Y409" s="21" t="s">
        <v>703</v>
      </c>
      <c r="Z409" s="21" t="s">
        <v>87</v>
      </c>
      <c r="AA409" s="21" t="s">
        <v>88</v>
      </c>
      <c r="AB409" s="21" t="s">
        <v>2581</v>
      </c>
      <c r="AC409" s="21" t="s">
        <v>704</v>
      </c>
      <c r="AD409" s="21" t="s">
        <v>704</v>
      </c>
      <c r="AE409" s="21" t="s">
        <v>704</v>
      </c>
      <c r="AF409" s="21" t="s">
        <v>704</v>
      </c>
      <c r="AG409" s="21" t="s">
        <v>704</v>
      </c>
      <c r="AH409" s="21" t="s">
        <v>704</v>
      </c>
      <c r="AI409" s="21" t="s">
        <v>704</v>
      </c>
      <c r="AJ409" s="21" t="s">
        <v>2593</v>
      </c>
      <c r="AK409" s="21" t="s">
        <v>2594</v>
      </c>
      <c r="AL409" s="21" t="s">
        <v>704</v>
      </c>
      <c r="AM409" s="21" t="s">
        <v>704</v>
      </c>
      <c r="AN409" s="21" t="s">
        <v>2595</v>
      </c>
      <c r="AO409" s="21" t="s">
        <v>2596</v>
      </c>
      <c r="AP409" s="21" t="s">
        <v>704</v>
      </c>
      <c r="AQ409" s="21" t="s">
        <v>704</v>
      </c>
    </row>
    <row r="410" spans="1:45" x14ac:dyDescent="0.3">
      <c r="A410" t="s">
        <v>290</v>
      </c>
      <c r="B410" t="s">
        <v>574</v>
      </c>
      <c r="C410" t="s">
        <v>603</v>
      </c>
      <c r="D410" t="s">
        <v>592</v>
      </c>
      <c r="E410" t="s">
        <v>323</v>
      </c>
      <c r="F410">
        <v>5523</v>
      </c>
      <c r="G410" t="s">
        <v>9</v>
      </c>
      <c r="H410">
        <v>112</v>
      </c>
      <c r="I410">
        <v>0</v>
      </c>
      <c r="J410">
        <v>0</v>
      </c>
      <c r="K410">
        <v>48</v>
      </c>
      <c r="L410">
        <v>288</v>
      </c>
      <c r="M410">
        <v>377</v>
      </c>
      <c r="N410">
        <v>12</v>
      </c>
      <c r="O410">
        <v>0</v>
      </c>
      <c r="P410">
        <v>28</v>
      </c>
      <c r="Q410">
        <v>93</v>
      </c>
      <c r="R410">
        <v>86</v>
      </c>
      <c r="S410" s="6">
        <v>1.2</v>
      </c>
      <c r="T410" s="6">
        <v>1.25</v>
      </c>
      <c r="U410" s="6">
        <v>1.25</v>
      </c>
      <c r="V410">
        <v>3</v>
      </c>
      <c r="W410">
        <v>2</v>
      </c>
      <c r="X410">
        <v>2</v>
      </c>
      <c r="Y410" t="s">
        <v>703</v>
      </c>
      <c r="Z410" t="s">
        <v>87</v>
      </c>
      <c r="AA410" t="s">
        <v>87</v>
      </c>
      <c r="AB410" s="21" t="s">
        <v>704</v>
      </c>
      <c r="AC410" s="21" t="s">
        <v>704</v>
      </c>
      <c r="AD410" s="21" t="s">
        <v>704</v>
      </c>
      <c r="AE410" s="21" t="s">
        <v>704</v>
      </c>
      <c r="AF410" s="21" t="s">
        <v>704</v>
      </c>
      <c r="AG410" s="21" t="s">
        <v>704</v>
      </c>
      <c r="AH410" s="21" t="s">
        <v>704</v>
      </c>
      <c r="AI410" s="21" t="s">
        <v>704</v>
      </c>
      <c r="AJ410" s="21" t="s">
        <v>1755</v>
      </c>
      <c r="AK410" s="21" t="s">
        <v>704</v>
      </c>
      <c r="AL410" s="21" t="s">
        <v>704</v>
      </c>
      <c r="AM410" s="21" t="s">
        <v>704</v>
      </c>
      <c r="AN410" s="21" t="s">
        <v>1754</v>
      </c>
      <c r="AO410" s="21" t="s">
        <v>704</v>
      </c>
      <c r="AP410" s="21" t="s">
        <v>704</v>
      </c>
      <c r="AQ410" s="21" t="s">
        <v>704</v>
      </c>
    </row>
    <row r="411" spans="1:45" x14ac:dyDescent="0.3">
      <c r="A411">
        <v>146</v>
      </c>
      <c r="B411" t="s">
        <v>553</v>
      </c>
      <c r="C411" t="s">
        <v>713</v>
      </c>
      <c r="D411" t="s">
        <v>595</v>
      </c>
      <c r="E411" t="s">
        <v>323</v>
      </c>
      <c r="F411">
        <v>6262</v>
      </c>
      <c r="G411" t="s">
        <v>11</v>
      </c>
      <c r="H411">
        <v>104</v>
      </c>
      <c r="I411">
        <v>0</v>
      </c>
      <c r="J411">
        <v>0</v>
      </c>
      <c r="K411">
        <v>53</v>
      </c>
      <c r="L411">
        <v>289</v>
      </c>
      <c r="M411">
        <v>410</v>
      </c>
      <c r="N411">
        <v>13</v>
      </c>
      <c r="O411">
        <v>0</v>
      </c>
      <c r="P411">
        <v>30</v>
      </c>
      <c r="Q411">
        <v>82</v>
      </c>
      <c r="R411">
        <v>90</v>
      </c>
      <c r="S411" s="6">
        <v>1.2</v>
      </c>
      <c r="T411" s="6">
        <v>1.3</v>
      </c>
      <c r="U411" s="6">
        <v>1.3</v>
      </c>
      <c r="V411">
        <v>2</v>
      </c>
      <c r="W411">
        <v>3</v>
      </c>
      <c r="X411">
        <v>3</v>
      </c>
      <c r="Y411" t="s">
        <v>703</v>
      </c>
      <c r="Z411" t="s">
        <v>87</v>
      </c>
      <c r="AA411" t="s">
        <v>88</v>
      </c>
      <c r="AB411" s="21" t="s">
        <v>704</v>
      </c>
      <c r="AC411" s="21" t="s">
        <v>704</v>
      </c>
      <c r="AD411" s="21" t="s">
        <v>704</v>
      </c>
      <c r="AE411" s="21" t="s">
        <v>704</v>
      </c>
      <c r="AF411" s="21" t="s">
        <v>704</v>
      </c>
      <c r="AG411" s="21" t="s">
        <v>704</v>
      </c>
      <c r="AH411" s="21" t="s">
        <v>704</v>
      </c>
      <c r="AI411" s="21" t="s">
        <v>704</v>
      </c>
      <c r="AJ411" s="21" t="s">
        <v>1757</v>
      </c>
      <c r="AK411" s="21" t="s">
        <v>1649</v>
      </c>
      <c r="AL411" s="21" t="s">
        <v>704</v>
      </c>
      <c r="AM411" s="21" t="s">
        <v>704</v>
      </c>
      <c r="AN411" s="21" t="s">
        <v>1756</v>
      </c>
      <c r="AO411" s="21" t="s">
        <v>1647</v>
      </c>
      <c r="AP411" s="21" t="s">
        <v>704</v>
      </c>
      <c r="AQ411" s="21" t="s">
        <v>704</v>
      </c>
    </row>
    <row r="412" spans="1:45" x14ac:dyDescent="0.3">
      <c r="A412">
        <v>79</v>
      </c>
      <c r="B412" t="s">
        <v>550</v>
      </c>
      <c r="C412" t="s">
        <v>711</v>
      </c>
      <c r="D412" t="s">
        <v>593</v>
      </c>
      <c r="E412" t="s">
        <v>323</v>
      </c>
      <c r="F412">
        <v>4219</v>
      </c>
      <c r="G412" t="s">
        <v>9</v>
      </c>
      <c r="H412">
        <v>102</v>
      </c>
      <c r="I412">
        <v>0</v>
      </c>
      <c r="J412">
        <v>0</v>
      </c>
      <c r="K412">
        <v>31</v>
      </c>
      <c r="L412">
        <v>238</v>
      </c>
      <c r="M412">
        <v>292</v>
      </c>
      <c r="N412">
        <v>11</v>
      </c>
      <c r="O412">
        <v>0</v>
      </c>
      <c r="P412">
        <v>29</v>
      </c>
      <c r="Q412">
        <v>20</v>
      </c>
      <c r="R412">
        <v>88</v>
      </c>
      <c r="S412" s="6">
        <v>1.25</v>
      </c>
      <c r="T412" s="6">
        <v>1.25</v>
      </c>
      <c r="U412" s="6">
        <v>1.25</v>
      </c>
      <c r="V412">
        <v>3</v>
      </c>
      <c r="W412">
        <v>3</v>
      </c>
      <c r="X412">
        <v>2</v>
      </c>
      <c r="Y412" t="s">
        <v>703</v>
      </c>
      <c r="Z412" t="s">
        <v>87</v>
      </c>
      <c r="AA412" t="s">
        <v>88</v>
      </c>
      <c r="AB412" s="82" t="s">
        <v>1090</v>
      </c>
      <c r="AC412" s="21" t="s">
        <v>704</v>
      </c>
      <c r="AD412" s="21" t="s">
        <v>704</v>
      </c>
      <c r="AE412" s="21" t="s">
        <v>704</v>
      </c>
      <c r="AF412" s="21" t="s">
        <v>704</v>
      </c>
      <c r="AG412" s="21" t="s">
        <v>704</v>
      </c>
      <c r="AH412" s="21" t="s">
        <v>704</v>
      </c>
      <c r="AI412" s="21" t="s">
        <v>704</v>
      </c>
      <c r="AJ412" s="21" t="s">
        <v>1758</v>
      </c>
      <c r="AK412" s="21" t="s">
        <v>704</v>
      </c>
      <c r="AL412" s="21" t="s">
        <v>704</v>
      </c>
      <c r="AM412" s="21" t="s">
        <v>704</v>
      </c>
      <c r="AN412" s="21" t="s">
        <v>1090</v>
      </c>
      <c r="AO412" s="21" t="s">
        <v>704</v>
      </c>
      <c r="AP412" s="21" t="s">
        <v>704</v>
      </c>
      <c r="AQ412" s="21" t="s">
        <v>704</v>
      </c>
    </row>
    <row r="413" spans="1:45" x14ac:dyDescent="0.3">
      <c r="A413">
        <v>76</v>
      </c>
      <c r="B413" t="s">
        <v>547</v>
      </c>
      <c r="C413" t="s">
        <v>711</v>
      </c>
      <c r="D413" t="s">
        <v>592</v>
      </c>
      <c r="E413" t="s">
        <v>323</v>
      </c>
      <c r="F413">
        <v>5797</v>
      </c>
      <c r="G413" t="s">
        <v>9</v>
      </c>
      <c r="H413">
        <v>121</v>
      </c>
      <c r="I413">
        <v>0</v>
      </c>
      <c r="J413">
        <v>0</v>
      </c>
      <c r="K413">
        <v>54</v>
      </c>
      <c r="L413">
        <v>317</v>
      </c>
      <c r="M413">
        <v>395</v>
      </c>
      <c r="N413">
        <v>12</v>
      </c>
      <c r="O413">
        <v>0</v>
      </c>
      <c r="P413">
        <v>32</v>
      </c>
      <c r="Q413">
        <v>39</v>
      </c>
      <c r="R413">
        <v>96</v>
      </c>
      <c r="S413" s="6">
        <v>1.25</v>
      </c>
      <c r="T413" s="6">
        <v>1.25</v>
      </c>
      <c r="U413" s="6">
        <v>1.25</v>
      </c>
      <c r="V413">
        <v>3</v>
      </c>
      <c r="W413">
        <v>3</v>
      </c>
      <c r="X413">
        <v>2</v>
      </c>
      <c r="Y413" t="s">
        <v>703</v>
      </c>
      <c r="Z413" t="s">
        <v>87</v>
      </c>
      <c r="AA413" t="s">
        <v>88</v>
      </c>
      <c r="AB413" t="s">
        <v>1088</v>
      </c>
      <c r="AC413" t="s">
        <v>1089</v>
      </c>
      <c r="AD413" s="21" t="s">
        <v>704</v>
      </c>
      <c r="AE413" s="21" t="s">
        <v>704</v>
      </c>
      <c r="AF413" s="21" t="s">
        <v>704</v>
      </c>
      <c r="AG413" s="21" t="s">
        <v>704</v>
      </c>
      <c r="AH413" s="21" t="s">
        <v>704</v>
      </c>
      <c r="AI413" s="21" t="s">
        <v>704</v>
      </c>
      <c r="AJ413" s="21" t="s">
        <v>1760</v>
      </c>
      <c r="AK413" s="21" t="s">
        <v>1706</v>
      </c>
      <c r="AL413" s="21" t="s">
        <v>704</v>
      </c>
      <c r="AM413" s="21" t="s">
        <v>704</v>
      </c>
      <c r="AN413" s="21" t="s">
        <v>1759</v>
      </c>
      <c r="AO413" s="21" t="s">
        <v>1704</v>
      </c>
      <c r="AP413" s="21" t="s">
        <v>704</v>
      </c>
      <c r="AQ413" s="21" t="s">
        <v>704</v>
      </c>
    </row>
    <row r="414" spans="1:45" x14ac:dyDescent="0.3">
      <c r="A414">
        <v>229</v>
      </c>
      <c r="B414" t="s">
        <v>558</v>
      </c>
      <c r="C414" t="s">
        <v>714</v>
      </c>
      <c r="D414" t="s">
        <v>595</v>
      </c>
      <c r="E414" t="s">
        <v>323</v>
      </c>
      <c r="F414">
        <v>7193</v>
      </c>
      <c r="G414" t="s">
        <v>9</v>
      </c>
      <c r="H414">
        <v>120</v>
      </c>
      <c r="I414">
        <v>0</v>
      </c>
      <c r="J414">
        <v>0</v>
      </c>
      <c r="K414">
        <v>57</v>
      </c>
      <c r="L414">
        <v>323</v>
      </c>
      <c r="M414">
        <v>414</v>
      </c>
      <c r="N414">
        <v>13</v>
      </c>
      <c r="O414">
        <v>0</v>
      </c>
      <c r="P414">
        <v>34</v>
      </c>
      <c r="Q414">
        <v>73</v>
      </c>
      <c r="R414">
        <v>87</v>
      </c>
      <c r="S414" s="6">
        <v>1.3</v>
      </c>
      <c r="T414" s="6">
        <v>1.25</v>
      </c>
      <c r="U414" s="6">
        <v>1.25</v>
      </c>
      <c r="V414">
        <v>2</v>
      </c>
      <c r="W414">
        <v>3</v>
      </c>
      <c r="X414">
        <v>3</v>
      </c>
      <c r="Y414" t="s">
        <v>703</v>
      </c>
      <c r="Z414" t="s">
        <v>87</v>
      </c>
      <c r="AA414" t="s">
        <v>88</v>
      </c>
      <c r="AB414" s="21" t="s">
        <v>704</v>
      </c>
      <c r="AC414" s="21" t="s">
        <v>704</v>
      </c>
      <c r="AD414" s="21" t="s">
        <v>704</v>
      </c>
      <c r="AE414" s="21" t="s">
        <v>704</v>
      </c>
      <c r="AF414" s="21" t="s">
        <v>704</v>
      </c>
      <c r="AG414" s="21" t="s">
        <v>704</v>
      </c>
      <c r="AH414" s="21" t="s">
        <v>704</v>
      </c>
      <c r="AI414" s="21" t="s">
        <v>704</v>
      </c>
      <c r="AJ414" s="21" t="s">
        <v>1764</v>
      </c>
      <c r="AK414" s="21" t="s">
        <v>1763</v>
      </c>
      <c r="AL414" s="21" t="s">
        <v>704</v>
      </c>
      <c r="AM414" s="21" t="s">
        <v>704</v>
      </c>
      <c r="AN414" s="21" t="s">
        <v>1761</v>
      </c>
      <c r="AO414" s="21" t="s">
        <v>1762</v>
      </c>
      <c r="AP414" s="21" t="s">
        <v>704</v>
      </c>
      <c r="AQ414" s="21" t="s">
        <v>704</v>
      </c>
    </row>
    <row r="415" spans="1:45" x14ac:dyDescent="0.3">
      <c r="Q415"/>
      <c r="R415"/>
    </row>
    <row r="416" spans="1:45" x14ac:dyDescent="0.3">
      <c r="A416" t="s">
        <v>307</v>
      </c>
      <c r="B416" t="s">
        <v>107</v>
      </c>
      <c r="C416" t="s">
        <v>150</v>
      </c>
      <c r="D416" t="s">
        <v>308</v>
      </c>
      <c r="E416" t="s">
        <v>108</v>
      </c>
      <c r="F416" t="s">
        <v>6</v>
      </c>
      <c r="G416" t="s">
        <v>1522</v>
      </c>
      <c r="H416" t="s">
        <v>13</v>
      </c>
      <c r="I416" t="s">
        <v>8</v>
      </c>
      <c r="J416" t="s">
        <v>10</v>
      </c>
      <c r="K416" t="s">
        <v>250</v>
      </c>
      <c r="L416" t="s">
        <v>221</v>
      </c>
      <c r="M416" t="s">
        <v>249</v>
      </c>
      <c r="N416" t="s">
        <v>1523</v>
      </c>
      <c r="O416" t="s">
        <v>615</v>
      </c>
      <c r="P416" t="s">
        <v>251</v>
      </c>
      <c r="Q416" t="s">
        <v>709</v>
      </c>
      <c r="R416" t="s">
        <v>710</v>
      </c>
      <c r="S416" s="6" t="s">
        <v>39</v>
      </c>
      <c r="T416" s="6" t="s">
        <v>616</v>
      </c>
      <c r="U416" s="6" t="s">
        <v>681</v>
      </c>
      <c r="V416" t="s">
        <v>697</v>
      </c>
      <c r="W416" t="s">
        <v>698</v>
      </c>
      <c r="X416" t="s">
        <v>699</v>
      </c>
      <c r="Y416" t="s">
        <v>700</v>
      </c>
      <c r="Z416" t="s">
        <v>701</v>
      </c>
      <c r="AA416" t="s">
        <v>702</v>
      </c>
      <c r="AB416" s="23" t="s">
        <v>879</v>
      </c>
      <c r="AC416" s="23" t="s">
        <v>880</v>
      </c>
      <c r="AD416" s="23" t="s">
        <v>959</v>
      </c>
      <c r="AE416" s="23" t="s">
        <v>960</v>
      </c>
      <c r="AF416" s="23" t="s">
        <v>995</v>
      </c>
      <c r="AG416" s="23" t="s">
        <v>996</v>
      </c>
      <c r="AH416" s="23" t="s">
        <v>1411</v>
      </c>
      <c r="AI416" s="23" t="s">
        <v>1412</v>
      </c>
      <c r="AJ416" s="23" t="s">
        <v>1413</v>
      </c>
      <c r="AK416" s="23" t="s">
        <v>1414</v>
      </c>
      <c r="AL416" s="23" t="s">
        <v>1493</v>
      </c>
      <c r="AM416" s="23" t="s">
        <v>1494</v>
      </c>
      <c r="AN416" s="23" t="s">
        <v>1495</v>
      </c>
      <c r="AO416" s="23" t="s">
        <v>1543</v>
      </c>
      <c r="AP416" s="23" t="s">
        <v>1496</v>
      </c>
      <c r="AQ416" s="23" t="s">
        <v>1497</v>
      </c>
      <c r="AR416" s="23" t="s">
        <v>1498</v>
      </c>
      <c r="AS416" s="23" t="s">
        <v>1544</v>
      </c>
    </row>
    <row r="417" spans="1:45" ht="15" customHeight="1" x14ac:dyDescent="0.3">
      <c r="A417" s="21">
        <v>403</v>
      </c>
      <c r="B417" s="21" t="s">
        <v>1361</v>
      </c>
      <c r="C417" s="21" t="s">
        <v>711</v>
      </c>
      <c r="D417" s="21" t="s">
        <v>592</v>
      </c>
      <c r="E417" s="21" t="s">
        <v>319</v>
      </c>
      <c r="F417" s="21">
        <v>5008</v>
      </c>
      <c r="G417" s="21" t="s">
        <v>7</v>
      </c>
      <c r="H417" s="21">
        <v>199</v>
      </c>
      <c r="I417" s="21">
        <v>0</v>
      </c>
      <c r="J417" s="21">
        <v>0</v>
      </c>
      <c r="K417" s="21">
        <v>83</v>
      </c>
      <c r="L417" s="21">
        <v>276</v>
      </c>
      <c r="M417" s="21">
        <v>347</v>
      </c>
      <c r="N417" s="21">
        <v>11</v>
      </c>
      <c r="O417" s="21">
        <v>72</v>
      </c>
      <c r="P417" s="21">
        <v>31</v>
      </c>
      <c r="Q417" s="21">
        <v>65</v>
      </c>
      <c r="R417" s="21">
        <v>89</v>
      </c>
      <c r="S417" s="22">
        <v>1.25</v>
      </c>
      <c r="T417" s="22">
        <v>1.55</v>
      </c>
      <c r="U417" s="22">
        <v>0</v>
      </c>
      <c r="V417" s="21">
        <v>3</v>
      </c>
      <c r="W417" s="21">
        <v>3</v>
      </c>
      <c r="X417" s="21">
        <v>0</v>
      </c>
      <c r="Y417" s="21" t="s">
        <v>703</v>
      </c>
      <c r="Z417" s="21" t="s">
        <v>88</v>
      </c>
      <c r="AA417" s="21" t="s">
        <v>221</v>
      </c>
      <c r="AB417" s="22">
        <v>0.8</v>
      </c>
      <c r="AC417" s="22">
        <v>0</v>
      </c>
      <c r="AD417" s="21" t="s">
        <v>1368</v>
      </c>
      <c r="AE417" s="21" t="s">
        <v>704</v>
      </c>
      <c r="AF417" s="21" t="s">
        <v>704</v>
      </c>
      <c r="AG417" s="21" t="s">
        <v>704</v>
      </c>
      <c r="AH417" s="21" t="s">
        <v>704</v>
      </c>
      <c r="AI417" s="21" t="s">
        <v>704</v>
      </c>
      <c r="AJ417" s="21" t="s">
        <v>704</v>
      </c>
      <c r="AK417" s="21" t="s">
        <v>704</v>
      </c>
      <c r="AL417" s="21" t="s">
        <v>1636</v>
      </c>
      <c r="AM417" s="21" t="s">
        <v>1637</v>
      </c>
      <c r="AN417" s="21" t="s">
        <v>704</v>
      </c>
      <c r="AO417" s="21" t="s">
        <v>704</v>
      </c>
      <c r="AP417" s="21" t="s">
        <v>1368</v>
      </c>
      <c r="AQ417" s="21" t="s">
        <v>1638</v>
      </c>
      <c r="AR417" s="21" t="s">
        <v>704</v>
      </c>
      <c r="AS417" s="21" t="s">
        <v>704</v>
      </c>
    </row>
    <row r="418" spans="1:45" x14ac:dyDescent="0.3">
      <c r="A418">
        <v>71</v>
      </c>
      <c r="B418" t="s">
        <v>320</v>
      </c>
      <c r="C418" t="s">
        <v>711</v>
      </c>
      <c r="D418" t="s">
        <v>594</v>
      </c>
      <c r="E418" t="s">
        <v>319</v>
      </c>
      <c r="F418">
        <v>3953</v>
      </c>
      <c r="G418" t="s">
        <v>9</v>
      </c>
      <c r="H418">
        <v>179</v>
      </c>
      <c r="I418">
        <v>0</v>
      </c>
      <c r="J418">
        <v>0</v>
      </c>
      <c r="K418">
        <v>67</v>
      </c>
      <c r="L418">
        <v>252</v>
      </c>
      <c r="M418">
        <v>279</v>
      </c>
      <c r="N418">
        <v>9</v>
      </c>
      <c r="O418">
        <v>148</v>
      </c>
      <c r="P418">
        <v>18</v>
      </c>
      <c r="Q418">
        <v>78</v>
      </c>
      <c r="R418">
        <v>86</v>
      </c>
      <c r="S418" s="6">
        <v>1.3</v>
      </c>
      <c r="T418" s="6">
        <v>1.3</v>
      </c>
      <c r="U418" s="6">
        <v>0.8</v>
      </c>
      <c r="V418">
        <v>3</v>
      </c>
      <c r="W418">
        <v>3</v>
      </c>
      <c r="X418">
        <v>0</v>
      </c>
      <c r="Y418" t="s">
        <v>703</v>
      </c>
      <c r="Z418" t="s">
        <v>87</v>
      </c>
      <c r="AA418" t="s">
        <v>221</v>
      </c>
      <c r="AB418" s="22">
        <v>0.8</v>
      </c>
      <c r="AC418" s="22">
        <v>0</v>
      </c>
      <c r="AD418" s="21" t="s">
        <v>704</v>
      </c>
      <c r="AE418" s="21" t="s">
        <v>704</v>
      </c>
      <c r="AF418" s="21" t="s">
        <v>704</v>
      </c>
      <c r="AG418" s="21" t="s">
        <v>704</v>
      </c>
      <c r="AH418" s="21" t="s">
        <v>704</v>
      </c>
      <c r="AI418" s="21" t="s">
        <v>704</v>
      </c>
      <c r="AJ418" s="21" t="s">
        <v>704</v>
      </c>
      <c r="AK418" s="21" t="s">
        <v>704</v>
      </c>
      <c r="AL418" s="21" t="s">
        <v>1641</v>
      </c>
      <c r="AM418" s="21" t="s">
        <v>704</v>
      </c>
      <c r="AN418" s="21" t="s">
        <v>704</v>
      </c>
      <c r="AO418" s="21" t="s">
        <v>704</v>
      </c>
      <c r="AP418" s="21" t="s">
        <v>1639</v>
      </c>
      <c r="AQ418" s="21" t="s">
        <v>704</v>
      </c>
      <c r="AR418" s="21" t="s">
        <v>704</v>
      </c>
      <c r="AS418" s="21" t="s">
        <v>704</v>
      </c>
    </row>
    <row r="419" spans="1:45" x14ac:dyDescent="0.3">
      <c r="A419">
        <v>3071</v>
      </c>
      <c r="B419" t="s">
        <v>625</v>
      </c>
      <c r="C419" t="s">
        <v>711</v>
      </c>
      <c r="D419" t="s">
        <v>593</v>
      </c>
      <c r="E419" t="s">
        <v>319</v>
      </c>
      <c r="F419">
        <v>4163</v>
      </c>
      <c r="G419" t="s">
        <v>9</v>
      </c>
      <c r="H419">
        <v>184</v>
      </c>
      <c r="I419">
        <v>0</v>
      </c>
      <c r="J419">
        <v>0</v>
      </c>
      <c r="K419">
        <v>67</v>
      </c>
      <c r="L419">
        <v>287</v>
      </c>
      <c r="M419">
        <v>339</v>
      </c>
      <c r="N419">
        <v>9</v>
      </c>
      <c r="O419">
        <v>148</v>
      </c>
      <c r="P419">
        <v>18</v>
      </c>
      <c r="Q419">
        <v>78</v>
      </c>
      <c r="R419">
        <v>86</v>
      </c>
      <c r="S419" s="6">
        <v>1.3</v>
      </c>
      <c r="T419" s="6">
        <v>1.45</v>
      </c>
      <c r="U419" s="6">
        <v>0.85</v>
      </c>
      <c r="V419">
        <v>3</v>
      </c>
      <c r="W419">
        <v>3</v>
      </c>
      <c r="X419">
        <v>0</v>
      </c>
      <c r="Y419" t="s">
        <v>703</v>
      </c>
      <c r="Z419" t="s">
        <v>87</v>
      </c>
      <c r="AA419" t="s">
        <v>221</v>
      </c>
      <c r="AB419" s="22">
        <v>0.85</v>
      </c>
      <c r="AC419" s="22">
        <v>0</v>
      </c>
      <c r="AD419" s="21" t="s">
        <v>704</v>
      </c>
      <c r="AE419" s="21" t="s">
        <v>704</v>
      </c>
      <c r="AF419" s="21" t="s">
        <v>704</v>
      </c>
      <c r="AG419" s="21" t="s">
        <v>704</v>
      </c>
      <c r="AH419" s="21" t="s">
        <v>704</v>
      </c>
      <c r="AI419" s="21" t="s">
        <v>704</v>
      </c>
      <c r="AJ419" s="21" t="s">
        <v>704</v>
      </c>
      <c r="AK419" s="21" t="s">
        <v>704</v>
      </c>
      <c r="AL419" s="21" t="s">
        <v>1641</v>
      </c>
      <c r="AM419" s="21" t="s">
        <v>1642</v>
      </c>
      <c r="AN419" s="21" t="s">
        <v>704</v>
      </c>
      <c r="AO419" s="21" t="s">
        <v>704</v>
      </c>
      <c r="AP419" s="21" t="s">
        <v>1639</v>
      </c>
      <c r="AQ419" s="21" t="s">
        <v>1640</v>
      </c>
      <c r="AR419" s="21" t="s">
        <v>704</v>
      </c>
      <c r="AS419" s="21" t="s">
        <v>704</v>
      </c>
    </row>
    <row r="420" spans="1:45" ht="14.4" customHeight="1" x14ac:dyDescent="0.3">
      <c r="A420">
        <v>356</v>
      </c>
      <c r="B420" t="s">
        <v>567</v>
      </c>
      <c r="C420" t="s">
        <v>713</v>
      </c>
      <c r="D420" t="s">
        <v>595</v>
      </c>
      <c r="E420" t="s">
        <v>319</v>
      </c>
      <c r="F420">
        <v>6626</v>
      </c>
      <c r="G420" t="s">
        <v>9</v>
      </c>
      <c r="H420">
        <v>160</v>
      </c>
      <c r="I420">
        <v>0</v>
      </c>
      <c r="J420">
        <v>0</v>
      </c>
      <c r="K420">
        <v>70</v>
      </c>
      <c r="L420">
        <v>268</v>
      </c>
      <c r="M420">
        <v>421</v>
      </c>
      <c r="N420">
        <v>13</v>
      </c>
      <c r="O420">
        <v>126</v>
      </c>
      <c r="P420">
        <v>28</v>
      </c>
      <c r="Q420">
        <v>73</v>
      </c>
      <c r="R420">
        <v>96</v>
      </c>
      <c r="S420" s="6">
        <v>1.25</v>
      </c>
      <c r="T420" s="6">
        <v>1.2</v>
      </c>
      <c r="U420" s="6">
        <v>1.4</v>
      </c>
      <c r="V420">
        <v>2</v>
      </c>
      <c r="W420">
        <v>2</v>
      </c>
      <c r="X420">
        <v>4</v>
      </c>
      <c r="Y420" t="s">
        <v>703</v>
      </c>
      <c r="Z420" t="s">
        <v>703</v>
      </c>
      <c r="AA420" t="s">
        <v>88</v>
      </c>
      <c r="AB420" s="22">
        <v>0</v>
      </c>
      <c r="AC420" s="22">
        <v>0</v>
      </c>
      <c r="AD420" s="21" t="s">
        <v>1107</v>
      </c>
      <c r="AE420" s="21" t="s">
        <v>704</v>
      </c>
      <c r="AF420" s="21" t="s">
        <v>704</v>
      </c>
      <c r="AG420" s="21" t="s">
        <v>704</v>
      </c>
      <c r="AH420" s="21" t="s">
        <v>704</v>
      </c>
      <c r="AI420" s="21" t="s">
        <v>704</v>
      </c>
      <c r="AJ420" s="21" t="s">
        <v>704</v>
      </c>
      <c r="AK420" s="21" t="s">
        <v>704</v>
      </c>
      <c r="AL420" s="21" t="s">
        <v>1643</v>
      </c>
      <c r="AM420" s="21" t="s">
        <v>1644</v>
      </c>
      <c r="AN420" s="21" t="s">
        <v>704</v>
      </c>
      <c r="AO420" s="21" t="s">
        <v>704</v>
      </c>
      <c r="AP420" s="21" t="s">
        <v>1107</v>
      </c>
      <c r="AQ420" s="21" t="s">
        <v>1344</v>
      </c>
      <c r="AR420" s="21" t="s">
        <v>704</v>
      </c>
      <c r="AS420" s="21" t="s">
        <v>704</v>
      </c>
    </row>
    <row r="421" spans="1:45" x14ac:dyDescent="0.3">
      <c r="A421">
        <v>376</v>
      </c>
      <c r="B421" t="s">
        <v>568</v>
      </c>
      <c r="C421" t="s">
        <v>713</v>
      </c>
      <c r="D421" t="s">
        <v>592</v>
      </c>
      <c r="E421" t="s">
        <v>319</v>
      </c>
      <c r="F421">
        <v>4707</v>
      </c>
      <c r="G421" t="s">
        <v>9</v>
      </c>
      <c r="H421">
        <v>185</v>
      </c>
      <c r="I421">
        <v>0</v>
      </c>
      <c r="J421">
        <v>0</v>
      </c>
      <c r="K421">
        <v>62</v>
      </c>
      <c r="L421">
        <v>257</v>
      </c>
      <c r="M421">
        <v>299</v>
      </c>
      <c r="N421">
        <v>11</v>
      </c>
      <c r="O421">
        <v>144</v>
      </c>
      <c r="P421">
        <v>18</v>
      </c>
      <c r="Q421">
        <v>82</v>
      </c>
      <c r="R421">
        <v>86</v>
      </c>
      <c r="S421" s="6">
        <v>1.3</v>
      </c>
      <c r="T421" s="6">
        <v>1.45</v>
      </c>
      <c r="U421" s="6">
        <v>0.8</v>
      </c>
      <c r="V421">
        <v>3</v>
      </c>
      <c r="W421">
        <v>3</v>
      </c>
      <c r="X421">
        <v>0</v>
      </c>
      <c r="Y421" t="s">
        <v>703</v>
      </c>
      <c r="Z421" t="s">
        <v>88</v>
      </c>
      <c r="AA421" t="s">
        <v>221</v>
      </c>
      <c r="AB421" s="22">
        <v>0.8</v>
      </c>
      <c r="AC421" s="22">
        <v>0</v>
      </c>
      <c r="AD421" s="21" t="s">
        <v>1112</v>
      </c>
      <c r="AE421" s="21" t="s">
        <v>704</v>
      </c>
      <c r="AF421" s="21" t="s">
        <v>704</v>
      </c>
      <c r="AG421" s="21" t="s">
        <v>704</v>
      </c>
      <c r="AH421" s="21" t="s">
        <v>704</v>
      </c>
      <c r="AI421" s="21" t="s">
        <v>704</v>
      </c>
      <c r="AJ421" s="21" t="s">
        <v>704</v>
      </c>
      <c r="AK421" s="21" t="s">
        <v>704</v>
      </c>
      <c r="AL421" s="21" t="s">
        <v>1646</v>
      </c>
      <c r="AM421" s="21" t="s">
        <v>1645</v>
      </c>
      <c r="AN421" s="21" t="s">
        <v>704</v>
      </c>
      <c r="AO421" s="21" t="s">
        <v>704</v>
      </c>
      <c r="AP421" s="21" t="s">
        <v>1639</v>
      </c>
      <c r="AQ421" s="21" t="s">
        <v>1112</v>
      </c>
      <c r="AR421" s="21" t="s">
        <v>704</v>
      </c>
      <c r="AS421" s="21" t="s">
        <v>704</v>
      </c>
    </row>
    <row r="422" spans="1:45" x14ac:dyDescent="0.3">
      <c r="A422">
        <v>140</v>
      </c>
      <c r="B422" t="s">
        <v>562</v>
      </c>
      <c r="C422" t="s">
        <v>713</v>
      </c>
      <c r="D422" t="s">
        <v>594</v>
      </c>
      <c r="E422" t="s">
        <v>319</v>
      </c>
      <c r="F422">
        <v>4157</v>
      </c>
      <c r="G422" t="s">
        <v>9</v>
      </c>
      <c r="H422">
        <v>173</v>
      </c>
      <c r="I422">
        <v>0</v>
      </c>
      <c r="J422">
        <v>0</v>
      </c>
      <c r="K422">
        <v>66</v>
      </c>
      <c r="L422">
        <v>247</v>
      </c>
      <c r="M422">
        <v>280</v>
      </c>
      <c r="N422">
        <v>9</v>
      </c>
      <c r="O422">
        <v>104</v>
      </c>
      <c r="P422">
        <v>25</v>
      </c>
      <c r="Q422">
        <v>41</v>
      </c>
      <c r="R422">
        <v>81</v>
      </c>
      <c r="S422" s="6">
        <v>1.3</v>
      </c>
      <c r="T422" s="6">
        <v>1.3</v>
      </c>
      <c r="U422" s="6">
        <v>0.8</v>
      </c>
      <c r="V422">
        <v>3</v>
      </c>
      <c r="W422">
        <v>3</v>
      </c>
      <c r="X422">
        <v>0</v>
      </c>
      <c r="Y422" t="s">
        <v>88</v>
      </c>
      <c r="Z422" t="s">
        <v>88</v>
      </c>
      <c r="AA422" t="s">
        <v>221</v>
      </c>
      <c r="AB422" s="22">
        <v>0.8</v>
      </c>
      <c r="AC422" s="22">
        <v>0</v>
      </c>
      <c r="AD422" s="21" t="s">
        <v>1323</v>
      </c>
      <c r="AE422" s="21" t="s">
        <v>1322</v>
      </c>
      <c r="AF422" s="21" t="s">
        <v>1321</v>
      </c>
      <c r="AG422" s="21" t="s">
        <v>704</v>
      </c>
      <c r="AH422" s="21" t="s">
        <v>704</v>
      </c>
      <c r="AI422" s="21" t="s">
        <v>704</v>
      </c>
      <c r="AJ422" s="21" t="s">
        <v>704</v>
      </c>
      <c r="AK422" s="21" t="s">
        <v>704</v>
      </c>
      <c r="AL422" s="21" t="s">
        <v>1649</v>
      </c>
      <c r="AM422" s="21" t="s">
        <v>704</v>
      </c>
      <c r="AN422" s="21" t="s">
        <v>704</v>
      </c>
      <c r="AO422" s="21" t="s">
        <v>704</v>
      </c>
      <c r="AP422" s="21" t="s">
        <v>1647</v>
      </c>
      <c r="AQ422" s="21" t="s">
        <v>704</v>
      </c>
      <c r="AR422" s="21" t="s">
        <v>704</v>
      </c>
      <c r="AS422" s="21" t="s">
        <v>704</v>
      </c>
    </row>
    <row r="423" spans="1:45" x14ac:dyDescent="0.3">
      <c r="A423" s="21">
        <v>3140</v>
      </c>
      <c r="B423" s="21" t="s">
        <v>938</v>
      </c>
      <c r="C423" s="21" t="s">
        <v>713</v>
      </c>
      <c r="D423" s="21" t="s">
        <v>593</v>
      </c>
      <c r="E423" s="21" t="s">
        <v>319</v>
      </c>
      <c r="F423" s="21">
        <v>4367</v>
      </c>
      <c r="G423" s="21" t="s">
        <v>9</v>
      </c>
      <c r="H423" s="21">
        <v>193</v>
      </c>
      <c r="I423" s="21">
        <v>0</v>
      </c>
      <c r="J423" s="21">
        <v>0</v>
      </c>
      <c r="K423" s="21">
        <v>66</v>
      </c>
      <c r="L423" s="21">
        <v>297</v>
      </c>
      <c r="M423" s="21">
        <v>300</v>
      </c>
      <c r="N423" s="21">
        <v>9</v>
      </c>
      <c r="O423" s="21">
        <v>104</v>
      </c>
      <c r="P423" s="21">
        <v>25</v>
      </c>
      <c r="Q423" s="21">
        <v>41</v>
      </c>
      <c r="R423" s="21">
        <v>81</v>
      </c>
      <c r="S423" s="22">
        <v>1.4</v>
      </c>
      <c r="T423" s="22">
        <v>1.4</v>
      </c>
      <c r="U423" s="22">
        <v>0.85</v>
      </c>
      <c r="V423">
        <v>3</v>
      </c>
      <c r="W423">
        <v>3</v>
      </c>
      <c r="X423">
        <v>0</v>
      </c>
      <c r="Y423" t="s">
        <v>88</v>
      </c>
      <c r="Z423" t="s">
        <v>88</v>
      </c>
      <c r="AA423" t="s">
        <v>221</v>
      </c>
      <c r="AB423" s="22">
        <v>0.8</v>
      </c>
      <c r="AC423" s="22">
        <v>0</v>
      </c>
      <c r="AD423" s="21" t="s">
        <v>704</v>
      </c>
      <c r="AE423" s="21" t="s">
        <v>704</v>
      </c>
      <c r="AF423" s="21" t="s">
        <v>704</v>
      </c>
      <c r="AG423" s="21" t="s">
        <v>704</v>
      </c>
      <c r="AH423" s="21" t="s">
        <v>704</v>
      </c>
      <c r="AI423" s="21" t="s">
        <v>704</v>
      </c>
      <c r="AJ423" s="21" t="s">
        <v>704</v>
      </c>
      <c r="AK423" s="21" t="s">
        <v>704</v>
      </c>
      <c r="AL423" s="21" t="s">
        <v>1649</v>
      </c>
      <c r="AM423" s="21" t="s">
        <v>1650</v>
      </c>
      <c r="AN423" s="21" t="s">
        <v>704</v>
      </c>
      <c r="AO423" s="21" t="s">
        <v>704</v>
      </c>
      <c r="AP423" s="21" t="s">
        <v>1647</v>
      </c>
      <c r="AQ423" s="21" t="s">
        <v>1648</v>
      </c>
      <c r="AR423" s="21" t="s">
        <v>704</v>
      </c>
      <c r="AS423" s="21" t="s">
        <v>704</v>
      </c>
    </row>
    <row r="424" spans="1:45" x14ac:dyDescent="0.3">
      <c r="A424">
        <v>218</v>
      </c>
      <c r="B424" t="s">
        <v>563</v>
      </c>
      <c r="C424" t="s">
        <v>714</v>
      </c>
      <c r="D424" t="s">
        <v>593</v>
      </c>
      <c r="E424" t="s">
        <v>319</v>
      </c>
      <c r="F424">
        <v>5204</v>
      </c>
      <c r="G424" t="s">
        <v>9</v>
      </c>
      <c r="H424">
        <v>157</v>
      </c>
      <c r="I424">
        <v>0</v>
      </c>
      <c r="J424">
        <v>0</v>
      </c>
      <c r="K424">
        <v>68</v>
      </c>
      <c r="L424">
        <v>247</v>
      </c>
      <c r="M424">
        <v>279</v>
      </c>
      <c r="N424">
        <v>11</v>
      </c>
      <c r="O424">
        <v>80</v>
      </c>
      <c r="P424">
        <v>25</v>
      </c>
      <c r="Q424">
        <v>43</v>
      </c>
      <c r="R424">
        <v>78</v>
      </c>
      <c r="S424" s="6">
        <v>1</v>
      </c>
      <c r="T424" s="6">
        <v>1.1000000000000001</v>
      </c>
      <c r="U424" s="6">
        <v>1.2</v>
      </c>
      <c r="V424">
        <v>2</v>
      </c>
      <c r="W424">
        <v>3</v>
      </c>
      <c r="X424">
        <v>2</v>
      </c>
      <c r="Y424" t="s">
        <v>703</v>
      </c>
      <c r="Z424" t="s">
        <v>87</v>
      </c>
      <c r="AA424" t="s">
        <v>88</v>
      </c>
      <c r="AB424" s="22">
        <v>0</v>
      </c>
      <c r="AC424" s="22">
        <v>0</v>
      </c>
      <c r="AD424" s="21" t="s">
        <v>1108</v>
      </c>
      <c r="AE424" s="21"/>
      <c r="AF424" s="21" t="s">
        <v>704</v>
      </c>
      <c r="AG424" s="21" t="s">
        <v>704</v>
      </c>
      <c r="AH424" s="21" t="s">
        <v>704</v>
      </c>
      <c r="AI424" s="21" t="s">
        <v>704</v>
      </c>
      <c r="AJ424" s="21" t="s">
        <v>704</v>
      </c>
      <c r="AK424" s="21" t="s">
        <v>704</v>
      </c>
      <c r="AL424" s="21" t="s">
        <v>1652</v>
      </c>
      <c r="AM424" s="21" t="s">
        <v>704</v>
      </c>
      <c r="AN424" s="21" t="s">
        <v>704</v>
      </c>
      <c r="AO424" s="21" t="s">
        <v>704</v>
      </c>
      <c r="AP424" s="21" t="s">
        <v>1651</v>
      </c>
      <c r="AQ424" s="21" t="s">
        <v>704</v>
      </c>
      <c r="AR424" s="21" t="s">
        <v>704</v>
      </c>
      <c r="AS424" s="21" t="s">
        <v>704</v>
      </c>
    </row>
    <row r="425" spans="1:45" x14ac:dyDescent="0.3">
      <c r="A425">
        <v>220</v>
      </c>
      <c r="B425" t="s">
        <v>565</v>
      </c>
      <c r="C425" t="s">
        <v>714</v>
      </c>
      <c r="D425" t="s">
        <v>592</v>
      </c>
      <c r="E425" t="s">
        <v>319</v>
      </c>
      <c r="F425">
        <v>3621</v>
      </c>
      <c r="G425" t="s">
        <v>9</v>
      </c>
      <c r="H425">
        <v>176</v>
      </c>
      <c r="I425">
        <v>0</v>
      </c>
      <c r="J425">
        <v>0</v>
      </c>
      <c r="K425">
        <v>66</v>
      </c>
      <c r="L425">
        <v>257</v>
      </c>
      <c r="M425">
        <v>286</v>
      </c>
      <c r="N425">
        <v>11</v>
      </c>
      <c r="O425">
        <v>92</v>
      </c>
      <c r="P425">
        <v>25</v>
      </c>
      <c r="Q425">
        <v>79</v>
      </c>
      <c r="R425">
        <v>81</v>
      </c>
      <c r="S425" s="6">
        <v>1</v>
      </c>
      <c r="T425" s="6">
        <v>1.3</v>
      </c>
      <c r="U425" s="6">
        <v>1.3</v>
      </c>
      <c r="V425">
        <v>0</v>
      </c>
      <c r="W425">
        <v>3</v>
      </c>
      <c r="X425">
        <v>3</v>
      </c>
      <c r="Y425" t="s">
        <v>132</v>
      </c>
      <c r="Z425" t="s">
        <v>703</v>
      </c>
      <c r="AA425" t="s">
        <v>88</v>
      </c>
      <c r="AB425" s="22">
        <v>0</v>
      </c>
      <c r="AC425" s="22">
        <v>0</v>
      </c>
      <c r="AD425" s="21" t="s">
        <v>704</v>
      </c>
      <c r="AE425" s="21" t="s">
        <v>704</v>
      </c>
      <c r="AF425" s="21" t="s">
        <v>704</v>
      </c>
      <c r="AG425" s="21" t="s">
        <v>704</v>
      </c>
      <c r="AH425" s="21" t="s">
        <v>704</v>
      </c>
      <c r="AI425" s="21" t="s">
        <v>704</v>
      </c>
      <c r="AJ425" s="21" t="s">
        <v>704</v>
      </c>
      <c r="AK425" s="21" t="s">
        <v>704</v>
      </c>
      <c r="AL425" s="21" t="s">
        <v>1656</v>
      </c>
      <c r="AM425" s="21" t="s">
        <v>1655</v>
      </c>
      <c r="AN425" s="21" t="s">
        <v>704</v>
      </c>
      <c r="AO425" s="21" t="s">
        <v>704</v>
      </c>
      <c r="AP425" s="21" t="s">
        <v>1653</v>
      </c>
      <c r="AQ425" s="21" t="s">
        <v>1654</v>
      </c>
      <c r="AR425" s="21" t="s">
        <v>704</v>
      </c>
      <c r="AS425" s="21" t="s">
        <v>704</v>
      </c>
    </row>
    <row r="426" spans="1:45" x14ac:dyDescent="0.3">
      <c r="A426">
        <v>377</v>
      </c>
      <c r="B426" t="s">
        <v>724</v>
      </c>
      <c r="C426" t="s">
        <v>711</v>
      </c>
      <c r="D426" t="s">
        <v>592</v>
      </c>
      <c r="E426" t="s">
        <v>319</v>
      </c>
      <c r="F426">
        <v>4796</v>
      </c>
      <c r="G426" t="s">
        <v>9</v>
      </c>
      <c r="H426">
        <v>182</v>
      </c>
      <c r="I426">
        <v>0</v>
      </c>
      <c r="J426">
        <v>0</v>
      </c>
      <c r="K426">
        <v>83</v>
      </c>
      <c r="L426">
        <v>268</v>
      </c>
      <c r="M426">
        <v>310</v>
      </c>
      <c r="N426">
        <v>11</v>
      </c>
      <c r="O426">
        <v>109</v>
      </c>
      <c r="P426">
        <v>31</v>
      </c>
      <c r="Q426">
        <v>78</v>
      </c>
      <c r="R426">
        <v>89</v>
      </c>
      <c r="S426" s="6">
        <v>1.3</v>
      </c>
      <c r="T426" s="6">
        <v>1.45</v>
      </c>
      <c r="U426" s="6">
        <v>0.8</v>
      </c>
      <c r="V426">
        <v>3</v>
      </c>
      <c r="W426">
        <v>3</v>
      </c>
      <c r="X426">
        <v>0</v>
      </c>
      <c r="Y426" t="s">
        <v>703</v>
      </c>
      <c r="Z426" t="s">
        <v>88</v>
      </c>
      <c r="AA426" t="s">
        <v>221</v>
      </c>
      <c r="AB426" s="22">
        <v>0.8</v>
      </c>
      <c r="AC426" s="22">
        <v>0</v>
      </c>
      <c r="AD426" s="21" t="s">
        <v>1113</v>
      </c>
      <c r="AE426" s="21" t="s">
        <v>1114</v>
      </c>
      <c r="AF426" s="21" t="s">
        <v>704</v>
      </c>
      <c r="AG426" s="21" t="s">
        <v>704</v>
      </c>
      <c r="AH426" s="21" t="s">
        <v>704</v>
      </c>
      <c r="AI426" s="21" t="s">
        <v>704</v>
      </c>
      <c r="AJ426" s="21" t="s">
        <v>704</v>
      </c>
      <c r="AK426" s="21" t="s">
        <v>704</v>
      </c>
      <c r="AL426" s="21" t="s">
        <v>1659</v>
      </c>
      <c r="AM426" s="21" t="s">
        <v>1658</v>
      </c>
      <c r="AN426" s="21" t="s">
        <v>704</v>
      </c>
      <c r="AO426" s="21" t="s">
        <v>704</v>
      </c>
      <c r="AP426" s="21" t="s">
        <v>1657</v>
      </c>
      <c r="AQ426" s="21" t="s">
        <v>1113</v>
      </c>
      <c r="AR426" s="21" t="s">
        <v>704</v>
      </c>
      <c r="AS426" s="21" t="s">
        <v>704</v>
      </c>
    </row>
    <row r="427" spans="1:45" x14ac:dyDescent="0.3">
      <c r="A427">
        <v>219</v>
      </c>
      <c r="B427" t="s">
        <v>564</v>
      </c>
      <c r="C427" t="s">
        <v>714</v>
      </c>
      <c r="D427" t="s">
        <v>593</v>
      </c>
      <c r="E427" t="s">
        <v>319</v>
      </c>
      <c r="F427">
        <v>5204</v>
      </c>
      <c r="G427" t="s">
        <v>9</v>
      </c>
      <c r="H427">
        <v>157</v>
      </c>
      <c r="I427">
        <v>0</v>
      </c>
      <c r="J427">
        <v>0</v>
      </c>
      <c r="K427">
        <v>68</v>
      </c>
      <c r="L427">
        <v>247</v>
      </c>
      <c r="M427">
        <v>279</v>
      </c>
      <c r="N427">
        <v>11</v>
      </c>
      <c r="O427">
        <v>79</v>
      </c>
      <c r="P427">
        <v>25</v>
      </c>
      <c r="Q427">
        <v>80</v>
      </c>
      <c r="R427">
        <v>78</v>
      </c>
      <c r="S427" s="6">
        <v>1</v>
      </c>
      <c r="T427" s="6">
        <v>1.1000000000000001</v>
      </c>
      <c r="U427" s="6">
        <v>1.2</v>
      </c>
      <c r="V427">
        <v>2</v>
      </c>
      <c r="W427">
        <v>3</v>
      </c>
      <c r="X427">
        <v>2</v>
      </c>
      <c r="Y427" t="s">
        <v>703</v>
      </c>
      <c r="Z427" t="s">
        <v>87</v>
      </c>
      <c r="AA427" t="s">
        <v>88</v>
      </c>
      <c r="AB427" s="22">
        <v>0</v>
      </c>
      <c r="AC427" s="22">
        <v>0</v>
      </c>
      <c r="AD427" s="21" t="s">
        <v>1108</v>
      </c>
      <c r="AE427" s="21"/>
      <c r="AF427" s="21" t="s">
        <v>704</v>
      </c>
      <c r="AG427" s="21" t="s">
        <v>704</v>
      </c>
      <c r="AH427" s="21" t="s">
        <v>704</v>
      </c>
      <c r="AI427" s="21" t="s">
        <v>704</v>
      </c>
      <c r="AJ427" s="21" t="s">
        <v>704</v>
      </c>
      <c r="AK427" s="21" t="s">
        <v>704</v>
      </c>
      <c r="AL427" s="21" t="s">
        <v>1652</v>
      </c>
      <c r="AM427" s="21" t="s">
        <v>704</v>
      </c>
      <c r="AN427" s="21" t="s">
        <v>704</v>
      </c>
      <c r="AO427" s="21" t="s">
        <v>704</v>
      </c>
      <c r="AP427" s="21" t="s">
        <v>1651</v>
      </c>
      <c r="AQ427" s="21" t="s">
        <v>704</v>
      </c>
      <c r="AR427" s="21" t="s">
        <v>704</v>
      </c>
      <c r="AS427" s="21" t="s">
        <v>704</v>
      </c>
    </row>
    <row r="428" spans="1:45" x14ac:dyDescent="0.3">
      <c r="A428">
        <v>72</v>
      </c>
      <c r="B428" t="s">
        <v>321</v>
      </c>
      <c r="C428" t="s">
        <v>711</v>
      </c>
      <c r="D428" t="s">
        <v>594</v>
      </c>
      <c r="E428" t="s">
        <v>319</v>
      </c>
      <c r="F428">
        <v>4460</v>
      </c>
      <c r="G428" t="s">
        <v>9</v>
      </c>
      <c r="H428">
        <v>123</v>
      </c>
      <c r="I428">
        <v>0</v>
      </c>
      <c r="J428">
        <v>0</v>
      </c>
      <c r="K428">
        <v>80</v>
      </c>
      <c r="L428">
        <v>245</v>
      </c>
      <c r="M428">
        <v>204</v>
      </c>
      <c r="N428">
        <v>9</v>
      </c>
      <c r="O428">
        <v>95</v>
      </c>
      <c r="P428">
        <v>15</v>
      </c>
      <c r="Q428">
        <v>32</v>
      </c>
      <c r="R428">
        <v>81</v>
      </c>
      <c r="S428" s="6">
        <v>1.3</v>
      </c>
      <c r="T428" s="6">
        <v>1.3</v>
      </c>
      <c r="U428" s="6">
        <v>0.8</v>
      </c>
      <c r="V428">
        <v>3</v>
      </c>
      <c r="W428">
        <v>3</v>
      </c>
      <c r="X428">
        <v>2</v>
      </c>
      <c r="Y428" t="s">
        <v>703</v>
      </c>
      <c r="Z428" t="s">
        <v>703</v>
      </c>
      <c r="AA428" t="s">
        <v>87</v>
      </c>
      <c r="AB428" s="22">
        <v>0</v>
      </c>
      <c r="AC428" s="22">
        <v>0</v>
      </c>
      <c r="AD428" s="21" t="s">
        <v>704</v>
      </c>
      <c r="AE428" s="21" t="s">
        <v>704</v>
      </c>
      <c r="AF428" s="21" t="s">
        <v>704</v>
      </c>
      <c r="AG428" s="21" t="s">
        <v>704</v>
      </c>
      <c r="AH428" s="21" t="s">
        <v>704</v>
      </c>
      <c r="AI428" s="21" t="s">
        <v>704</v>
      </c>
      <c r="AJ428" s="21" t="s">
        <v>704</v>
      </c>
      <c r="AK428" s="21" t="s">
        <v>704</v>
      </c>
      <c r="AL428" s="21" t="s">
        <v>1656</v>
      </c>
      <c r="AM428" s="21" t="s">
        <v>704</v>
      </c>
      <c r="AN428" s="21" t="s">
        <v>704</v>
      </c>
      <c r="AO428" s="21" t="s">
        <v>704</v>
      </c>
      <c r="AP428" s="21" t="s">
        <v>1653</v>
      </c>
      <c r="AQ428" s="21" t="s">
        <v>704</v>
      </c>
      <c r="AR428" s="21" t="s">
        <v>704</v>
      </c>
      <c r="AS428" s="21" t="s">
        <v>704</v>
      </c>
    </row>
    <row r="429" spans="1:45" x14ac:dyDescent="0.3">
      <c r="A429">
        <v>3072</v>
      </c>
      <c r="B429" t="s">
        <v>626</v>
      </c>
      <c r="C429" t="s">
        <v>711</v>
      </c>
      <c r="D429" t="s">
        <v>593</v>
      </c>
      <c r="E429" t="s">
        <v>319</v>
      </c>
      <c r="F429">
        <v>4700</v>
      </c>
      <c r="G429" t="s">
        <v>9</v>
      </c>
      <c r="H429">
        <v>128</v>
      </c>
      <c r="I429">
        <v>0</v>
      </c>
      <c r="J429">
        <v>0</v>
      </c>
      <c r="K429">
        <v>80</v>
      </c>
      <c r="L429">
        <v>280</v>
      </c>
      <c r="M429">
        <v>264</v>
      </c>
      <c r="N429">
        <v>9</v>
      </c>
      <c r="O429">
        <v>95</v>
      </c>
      <c r="P429">
        <v>15</v>
      </c>
      <c r="Q429">
        <v>32</v>
      </c>
      <c r="R429">
        <v>81</v>
      </c>
      <c r="S429" s="6">
        <v>1.45</v>
      </c>
      <c r="T429" s="6">
        <v>1.45</v>
      </c>
      <c r="U429" s="6">
        <v>0.85</v>
      </c>
      <c r="V429">
        <v>3</v>
      </c>
      <c r="W429">
        <v>3</v>
      </c>
      <c r="X429">
        <v>2</v>
      </c>
      <c r="Y429" t="s">
        <v>703</v>
      </c>
      <c r="Z429" t="s">
        <v>703</v>
      </c>
      <c r="AA429" t="s">
        <v>87</v>
      </c>
      <c r="AB429" s="22">
        <v>0</v>
      </c>
      <c r="AC429" s="22">
        <v>0</v>
      </c>
      <c r="AD429" s="21" t="s">
        <v>704</v>
      </c>
      <c r="AE429" s="21" t="s">
        <v>704</v>
      </c>
      <c r="AF429" s="21" t="s">
        <v>704</v>
      </c>
      <c r="AG429" s="21" t="s">
        <v>704</v>
      </c>
      <c r="AH429" s="21" t="s">
        <v>704</v>
      </c>
      <c r="AI429" s="21" t="s">
        <v>704</v>
      </c>
      <c r="AJ429" s="21" t="s">
        <v>704</v>
      </c>
      <c r="AK429" s="21" t="s">
        <v>704</v>
      </c>
      <c r="AL429" s="21" t="s">
        <v>1656</v>
      </c>
      <c r="AM429" s="21" t="s">
        <v>1661</v>
      </c>
      <c r="AN429" s="21" t="s">
        <v>704</v>
      </c>
      <c r="AO429" s="21" t="s">
        <v>704</v>
      </c>
      <c r="AP429" s="21" t="s">
        <v>1653</v>
      </c>
      <c r="AQ429" s="21" t="s">
        <v>1660</v>
      </c>
      <c r="AR429" s="21" t="s">
        <v>704</v>
      </c>
      <c r="AS429" s="21" t="s">
        <v>704</v>
      </c>
    </row>
    <row r="430" spans="1:45" x14ac:dyDescent="0.3">
      <c r="A430">
        <v>70</v>
      </c>
      <c r="B430" t="s">
        <v>318</v>
      </c>
      <c r="C430" t="s">
        <v>711</v>
      </c>
      <c r="D430" t="s">
        <v>593</v>
      </c>
      <c r="E430" t="s">
        <v>319</v>
      </c>
      <c r="F430">
        <v>4691</v>
      </c>
      <c r="G430" t="s">
        <v>9</v>
      </c>
      <c r="H430">
        <v>182</v>
      </c>
      <c r="I430">
        <v>0</v>
      </c>
      <c r="J430">
        <v>0</v>
      </c>
      <c r="K430">
        <v>66</v>
      </c>
      <c r="L430">
        <v>257</v>
      </c>
      <c r="M430">
        <v>280</v>
      </c>
      <c r="N430">
        <v>10</v>
      </c>
      <c r="O430">
        <v>100</v>
      </c>
      <c r="P430">
        <v>16</v>
      </c>
      <c r="Q430">
        <v>68</v>
      </c>
      <c r="R430">
        <v>86</v>
      </c>
      <c r="S430" s="6">
        <v>1.3</v>
      </c>
      <c r="T430" s="6">
        <v>1.3</v>
      </c>
      <c r="U430" s="6">
        <v>0.8</v>
      </c>
      <c r="V430">
        <v>3</v>
      </c>
      <c r="W430">
        <v>3</v>
      </c>
      <c r="X430">
        <v>0</v>
      </c>
      <c r="Y430" t="s">
        <v>703</v>
      </c>
      <c r="Z430" t="s">
        <v>87</v>
      </c>
      <c r="AA430" t="s">
        <v>221</v>
      </c>
      <c r="AB430" s="22">
        <v>0.8</v>
      </c>
      <c r="AC430" s="22">
        <v>0</v>
      </c>
      <c r="AD430" s="21" t="s">
        <v>704</v>
      </c>
      <c r="AE430" s="21" t="s">
        <v>704</v>
      </c>
      <c r="AF430" s="21" t="s">
        <v>704</v>
      </c>
      <c r="AG430" s="21" t="s">
        <v>704</v>
      </c>
      <c r="AH430" s="21" t="s">
        <v>704</v>
      </c>
      <c r="AI430" s="21" t="s">
        <v>704</v>
      </c>
      <c r="AJ430" s="21" t="s">
        <v>704</v>
      </c>
      <c r="AK430" s="21" t="s">
        <v>704</v>
      </c>
      <c r="AL430" s="21" t="s">
        <v>1641</v>
      </c>
      <c r="AM430" s="21" t="s">
        <v>704</v>
      </c>
      <c r="AN430" s="21" t="s">
        <v>704</v>
      </c>
      <c r="AO430" s="21" t="s">
        <v>704</v>
      </c>
      <c r="AP430" s="21" t="s">
        <v>1639</v>
      </c>
      <c r="AQ430" s="21" t="s">
        <v>704</v>
      </c>
      <c r="AR430" s="21" t="s">
        <v>704</v>
      </c>
      <c r="AS430" s="21" t="s">
        <v>704</v>
      </c>
    </row>
    <row r="431" spans="1:45" x14ac:dyDescent="0.3">
      <c r="A431">
        <v>3070</v>
      </c>
      <c r="B431" t="s">
        <v>624</v>
      </c>
      <c r="C431" t="s">
        <v>711</v>
      </c>
      <c r="D431" t="s">
        <v>592</v>
      </c>
      <c r="E431" t="s">
        <v>319</v>
      </c>
      <c r="F431">
        <v>4901</v>
      </c>
      <c r="G431" t="s">
        <v>9</v>
      </c>
      <c r="H431">
        <v>187</v>
      </c>
      <c r="I431">
        <v>0</v>
      </c>
      <c r="J431">
        <v>0</v>
      </c>
      <c r="K431">
        <v>66</v>
      </c>
      <c r="L431">
        <v>292</v>
      </c>
      <c r="M431">
        <v>340</v>
      </c>
      <c r="N431">
        <v>10</v>
      </c>
      <c r="O431">
        <v>100</v>
      </c>
      <c r="P431">
        <v>16</v>
      </c>
      <c r="Q431">
        <v>68</v>
      </c>
      <c r="R431">
        <v>86</v>
      </c>
      <c r="S431" s="6">
        <v>1.45</v>
      </c>
      <c r="T431" s="6">
        <v>1.3</v>
      </c>
      <c r="U431" s="6">
        <v>0.85</v>
      </c>
      <c r="V431">
        <v>3</v>
      </c>
      <c r="W431">
        <v>3</v>
      </c>
      <c r="X431">
        <v>0</v>
      </c>
      <c r="Y431" t="s">
        <v>703</v>
      </c>
      <c r="Z431" t="s">
        <v>87</v>
      </c>
      <c r="AA431" t="s">
        <v>221</v>
      </c>
      <c r="AB431" s="22">
        <v>0.85</v>
      </c>
      <c r="AC431" s="22">
        <v>0</v>
      </c>
      <c r="AD431" s="21" t="s">
        <v>704</v>
      </c>
      <c r="AE431" s="21" t="s">
        <v>704</v>
      </c>
      <c r="AF431" s="21" t="s">
        <v>704</v>
      </c>
      <c r="AG431" s="21" t="s">
        <v>704</v>
      </c>
      <c r="AH431" s="21" t="s">
        <v>704</v>
      </c>
      <c r="AI431" s="21" t="s">
        <v>704</v>
      </c>
      <c r="AJ431" s="21" t="s">
        <v>704</v>
      </c>
      <c r="AK431" s="21" t="s">
        <v>704</v>
      </c>
      <c r="AL431" s="21" t="s">
        <v>1641</v>
      </c>
      <c r="AM431" s="21" t="s">
        <v>1662</v>
      </c>
      <c r="AN431" s="21" t="s">
        <v>704</v>
      </c>
      <c r="AO431" s="21" t="s">
        <v>704</v>
      </c>
      <c r="AP431" s="21" t="s">
        <v>1639</v>
      </c>
      <c r="AQ431" s="21" t="s">
        <v>1654</v>
      </c>
      <c r="AR431" s="21" t="s">
        <v>704</v>
      </c>
      <c r="AS431" s="21" t="s">
        <v>704</v>
      </c>
    </row>
    <row r="432" spans="1:45" x14ac:dyDescent="0.3">
      <c r="A432" s="21" t="s">
        <v>2609</v>
      </c>
      <c r="B432" s="21" t="s">
        <v>2584</v>
      </c>
      <c r="C432" s="21" t="s">
        <v>2579</v>
      </c>
      <c r="D432" s="21" t="s">
        <v>592</v>
      </c>
      <c r="E432" s="21" t="s">
        <v>319</v>
      </c>
      <c r="F432" s="21">
        <v>5178</v>
      </c>
      <c r="G432" s="21" t="s">
        <v>7</v>
      </c>
      <c r="H432" s="21">
        <v>174</v>
      </c>
      <c r="I432" s="21">
        <v>0</v>
      </c>
      <c r="J432" s="21">
        <v>0</v>
      </c>
      <c r="K432" s="21">
        <v>68</v>
      </c>
      <c r="L432" s="21">
        <v>255</v>
      </c>
      <c r="M432" s="21">
        <v>311</v>
      </c>
      <c r="N432" s="21">
        <v>10</v>
      </c>
      <c r="O432" s="21">
        <v>72</v>
      </c>
      <c r="P432" s="21">
        <v>26</v>
      </c>
      <c r="Q432" s="21">
        <v>85</v>
      </c>
      <c r="R432" s="21">
        <v>81</v>
      </c>
      <c r="S432" s="22">
        <v>1.3</v>
      </c>
      <c r="T432" s="22">
        <v>1.25</v>
      </c>
      <c r="U432" s="22">
        <v>1</v>
      </c>
      <c r="V432" s="21">
        <v>3</v>
      </c>
      <c r="W432" s="21">
        <v>3</v>
      </c>
      <c r="X432" s="21">
        <v>0</v>
      </c>
      <c r="Y432" s="21" t="s">
        <v>703</v>
      </c>
      <c r="Z432" s="21" t="s">
        <v>88</v>
      </c>
      <c r="AA432" s="21" t="s">
        <v>221</v>
      </c>
      <c r="AB432" s="22">
        <v>1</v>
      </c>
      <c r="AC432" s="22">
        <v>0</v>
      </c>
      <c r="AD432" s="156" t="s">
        <v>2610</v>
      </c>
      <c r="AE432" s="21" t="s">
        <v>704</v>
      </c>
      <c r="AF432" s="21" t="s">
        <v>704</v>
      </c>
      <c r="AG432" s="21" t="s">
        <v>704</v>
      </c>
      <c r="AH432" s="21" t="s">
        <v>704</v>
      </c>
      <c r="AI432" s="21" t="s">
        <v>704</v>
      </c>
      <c r="AJ432" s="21" t="s">
        <v>704</v>
      </c>
      <c r="AK432" s="21" t="s">
        <v>704</v>
      </c>
      <c r="AL432" s="21" t="s">
        <v>2611</v>
      </c>
      <c r="AM432" s="21" t="s">
        <v>2612</v>
      </c>
      <c r="AN432" s="21" t="s">
        <v>704</v>
      </c>
      <c r="AO432" s="21" t="s">
        <v>704</v>
      </c>
      <c r="AP432" s="21" t="s">
        <v>2613</v>
      </c>
      <c r="AQ432" s="21" t="s">
        <v>2610</v>
      </c>
      <c r="AR432" s="21" t="s">
        <v>704</v>
      </c>
      <c r="AS432" s="21" t="s">
        <v>704</v>
      </c>
    </row>
    <row r="433" spans="1:45" x14ac:dyDescent="0.3">
      <c r="A433">
        <v>75</v>
      </c>
      <c r="B433" t="s">
        <v>324</v>
      </c>
      <c r="C433" t="s">
        <v>711</v>
      </c>
      <c r="D433" t="s">
        <v>594</v>
      </c>
      <c r="E433" t="s">
        <v>319</v>
      </c>
      <c r="F433">
        <v>4779</v>
      </c>
      <c r="G433" t="s">
        <v>9</v>
      </c>
      <c r="H433">
        <v>131</v>
      </c>
      <c r="I433">
        <v>0</v>
      </c>
      <c r="J433">
        <v>0</v>
      </c>
      <c r="K433">
        <v>73</v>
      </c>
      <c r="L433">
        <v>248</v>
      </c>
      <c r="M433">
        <v>240</v>
      </c>
      <c r="N433">
        <v>9</v>
      </c>
      <c r="O433">
        <v>107</v>
      </c>
      <c r="P433">
        <v>29</v>
      </c>
      <c r="Q433">
        <v>71</v>
      </c>
      <c r="R433">
        <v>89</v>
      </c>
      <c r="S433" s="6">
        <v>1</v>
      </c>
      <c r="T433" s="6">
        <v>1.3</v>
      </c>
      <c r="U433" s="6">
        <v>1.3</v>
      </c>
      <c r="V433">
        <v>2</v>
      </c>
      <c r="W433">
        <v>3</v>
      </c>
      <c r="X433">
        <v>3</v>
      </c>
      <c r="Y433" t="s">
        <v>88</v>
      </c>
      <c r="Z433" t="s">
        <v>87</v>
      </c>
      <c r="AA433" t="s">
        <v>87</v>
      </c>
      <c r="AB433" s="22">
        <v>0</v>
      </c>
      <c r="AC433" s="22">
        <v>0</v>
      </c>
      <c r="AD433" s="21" t="s">
        <v>704</v>
      </c>
      <c r="AE433" s="21" t="s">
        <v>704</v>
      </c>
      <c r="AF433" s="21" t="s">
        <v>704</v>
      </c>
      <c r="AG433" s="21" t="s">
        <v>704</v>
      </c>
      <c r="AH433" s="21" t="s">
        <v>704</v>
      </c>
      <c r="AI433" s="21" t="s">
        <v>704</v>
      </c>
      <c r="AJ433" s="21" t="s">
        <v>704</v>
      </c>
      <c r="AK433" s="21" t="s">
        <v>704</v>
      </c>
      <c r="AL433" s="21" t="s">
        <v>1641</v>
      </c>
      <c r="AM433" s="21" t="s">
        <v>704</v>
      </c>
      <c r="AN433" s="21" t="s">
        <v>704</v>
      </c>
      <c r="AO433" s="21" t="s">
        <v>704</v>
      </c>
      <c r="AP433" s="21" t="s">
        <v>1639</v>
      </c>
      <c r="AQ433" s="21" t="s">
        <v>704</v>
      </c>
      <c r="AR433" s="21" t="s">
        <v>704</v>
      </c>
      <c r="AS433" s="21" t="s">
        <v>704</v>
      </c>
    </row>
    <row r="434" spans="1:45" x14ac:dyDescent="0.3">
      <c r="A434">
        <v>3075</v>
      </c>
      <c r="B434" t="s">
        <v>628</v>
      </c>
      <c r="C434" t="s">
        <v>711</v>
      </c>
      <c r="D434" t="s">
        <v>593</v>
      </c>
      <c r="E434" t="s">
        <v>319</v>
      </c>
      <c r="F434">
        <v>5019</v>
      </c>
      <c r="G434" t="s">
        <v>9</v>
      </c>
      <c r="H434">
        <v>136</v>
      </c>
      <c r="I434">
        <v>0</v>
      </c>
      <c r="J434">
        <v>0</v>
      </c>
      <c r="K434">
        <v>73</v>
      </c>
      <c r="L434">
        <v>283</v>
      </c>
      <c r="M434">
        <v>300</v>
      </c>
      <c r="N434">
        <v>9</v>
      </c>
      <c r="O434">
        <v>107</v>
      </c>
      <c r="P434">
        <v>29</v>
      </c>
      <c r="Q434">
        <v>71</v>
      </c>
      <c r="R434">
        <v>89</v>
      </c>
      <c r="S434" s="6">
        <v>1.05</v>
      </c>
      <c r="T434" s="6">
        <v>1.45</v>
      </c>
      <c r="U434" s="6">
        <v>1.45</v>
      </c>
      <c r="V434">
        <v>2</v>
      </c>
      <c r="W434">
        <v>3</v>
      </c>
      <c r="X434">
        <v>3</v>
      </c>
      <c r="Y434" t="s">
        <v>88</v>
      </c>
      <c r="Z434" t="s">
        <v>87</v>
      </c>
      <c r="AA434" t="s">
        <v>87</v>
      </c>
      <c r="AB434" s="22">
        <v>0</v>
      </c>
      <c r="AC434" s="22">
        <v>0</v>
      </c>
      <c r="AD434" s="21" t="s">
        <v>704</v>
      </c>
      <c r="AE434" s="21" t="s">
        <v>704</v>
      </c>
      <c r="AF434" s="21" t="s">
        <v>704</v>
      </c>
      <c r="AG434" s="21" t="s">
        <v>704</v>
      </c>
      <c r="AH434" s="21" t="s">
        <v>704</v>
      </c>
      <c r="AI434" s="21" t="s">
        <v>704</v>
      </c>
      <c r="AJ434" s="21" t="s">
        <v>704</v>
      </c>
      <c r="AK434" s="21" t="s">
        <v>704</v>
      </c>
      <c r="AL434" s="21" t="s">
        <v>1641</v>
      </c>
      <c r="AM434" s="21" t="s">
        <v>1649</v>
      </c>
      <c r="AN434" s="21" t="s">
        <v>704</v>
      </c>
      <c r="AO434" s="21" t="s">
        <v>704</v>
      </c>
      <c r="AP434" s="21" t="s">
        <v>1639</v>
      </c>
      <c r="AQ434" s="21" t="s">
        <v>1647</v>
      </c>
      <c r="AR434" s="21" t="s">
        <v>704</v>
      </c>
      <c r="AS434" s="21" t="s">
        <v>704</v>
      </c>
    </row>
    <row r="435" spans="1:45" x14ac:dyDescent="0.3">
      <c r="A435">
        <v>223</v>
      </c>
      <c r="B435" t="s">
        <v>566</v>
      </c>
      <c r="C435" t="s">
        <v>714</v>
      </c>
      <c r="D435" t="s">
        <v>592</v>
      </c>
      <c r="E435" t="s">
        <v>319</v>
      </c>
      <c r="F435">
        <v>4278</v>
      </c>
      <c r="G435" t="s">
        <v>9</v>
      </c>
      <c r="H435">
        <v>179</v>
      </c>
      <c r="I435">
        <v>0</v>
      </c>
      <c r="J435">
        <v>0</v>
      </c>
      <c r="K435">
        <v>82</v>
      </c>
      <c r="L435">
        <v>252</v>
      </c>
      <c r="M435">
        <v>347</v>
      </c>
      <c r="N435">
        <v>11</v>
      </c>
      <c r="O435">
        <v>72</v>
      </c>
      <c r="P435">
        <v>28</v>
      </c>
      <c r="Q435">
        <v>42</v>
      </c>
      <c r="R435">
        <v>89</v>
      </c>
      <c r="S435" s="6">
        <v>1.3</v>
      </c>
      <c r="T435" s="6">
        <v>1.45</v>
      </c>
      <c r="U435" s="6">
        <v>0.8</v>
      </c>
      <c r="V435">
        <v>3</v>
      </c>
      <c r="W435">
        <v>3</v>
      </c>
      <c r="X435">
        <v>0</v>
      </c>
      <c r="Y435" t="s">
        <v>703</v>
      </c>
      <c r="Z435" t="s">
        <v>88</v>
      </c>
      <c r="AA435" t="s">
        <v>221</v>
      </c>
      <c r="AB435" s="22">
        <v>0.8</v>
      </c>
      <c r="AC435" s="22">
        <v>0</v>
      </c>
      <c r="AD435" s="21" t="s">
        <v>1110</v>
      </c>
      <c r="AE435" s="21" t="s">
        <v>1111</v>
      </c>
      <c r="AF435" s="21" t="s">
        <v>704</v>
      </c>
      <c r="AG435" s="21" t="s">
        <v>704</v>
      </c>
      <c r="AH435" s="21" t="s">
        <v>704</v>
      </c>
      <c r="AI435" s="21" t="s">
        <v>704</v>
      </c>
      <c r="AJ435" s="21" t="s">
        <v>704</v>
      </c>
      <c r="AK435" s="21" t="s">
        <v>704</v>
      </c>
      <c r="AL435" s="21" t="s">
        <v>1663</v>
      </c>
      <c r="AM435" s="21" t="s">
        <v>1664</v>
      </c>
      <c r="AN435" s="21" t="s">
        <v>704</v>
      </c>
      <c r="AO435" s="21" t="s">
        <v>704</v>
      </c>
      <c r="AP435" s="21" t="s">
        <v>1665</v>
      </c>
      <c r="AQ435" s="21" t="s">
        <v>1666</v>
      </c>
      <c r="AR435" s="21" t="s">
        <v>704</v>
      </c>
      <c r="AS435" s="21" t="s">
        <v>704</v>
      </c>
    </row>
    <row r="436" spans="1:45" x14ac:dyDescent="0.3">
      <c r="A436" t="s">
        <v>299</v>
      </c>
      <c r="B436" t="s">
        <v>583</v>
      </c>
      <c r="C436" t="s">
        <v>604</v>
      </c>
      <c r="D436" t="s">
        <v>592</v>
      </c>
      <c r="E436" t="s">
        <v>319</v>
      </c>
      <c r="F436">
        <v>4472</v>
      </c>
      <c r="G436" t="s">
        <v>7</v>
      </c>
      <c r="H436">
        <v>156</v>
      </c>
      <c r="I436">
        <v>0</v>
      </c>
      <c r="J436">
        <v>0</v>
      </c>
      <c r="K436">
        <v>53</v>
      </c>
      <c r="L436">
        <v>255</v>
      </c>
      <c r="M436">
        <v>237</v>
      </c>
      <c r="N436">
        <v>11</v>
      </c>
      <c r="O436">
        <v>72</v>
      </c>
      <c r="P436">
        <v>26</v>
      </c>
      <c r="Q436">
        <v>96</v>
      </c>
      <c r="R436">
        <v>77</v>
      </c>
      <c r="S436" s="6">
        <v>1.3</v>
      </c>
      <c r="T436" s="6">
        <v>1.25</v>
      </c>
      <c r="U436" s="6">
        <v>0.8</v>
      </c>
      <c r="V436">
        <v>3</v>
      </c>
      <c r="W436">
        <v>3</v>
      </c>
      <c r="X436">
        <v>0</v>
      </c>
      <c r="Y436" t="s">
        <v>703</v>
      </c>
      <c r="Z436" t="s">
        <v>88</v>
      </c>
      <c r="AA436" t="s">
        <v>221</v>
      </c>
      <c r="AB436" s="22">
        <v>0.8</v>
      </c>
      <c r="AC436" s="22">
        <v>0</v>
      </c>
      <c r="AD436" s="21" t="s">
        <v>1109</v>
      </c>
      <c r="AE436" s="21" t="s">
        <v>704</v>
      </c>
      <c r="AF436" s="21" t="s">
        <v>704</v>
      </c>
      <c r="AG436" s="21" t="s">
        <v>704</v>
      </c>
      <c r="AH436" s="21" t="s">
        <v>704</v>
      </c>
      <c r="AI436" s="21" t="s">
        <v>704</v>
      </c>
      <c r="AJ436" s="21" t="s">
        <v>704</v>
      </c>
      <c r="AK436" s="21" t="s">
        <v>704</v>
      </c>
      <c r="AL436" s="21" t="s">
        <v>1669</v>
      </c>
      <c r="AM436" s="21" t="s">
        <v>1670</v>
      </c>
      <c r="AN436" s="21" t="s">
        <v>704</v>
      </c>
      <c r="AO436" s="21" t="s">
        <v>704</v>
      </c>
      <c r="AP436" s="21" t="s">
        <v>1667</v>
      </c>
      <c r="AQ436" s="21" t="s">
        <v>1668</v>
      </c>
      <c r="AR436" s="21" t="s">
        <v>704</v>
      </c>
      <c r="AS436" s="21" t="s">
        <v>704</v>
      </c>
    </row>
    <row r="437" spans="1:45" x14ac:dyDescent="0.3">
      <c r="A437">
        <v>222</v>
      </c>
      <c r="B437" t="s">
        <v>351</v>
      </c>
      <c r="C437" t="s">
        <v>714</v>
      </c>
      <c r="D437" t="s">
        <v>593</v>
      </c>
      <c r="E437" t="s">
        <v>319</v>
      </c>
      <c r="F437">
        <v>4283</v>
      </c>
      <c r="G437" t="s">
        <v>9</v>
      </c>
      <c r="H437">
        <v>178</v>
      </c>
      <c r="I437">
        <v>0</v>
      </c>
      <c r="J437">
        <v>0</v>
      </c>
      <c r="K437">
        <v>70</v>
      </c>
      <c r="L437">
        <v>248</v>
      </c>
      <c r="M437">
        <v>279</v>
      </c>
      <c r="N437">
        <v>10</v>
      </c>
      <c r="O437">
        <v>84</v>
      </c>
      <c r="P437">
        <v>28</v>
      </c>
      <c r="Q437">
        <v>24</v>
      </c>
      <c r="R437">
        <v>78</v>
      </c>
      <c r="S437" s="6">
        <v>1.3</v>
      </c>
      <c r="T437" s="6">
        <v>1.3</v>
      </c>
      <c r="U437" s="6">
        <v>0.8</v>
      </c>
      <c r="V437">
        <v>3</v>
      </c>
      <c r="W437">
        <v>3</v>
      </c>
      <c r="X437">
        <v>0</v>
      </c>
      <c r="Y437" t="s">
        <v>87</v>
      </c>
      <c r="Z437" t="s">
        <v>88</v>
      </c>
      <c r="AA437" t="s">
        <v>221</v>
      </c>
      <c r="AB437" s="22">
        <v>0.8</v>
      </c>
      <c r="AC437" s="22">
        <v>0</v>
      </c>
      <c r="AD437" s="21" t="s">
        <v>704</v>
      </c>
      <c r="AE437" s="21" t="s">
        <v>704</v>
      </c>
      <c r="AF437" s="21" t="s">
        <v>704</v>
      </c>
      <c r="AG437" s="21" t="s">
        <v>704</v>
      </c>
      <c r="AH437" s="21" t="s">
        <v>704</v>
      </c>
      <c r="AI437" s="21" t="s">
        <v>704</v>
      </c>
      <c r="AJ437" s="21" t="s">
        <v>704</v>
      </c>
      <c r="AK437" s="21" t="s">
        <v>704</v>
      </c>
      <c r="AL437" s="21" t="s">
        <v>1671</v>
      </c>
      <c r="AM437" s="21" t="s">
        <v>704</v>
      </c>
      <c r="AN437" s="21" t="s">
        <v>704</v>
      </c>
      <c r="AO437" s="21" t="s">
        <v>704</v>
      </c>
      <c r="AP437" s="21" t="s">
        <v>1673</v>
      </c>
      <c r="AQ437" s="21" t="s">
        <v>704</v>
      </c>
      <c r="AR437" s="21" t="s">
        <v>704</v>
      </c>
      <c r="AS437" s="21" t="s">
        <v>704</v>
      </c>
    </row>
    <row r="438" spans="1:45" x14ac:dyDescent="0.3">
      <c r="A438">
        <v>3222</v>
      </c>
      <c r="B438" t="s">
        <v>629</v>
      </c>
      <c r="C438" t="s">
        <v>714</v>
      </c>
      <c r="D438" t="s">
        <v>592</v>
      </c>
      <c r="E438" t="s">
        <v>319</v>
      </c>
      <c r="F438">
        <v>4523</v>
      </c>
      <c r="G438" t="s">
        <v>9</v>
      </c>
      <c r="H438">
        <v>183</v>
      </c>
      <c r="I438">
        <v>0</v>
      </c>
      <c r="J438">
        <v>0</v>
      </c>
      <c r="K438">
        <v>70</v>
      </c>
      <c r="L438">
        <v>283</v>
      </c>
      <c r="M438">
        <v>339</v>
      </c>
      <c r="N438">
        <v>10</v>
      </c>
      <c r="O438">
        <v>84</v>
      </c>
      <c r="P438">
        <v>28</v>
      </c>
      <c r="Q438">
        <v>24</v>
      </c>
      <c r="R438">
        <v>78</v>
      </c>
      <c r="S438" s="6">
        <v>1.45</v>
      </c>
      <c r="T438" s="6">
        <v>1.35</v>
      </c>
      <c r="U438" s="6">
        <v>0.8</v>
      </c>
      <c r="V438">
        <v>3</v>
      </c>
      <c r="W438">
        <v>3</v>
      </c>
      <c r="X438">
        <v>0</v>
      </c>
      <c r="Y438" t="s">
        <v>87</v>
      </c>
      <c r="Z438" t="s">
        <v>88</v>
      </c>
      <c r="AA438" t="s">
        <v>221</v>
      </c>
      <c r="AB438" s="22">
        <v>0.8</v>
      </c>
      <c r="AC438" s="22">
        <v>0</v>
      </c>
      <c r="AD438" s="21" t="s">
        <v>704</v>
      </c>
      <c r="AE438" s="21" t="s">
        <v>704</v>
      </c>
      <c r="AF438" s="21" t="s">
        <v>704</v>
      </c>
      <c r="AG438" s="21" t="s">
        <v>704</v>
      </c>
      <c r="AH438" s="21" t="s">
        <v>704</v>
      </c>
      <c r="AI438" s="21" t="s">
        <v>704</v>
      </c>
      <c r="AJ438" s="21" t="s">
        <v>704</v>
      </c>
      <c r="AK438" s="21" t="s">
        <v>704</v>
      </c>
      <c r="AL438" s="21" t="s">
        <v>1671</v>
      </c>
      <c r="AM438" s="21" t="s">
        <v>1672</v>
      </c>
      <c r="AN438" s="21" t="s">
        <v>704</v>
      </c>
      <c r="AO438" s="21" t="s">
        <v>704</v>
      </c>
      <c r="AP438" s="21" t="s">
        <v>1673</v>
      </c>
      <c r="AQ438" s="21" t="s">
        <v>1654</v>
      </c>
      <c r="AR438" s="21" t="s">
        <v>704</v>
      </c>
      <c r="AS438" s="21" t="s">
        <v>704</v>
      </c>
    </row>
    <row r="439" spans="1:45" x14ac:dyDescent="0.3">
      <c r="A439">
        <v>142</v>
      </c>
      <c r="B439" t="s">
        <v>92</v>
      </c>
      <c r="C439" t="s">
        <v>713</v>
      </c>
      <c r="D439" t="s">
        <v>592</v>
      </c>
      <c r="E439" t="s">
        <v>319</v>
      </c>
      <c r="F439">
        <v>5337</v>
      </c>
      <c r="G439" t="s">
        <v>9</v>
      </c>
      <c r="H439">
        <v>181</v>
      </c>
      <c r="I439">
        <v>0</v>
      </c>
      <c r="J439">
        <v>0</v>
      </c>
      <c r="K439">
        <v>66</v>
      </c>
      <c r="L439">
        <v>268</v>
      </c>
      <c r="M439">
        <v>307</v>
      </c>
      <c r="N439">
        <v>11</v>
      </c>
      <c r="O439">
        <v>109</v>
      </c>
      <c r="P439">
        <v>24</v>
      </c>
      <c r="Q439">
        <v>78</v>
      </c>
      <c r="R439">
        <v>84</v>
      </c>
      <c r="S439" s="6">
        <v>1.3</v>
      </c>
      <c r="T439" s="6">
        <v>1.3</v>
      </c>
      <c r="U439" s="6">
        <v>0.8</v>
      </c>
      <c r="V439">
        <v>3</v>
      </c>
      <c r="W439">
        <v>3</v>
      </c>
      <c r="X439">
        <v>0</v>
      </c>
      <c r="Y439" t="s">
        <v>703</v>
      </c>
      <c r="Z439" t="s">
        <v>88</v>
      </c>
      <c r="AA439" t="s">
        <v>221</v>
      </c>
      <c r="AB439" s="22">
        <v>0.8</v>
      </c>
      <c r="AC439" s="22">
        <v>0</v>
      </c>
      <c r="AD439" s="21" t="s">
        <v>704</v>
      </c>
      <c r="AE439" s="21" t="s">
        <v>704</v>
      </c>
      <c r="AF439" s="21" t="s">
        <v>704</v>
      </c>
      <c r="AG439" s="21" t="s">
        <v>704</v>
      </c>
      <c r="AH439" s="21" t="s">
        <v>704</v>
      </c>
      <c r="AI439" s="21" t="s">
        <v>704</v>
      </c>
      <c r="AJ439" s="21" t="s">
        <v>704</v>
      </c>
      <c r="AK439" s="21" t="s">
        <v>704</v>
      </c>
      <c r="AL439" s="21" t="s">
        <v>1674</v>
      </c>
      <c r="AM439" s="21" t="s">
        <v>1675</v>
      </c>
      <c r="AN439" s="21" t="s">
        <v>704</v>
      </c>
      <c r="AO439" s="21" t="s">
        <v>704</v>
      </c>
      <c r="AP439" s="21" t="s">
        <v>1673</v>
      </c>
      <c r="AQ439" s="21" t="s">
        <v>1537</v>
      </c>
      <c r="AR439" s="21" t="s">
        <v>704</v>
      </c>
      <c r="AS439" s="21" t="s">
        <v>704</v>
      </c>
    </row>
    <row r="440" spans="1:45" x14ac:dyDescent="0.3">
      <c r="A440" t="s">
        <v>298</v>
      </c>
      <c r="B440" t="s">
        <v>582</v>
      </c>
      <c r="C440" t="s">
        <v>604</v>
      </c>
      <c r="D440" t="s">
        <v>592</v>
      </c>
      <c r="E440" t="s">
        <v>319</v>
      </c>
      <c r="F440">
        <v>4472</v>
      </c>
      <c r="G440" t="s">
        <v>7</v>
      </c>
      <c r="H440">
        <v>156</v>
      </c>
      <c r="I440">
        <v>0</v>
      </c>
      <c r="J440">
        <v>0</v>
      </c>
      <c r="K440">
        <v>53</v>
      </c>
      <c r="L440">
        <v>255</v>
      </c>
      <c r="M440">
        <v>237</v>
      </c>
      <c r="N440">
        <v>11</v>
      </c>
      <c r="O440">
        <v>72</v>
      </c>
      <c r="P440">
        <v>26</v>
      </c>
      <c r="Q440">
        <v>69</v>
      </c>
      <c r="R440">
        <v>77</v>
      </c>
      <c r="S440" s="6">
        <v>1.3</v>
      </c>
      <c r="T440" s="6">
        <v>1.25</v>
      </c>
      <c r="U440" s="6">
        <v>0.8</v>
      </c>
      <c r="V440">
        <v>3</v>
      </c>
      <c r="W440">
        <v>3</v>
      </c>
      <c r="X440">
        <v>0</v>
      </c>
      <c r="Y440" t="s">
        <v>703</v>
      </c>
      <c r="Z440" t="s">
        <v>87</v>
      </c>
      <c r="AA440" t="s">
        <v>221</v>
      </c>
      <c r="AB440" s="22">
        <v>0.8</v>
      </c>
      <c r="AC440" s="22">
        <v>0</v>
      </c>
      <c r="AD440" s="21" t="s">
        <v>1109</v>
      </c>
      <c r="AE440" s="21" t="s">
        <v>704</v>
      </c>
      <c r="AF440" s="21" t="s">
        <v>704</v>
      </c>
      <c r="AG440" s="21" t="s">
        <v>704</v>
      </c>
      <c r="AH440" s="21" t="s">
        <v>704</v>
      </c>
      <c r="AI440" s="21" t="s">
        <v>704</v>
      </c>
      <c r="AJ440" s="21" t="s">
        <v>704</v>
      </c>
      <c r="AK440" s="21" t="s">
        <v>704</v>
      </c>
      <c r="AL440" s="21" t="s">
        <v>1676</v>
      </c>
      <c r="AM440" s="21" t="s">
        <v>1677</v>
      </c>
      <c r="AN440" s="21" t="s">
        <v>704</v>
      </c>
      <c r="AO440" s="21" t="s">
        <v>704</v>
      </c>
      <c r="AP440" s="21" t="s">
        <v>1678</v>
      </c>
      <c r="AQ440" s="21" t="s">
        <v>1679</v>
      </c>
      <c r="AR440" s="21" t="s">
        <v>704</v>
      </c>
      <c r="AS440" s="21" t="s">
        <v>704</v>
      </c>
    </row>
    <row r="441" spans="1:45" x14ac:dyDescent="0.3">
      <c r="Q441"/>
      <c r="R441"/>
    </row>
    <row r="442" spans="1:45" x14ac:dyDescent="0.3">
      <c r="A442" t="s">
        <v>307</v>
      </c>
      <c r="B442" t="s">
        <v>107</v>
      </c>
      <c r="C442" t="s">
        <v>150</v>
      </c>
      <c r="D442" t="s">
        <v>308</v>
      </c>
      <c r="E442" t="s">
        <v>108</v>
      </c>
      <c r="F442" t="s">
        <v>6</v>
      </c>
      <c r="G442" t="s">
        <v>1522</v>
      </c>
      <c r="H442" t="s">
        <v>13</v>
      </c>
      <c r="I442" t="s">
        <v>8</v>
      </c>
      <c r="J442" t="s">
        <v>10</v>
      </c>
      <c r="K442" t="s">
        <v>250</v>
      </c>
      <c r="L442" t="s">
        <v>221</v>
      </c>
      <c r="M442" t="s">
        <v>249</v>
      </c>
      <c r="N442" t="s">
        <v>1523</v>
      </c>
      <c r="O442" t="s">
        <v>615</v>
      </c>
      <c r="P442" t="s">
        <v>251</v>
      </c>
      <c r="Q442" t="s">
        <v>709</v>
      </c>
      <c r="R442" t="s">
        <v>710</v>
      </c>
      <c r="S442" s="14" t="s">
        <v>846</v>
      </c>
      <c r="T442" s="14" t="s">
        <v>39</v>
      </c>
      <c r="U442" s="14" t="s">
        <v>616</v>
      </c>
      <c r="V442" s="14" t="s">
        <v>681</v>
      </c>
      <c r="W442" s="23" t="s">
        <v>959</v>
      </c>
      <c r="X442" s="23" t="s">
        <v>960</v>
      </c>
      <c r="Y442" s="23" t="s">
        <v>995</v>
      </c>
      <c r="Z442" s="23" t="s">
        <v>996</v>
      </c>
      <c r="AA442" s="23" t="s">
        <v>1493</v>
      </c>
      <c r="AB442" s="23" t="s">
        <v>1494</v>
      </c>
      <c r="AC442" s="23" t="s">
        <v>1495</v>
      </c>
      <c r="AD442" s="23" t="s">
        <v>1543</v>
      </c>
      <c r="AE442" s="23" t="s">
        <v>1496</v>
      </c>
      <c r="AF442" s="23" t="s">
        <v>1497</v>
      </c>
      <c r="AG442" s="23" t="s">
        <v>1498</v>
      </c>
      <c r="AH442" s="23" t="s">
        <v>1544</v>
      </c>
    </row>
    <row r="443" spans="1:45" x14ac:dyDescent="0.3">
      <c r="A443">
        <v>358</v>
      </c>
      <c r="B443" t="s">
        <v>712</v>
      </c>
      <c r="C443" t="s">
        <v>711</v>
      </c>
      <c r="D443" t="s">
        <v>595</v>
      </c>
      <c r="E443" t="s">
        <v>146</v>
      </c>
      <c r="F443">
        <v>1924</v>
      </c>
      <c r="G443" t="s">
        <v>7</v>
      </c>
      <c r="H443">
        <v>95</v>
      </c>
      <c r="I443">
        <v>61</v>
      </c>
      <c r="J443">
        <v>526</v>
      </c>
      <c r="K443">
        <v>41</v>
      </c>
      <c r="L443">
        <v>0</v>
      </c>
      <c r="M443">
        <v>0</v>
      </c>
      <c r="N443">
        <v>7</v>
      </c>
      <c r="O443">
        <v>0</v>
      </c>
      <c r="P443">
        <v>16</v>
      </c>
      <c r="Q443">
        <v>79</v>
      </c>
      <c r="R443">
        <v>193</v>
      </c>
      <c r="S443">
        <v>243</v>
      </c>
      <c r="T443" s="6">
        <v>1.3</v>
      </c>
      <c r="U443" s="6">
        <v>1.2</v>
      </c>
      <c r="V443" s="6">
        <v>0.9</v>
      </c>
      <c r="W443" t="s">
        <v>1358</v>
      </c>
      <c r="X443" t="s">
        <v>1117</v>
      </c>
      <c r="Y443" s="21" t="s">
        <v>704</v>
      </c>
      <c r="Z443" s="21" t="s">
        <v>704</v>
      </c>
      <c r="AA443" t="s">
        <v>1574</v>
      </c>
      <c r="AB443" t="s">
        <v>1575</v>
      </c>
      <c r="AC443" t="s">
        <v>1576</v>
      </c>
      <c r="AD443" t="s">
        <v>704</v>
      </c>
      <c r="AE443" t="s">
        <v>1573</v>
      </c>
      <c r="AF443" t="s">
        <v>1117</v>
      </c>
      <c r="AG443" t="s">
        <v>1505</v>
      </c>
      <c r="AH443" t="s">
        <v>704</v>
      </c>
    </row>
    <row r="444" spans="1:45" x14ac:dyDescent="0.3">
      <c r="A444" s="21">
        <v>402</v>
      </c>
      <c r="B444" s="21" t="s">
        <v>1359</v>
      </c>
      <c r="C444" s="21" t="s">
        <v>711</v>
      </c>
      <c r="D444" s="21" t="s">
        <v>595</v>
      </c>
      <c r="E444" s="21" t="s">
        <v>146</v>
      </c>
      <c r="F444" s="21">
        <v>1899</v>
      </c>
      <c r="G444" s="21" t="s">
        <v>7</v>
      </c>
      <c r="H444" s="21">
        <v>93</v>
      </c>
      <c r="I444" s="21">
        <v>65</v>
      </c>
      <c r="J444" s="21">
        <v>524</v>
      </c>
      <c r="K444" s="21">
        <v>41</v>
      </c>
      <c r="L444" s="21">
        <v>0</v>
      </c>
      <c r="M444" s="21">
        <v>0</v>
      </c>
      <c r="N444" s="21">
        <v>7</v>
      </c>
      <c r="O444" s="21">
        <v>0</v>
      </c>
      <c r="P444" s="21">
        <v>16</v>
      </c>
      <c r="Q444" s="21">
        <v>78</v>
      </c>
      <c r="R444" s="21">
        <v>192</v>
      </c>
      <c r="S444" s="21">
        <v>243</v>
      </c>
      <c r="T444" s="22">
        <v>1.25</v>
      </c>
      <c r="U444" s="22">
        <v>1.25</v>
      </c>
      <c r="V444" s="22">
        <v>0.85</v>
      </c>
      <c r="W444" s="21" t="s">
        <v>1358</v>
      </c>
      <c r="X444" t="s">
        <v>1367</v>
      </c>
      <c r="Y444" s="21" t="s">
        <v>704</v>
      </c>
      <c r="Z444" s="21" t="s">
        <v>704</v>
      </c>
      <c r="AA444" t="s">
        <v>1577</v>
      </c>
      <c r="AB444" t="s">
        <v>1578</v>
      </c>
      <c r="AC444" t="s">
        <v>1579</v>
      </c>
      <c r="AD444" t="s">
        <v>704</v>
      </c>
      <c r="AE444" t="s">
        <v>1581</v>
      </c>
      <c r="AF444" t="s">
        <v>1580</v>
      </c>
      <c r="AG444" t="s">
        <v>1505</v>
      </c>
      <c r="AH444" t="s">
        <v>704</v>
      </c>
    </row>
    <row r="445" spans="1:45" x14ac:dyDescent="0.3">
      <c r="A445">
        <v>342</v>
      </c>
      <c r="B445" t="s">
        <v>610</v>
      </c>
      <c r="C445" t="s">
        <v>711</v>
      </c>
      <c r="D445" t="s">
        <v>592</v>
      </c>
      <c r="E445" t="s">
        <v>146</v>
      </c>
      <c r="F445">
        <v>1692</v>
      </c>
      <c r="G445" t="s">
        <v>7</v>
      </c>
      <c r="H445">
        <v>90</v>
      </c>
      <c r="I445">
        <v>71</v>
      </c>
      <c r="J445">
        <v>503</v>
      </c>
      <c r="K445">
        <v>41</v>
      </c>
      <c r="L445">
        <v>0</v>
      </c>
      <c r="M445">
        <v>0</v>
      </c>
      <c r="N445">
        <v>6</v>
      </c>
      <c r="O445">
        <v>0</v>
      </c>
      <c r="P445">
        <v>16</v>
      </c>
      <c r="Q445">
        <v>68</v>
      </c>
      <c r="R445">
        <v>178</v>
      </c>
      <c r="S445">
        <v>283</v>
      </c>
      <c r="T445" s="6">
        <v>1.25</v>
      </c>
      <c r="U445" s="6">
        <v>1.2</v>
      </c>
      <c r="V445" s="6">
        <v>0.9</v>
      </c>
      <c r="W445" t="s">
        <v>1192</v>
      </c>
      <c r="X445" s="21" t="s">
        <v>704</v>
      </c>
      <c r="Y445" s="21" t="s">
        <v>704</v>
      </c>
      <c r="Z445" s="21" t="s">
        <v>704</v>
      </c>
      <c r="AA445" s="21" t="s">
        <v>1583</v>
      </c>
      <c r="AB445" s="21" t="s">
        <v>1584</v>
      </c>
      <c r="AC445" s="21" t="s">
        <v>1585</v>
      </c>
      <c r="AD445" t="s">
        <v>704</v>
      </c>
      <c r="AE445" s="21" t="s">
        <v>1582</v>
      </c>
      <c r="AF445" s="21" t="s">
        <v>1572</v>
      </c>
      <c r="AG445" s="21" t="s">
        <v>1505</v>
      </c>
      <c r="AH445" t="s">
        <v>704</v>
      </c>
    </row>
    <row r="446" spans="1:45" x14ac:dyDescent="0.3">
      <c r="A446" s="21">
        <v>398</v>
      </c>
      <c r="B446" s="21" t="s">
        <v>1333</v>
      </c>
      <c r="C446" t="s">
        <v>714</v>
      </c>
      <c r="D446" s="21" t="s">
        <v>595</v>
      </c>
      <c r="E446" s="21" t="s">
        <v>146</v>
      </c>
      <c r="F446" s="21">
        <v>1993</v>
      </c>
      <c r="G446" s="21" t="s">
        <v>7</v>
      </c>
      <c r="H446" s="21">
        <v>115</v>
      </c>
      <c r="I446" s="21">
        <v>65</v>
      </c>
      <c r="J446" s="21">
        <v>539</v>
      </c>
      <c r="K446" s="21">
        <v>43</v>
      </c>
      <c r="L446" s="21">
        <v>0</v>
      </c>
      <c r="M446" s="21">
        <v>0</v>
      </c>
      <c r="N446" s="21">
        <v>7</v>
      </c>
      <c r="O446" s="21">
        <v>0</v>
      </c>
      <c r="P446" s="21">
        <v>18</v>
      </c>
      <c r="Q446" s="21">
        <v>22</v>
      </c>
      <c r="R446" s="21">
        <v>172</v>
      </c>
      <c r="S446" s="21">
        <v>195</v>
      </c>
      <c r="T446" s="22">
        <v>1.3</v>
      </c>
      <c r="U446" s="22">
        <v>1.1499999999999999</v>
      </c>
      <c r="V446" s="22">
        <v>0.8</v>
      </c>
      <c r="W446" t="s">
        <v>1332</v>
      </c>
      <c r="X446" t="s">
        <v>1338</v>
      </c>
      <c r="Y446" s="21" t="s">
        <v>704</v>
      </c>
      <c r="Z446" s="21" t="s">
        <v>704</v>
      </c>
      <c r="AA446" t="s">
        <v>1586</v>
      </c>
      <c r="AB446" t="s">
        <v>1587</v>
      </c>
      <c r="AC446" t="s">
        <v>1588</v>
      </c>
      <c r="AD446" t="s">
        <v>704</v>
      </c>
      <c r="AE446" t="s">
        <v>1338</v>
      </c>
      <c r="AF446" t="s">
        <v>1589</v>
      </c>
      <c r="AG446" t="s">
        <v>1505</v>
      </c>
      <c r="AH446" t="s">
        <v>704</v>
      </c>
    </row>
    <row r="447" spans="1:45" ht="15" customHeight="1" x14ac:dyDescent="0.3">
      <c r="A447">
        <v>338</v>
      </c>
      <c r="B447" t="s">
        <v>614</v>
      </c>
      <c r="C447" t="s">
        <v>714</v>
      </c>
      <c r="D447" t="s">
        <v>595</v>
      </c>
      <c r="E447" t="s">
        <v>146</v>
      </c>
      <c r="F447">
        <v>2165</v>
      </c>
      <c r="G447" t="s">
        <v>7</v>
      </c>
      <c r="H447">
        <v>110</v>
      </c>
      <c r="I447">
        <v>59</v>
      </c>
      <c r="J447">
        <v>549</v>
      </c>
      <c r="K447">
        <v>45</v>
      </c>
      <c r="L447">
        <v>0</v>
      </c>
      <c r="M447">
        <v>0</v>
      </c>
      <c r="N447">
        <v>7</v>
      </c>
      <c r="O447">
        <v>0</v>
      </c>
      <c r="P447">
        <v>18</v>
      </c>
      <c r="Q447">
        <v>19</v>
      </c>
      <c r="R447">
        <v>170</v>
      </c>
      <c r="S447">
        <v>200</v>
      </c>
      <c r="T447" s="6">
        <v>1.35</v>
      </c>
      <c r="U447" s="6">
        <v>1.1499999999999999</v>
      </c>
      <c r="V447" s="6">
        <v>0.8</v>
      </c>
      <c r="W447" t="s">
        <v>1190</v>
      </c>
      <c r="X447" t="s">
        <v>1116</v>
      </c>
      <c r="Y447" s="21" t="s">
        <v>704</v>
      </c>
      <c r="Z447" s="21" t="s">
        <v>704</v>
      </c>
      <c r="AA447" t="s">
        <v>1611</v>
      </c>
      <c r="AB447" t="s">
        <v>1587</v>
      </c>
      <c r="AC447" t="s">
        <v>1612</v>
      </c>
      <c r="AD447" t="s">
        <v>704</v>
      </c>
      <c r="AE447" t="s">
        <v>1116</v>
      </c>
      <c r="AF447" t="s">
        <v>1613</v>
      </c>
      <c r="AG447" t="s">
        <v>1505</v>
      </c>
      <c r="AH447" t="s">
        <v>704</v>
      </c>
    </row>
    <row r="448" spans="1:45" x14ac:dyDescent="0.3">
      <c r="A448" s="21">
        <v>396</v>
      </c>
      <c r="B448" s="21" t="s">
        <v>1328</v>
      </c>
      <c r="C448" t="s">
        <v>714</v>
      </c>
      <c r="D448" t="s">
        <v>592</v>
      </c>
      <c r="E448" s="21" t="s">
        <v>146</v>
      </c>
      <c r="F448" s="21">
        <v>1946</v>
      </c>
      <c r="G448" s="21" t="s">
        <v>7</v>
      </c>
      <c r="H448" s="21">
        <v>70</v>
      </c>
      <c r="I448" s="21">
        <v>65</v>
      </c>
      <c r="J448" s="21">
        <v>514</v>
      </c>
      <c r="K448" s="21">
        <v>45</v>
      </c>
      <c r="L448" s="21">
        <v>0</v>
      </c>
      <c r="M448" s="21">
        <v>0</v>
      </c>
      <c r="N448">
        <v>6</v>
      </c>
      <c r="O448" s="21">
        <v>0</v>
      </c>
      <c r="P448" s="21">
        <v>18</v>
      </c>
      <c r="Q448" s="21">
        <v>25</v>
      </c>
      <c r="R448" s="21">
        <v>178</v>
      </c>
      <c r="S448" s="21">
        <v>218</v>
      </c>
      <c r="T448" s="22">
        <v>1.3</v>
      </c>
      <c r="U448" s="22">
        <v>1.1499999999999999</v>
      </c>
      <c r="V448" s="22">
        <v>0.85</v>
      </c>
      <c r="W448" t="s">
        <v>1336</v>
      </c>
      <c r="X448" t="s">
        <v>1339</v>
      </c>
      <c r="Y448" s="21" t="s">
        <v>704</v>
      </c>
      <c r="Z448" s="21" t="s">
        <v>704</v>
      </c>
      <c r="AA448" t="s">
        <v>1615</v>
      </c>
      <c r="AB448" t="s">
        <v>1616</v>
      </c>
      <c r="AC448" t="s">
        <v>1617</v>
      </c>
      <c r="AD448" t="s">
        <v>704</v>
      </c>
      <c r="AE448" t="s">
        <v>1614</v>
      </c>
      <c r="AF448" t="s">
        <v>1339</v>
      </c>
      <c r="AG448" t="s">
        <v>1505</v>
      </c>
      <c r="AH448" t="s">
        <v>704</v>
      </c>
    </row>
    <row r="449" spans="1:40" x14ac:dyDescent="0.3">
      <c r="A449">
        <v>339</v>
      </c>
      <c r="B449" t="s">
        <v>611</v>
      </c>
      <c r="C449" t="s">
        <v>714</v>
      </c>
      <c r="D449" t="s">
        <v>592</v>
      </c>
      <c r="E449" t="s">
        <v>146</v>
      </c>
      <c r="F449">
        <v>2067</v>
      </c>
      <c r="G449" t="s">
        <v>7</v>
      </c>
      <c r="H449">
        <v>109</v>
      </c>
      <c r="I449">
        <v>61</v>
      </c>
      <c r="J449">
        <v>520</v>
      </c>
      <c r="K449">
        <v>45</v>
      </c>
      <c r="L449">
        <v>0</v>
      </c>
      <c r="M449">
        <v>0</v>
      </c>
      <c r="N449">
        <v>6</v>
      </c>
      <c r="O449">
        <v>0</v>
      </c>
      <c r="P449">
        <v>18</v>
      </c>
      <c r="Q449">
        <v>26</v>
      </c>
      <c r="R449">
        <v>164</v>
      </c>
      <c r="S449">
        <v>258</v>
      </c>
      <c r="T449" s="6">
        <v>1.3</v>
      </c>
      <c r="U449" s="6">
        <v>1.1499999999999999</v>
      </c>
      <c r="V449" s="6">
        <v>0.85</v>
      </c>
      <c r="W449" t="s">
        <v>1336</v>
      </c>
      <c r="X449" s="21" t="s">
        <v>704</v>
      </c>
      <c r="Y449" s="21" t="s">
        <v>704</v>
      </c>
      <c r="Z449" s="21" t="s">
        <v>704</v>
      </c>
      <c r="AA449" s="21" t="s">
        <v>1598</v>
      </c>
      <c r="AB449" s="21" t="s">
        <v>1584</v>
      </c>
      <c r="AC449" s="21" t="s">
        <v>1617</v>
      </c>
      <c r="AD449" t="s">
        <v>704</v>
      </c>
      <c r="AE449" s="21" t="s">
        <v>1596</v>
      </c>
      <c r="AF449" s="21" t="s">
        <v>1572</v>
      </c>
      <c r="AG449" s="21" t="s">
        <v>1505</v>
      </c>
      <c r="AH449" t="s">
        <v>704</v>
      </c>
    </row>
    <row r="450" spans="1:40" x14ac:dyDescent="0.3">
      <c r="A450" s="21">
        <v>397</v>
      </c>
      <c r="B450" s="21" t="s">
        <v>1329</v>
      </c>
      <c r="C450" t="s">
        <v>714</v>
      </c>
      <c r="D450" t="s">
        <v>592</v>
      </c>
      <c r="E450" s="21" t="s">
        <v>146</v>
      </c>
      <c r="F450" s="21">
        <v>2080</v>
      </c>
      <c r="G450" s="21" t="s">
        <v>7</v>
      </c>
      <c r="H450" s="21">
        <v>62</v>
      </c>
      <c r="I450" s="21">
        <v>59</v>
      </c>
      <c r="J450" s="21">
        <v>502</v>
      </c>
      <c r="K450" s="21">
        <v>37</v>
      </c>
      <c r="L450" s="21">
        <v>0</v>
      </c>
      <c r="M450" s="21">
        <v>0</v>
      </c>
      <c r="N450">
        <v>6</v>
      </c>
      <c r="O450" s="21">
        <v>0</v>
      </c>
      <c r="P450" s="21">
        <v>14</v>
      </c>
      <c r="Q450" s="21">
        <v>46</v>
      </c>
      <c r="R450" s="21">
        <v>166</v>
      </c>
      <c r="S450" s="21">
        <v>248</v>
      </c>
      <c r="T450" s="22">
        <v>1.1499999999999999</v>
      </c>
      <c r="U450" s="22">
        <v>1.1499999999999999</v>
      </c>
      <c r="V450" s="22">
        <v>0.85</v>
      </c>
      <c r="W450" t="s">
        <v>1336</v>
      </c>
      <c r="X450" s="21" t="s">
        <v>704</v>
      </c>
      <c r="Y450" s="21" t="s">
        <v>704</v>
      </c>
      <c r="Z450" s="21" t="s">
        <v>704</v>
      </c>
      <c r="AA450" s="21" t="s">
        <v>1587</v>
      </c>
      <c r="AB450" s="21" t="s">
        <v>1619</v>
      </c>
      <c r="AC450" s="21" t="s">
        <v>1617</v>
      </c>
      <c r="AD450" t="s">
        <v>704</v>
      </c>
      <c r="AE450" s="21" t="s">
        <v>1613</v>
      </c>
      <c r="AF450" s="21" t="s">
        <v>1618</v>
      </c>
      <c r="AG450" s="21" t="s">
        <v>1505</v>
      </c>
      <c r="AH450" t="s">
        <v>704</v>
      </c>
    </row>
    <row r="451" spans="1:40" x14ac:dyDescent="0.3">
      <c r="A451">
        <v>340</v>
      </c>
      <c r="B451" t="s">
        <v>612</v>
      </c>
      <c r="C451" t="s">
        <v>714</v>
      </c>
      <c r="D451" t="s">
        <v>592</v>
      </c>
      <c r="E451" t="s">
        <v>146</v>
      </c>
      <c r="F451">
        <v>2080</v>
      </c>
      <c r="G451" t="s">
        <v>7</v>
      </c>
      <c r="H451">
        <v>79</v>
      </c>
      <c r="I451">
        <v>59</v>
      </c>
      <c r="J451">
        <v>503</v>
      </c>
      <c r="K451">
        <v>37</v>
      </c>
      <c r="L451">
        <v>0</v>
      </c>
      <c r="M451">
        <v>0</v>
      </c>
      <c r="N451">
        <v>6</v>
      </c>
      <c r="O451">
        <v>0</v>
      </c>
      <c r="P451">
        <v>14</v>
      </c>
      <c r="Q451">
        <v>58</v>
      </c>
      <c r="R451">
        <v>168</v>
      </c>
      <c r="S451">
        <v>268</v>
      </c>
      <c r="T451" s="6">
        <v>1.2</v>
      </c>
      <c r="U451" s="6">
        <v>1.1499999999999999</v>
      </c>
      <c r="V451" s="6">
        <v>0.85</v>
      </c>
      <c r="W451" t="s">
        <v>1336</v>
      </c>
      <c r="X451" t="s">
        <v>1115</v>
      </c>
      <c r="Y451" s="21" t="s">
        <v>704</v>
      </c>
      <c r="Z451" s="21" t="s">
        <v>704</v>
      </c>
      <c r="AA451" t="s">
        <v>1635</v>
      </c>
      <c r="AB451" t="s">
        <v>1617</v>
      </c>
      <c r="AC451" t="s">
        <v>704</v>
      </c>
      <c r="AD451" t="s">
        <v>704</v>
      </c>
      <c r="AE451" t="s">
        <v>1115</v>
      </c>
      <c r="AF451" t="s">
        <v>1505</v>
      </c>
      <c r="AG451" t="s">
        <v>704</v>
      </c>
      <c r="AH451" t="s">
        <v>704</v>
      </c>
    </row>
    <row r="452" spans="1:40" x14ac:dyDescent="0.3">
      <c r="A452" s="21" t="s">
        <v>2598</v>
      </c>
      <c r="B452" s="21" t="s">
        <v>2582</v>
      </c>
      <c r="C452" s="21" t="s">
        <v>2579</v>
      </c>
      <c r="D452" s="21" t="s">
        <v>595</v>
      </c>
      <c r="E452" s="21" t="s">
        <v>146</v>
      </c>
      <c r="F452" s="21">
        <v>1681</v>
      </c>
      <c r="G452" s="21" t="s">
        <v>7</v>
      </c>
      <c r="H452" s="21">
        <v>109</v>
      </c>
      <c r="I452" s="21">
        <v>65</v>
      </c>
      <c r="J452" s="21">
        <v>539</v>
      </c>
      <c r="K452" s="21">
        <v>45</v>
      </c>
      <c r="L452" s="21">
        <v>0</v>
      </c>
      <c r="M452" s="21">
        <v>0</v>
      </c>
      <c r="N452" s="21">
        <v>7</v>
      </c>
      <c r="O452" s="21">
        <v>0</v>
      </c>
      <c r="P452" s="21">
        <v>18</v>
      </c>
      <c r="Q452" s="21">
        <v>65</v>
      </c>
      <c r="R452" s="21">
        <v>175</v>
      </c>
      <c r="S452" s="21">
        <v>208</v>
      </c>
      <c r="T452" s="22">
        <v>1.25</v>
      </c>
      <c r="U452" s="22">
        <v>1.25</v>
      </c>
      <c r="V452" s="22">
        <v>0.85</v>
      </c>
      <c r="W452" t="s">
        <v>2599</v>
      </c>
      <c r="X452" t="s">
        <v>2600</v>
      </c>
      <c r="Y452" s="21" t="s">
        <v>704</v>
      </c>
      <c r="Z452" s="21" t="s">
        <v>704</v>
      </c>
      <c r="AA452" s="21" t="s">
        <v>2601</v>
      </c>
      <c r="AB452" s="21" t="s">
        <v>2602</v>
      </c>
      <c r="AC452" s="21" t="s">
        <v>2599</v>
      </c>
      <c r="AD452" t="s">
        <v>704</v>
      </c>
      <c r="AE452" s="21" t="s">
        <v>2603</v>
      </c>
      <c r="AF452" s="156" t="s">
        <v>2604</v>
      </c>
      <c r="AG452" s="21" t="s">
        <v>2605</v>
      </c>
      <c r="AH452" t="s">
        <v>704</v>
      </c>
    </row>
    <row r="453" spans="1:40" x14ac:dyDescent="0.3">
      <c r="A453">
        <v>350</v>
      </c>
      <c r="B453" t="s">
        <v>613</v>
      </c>
      <c r="C453" t="s">
        <v>601</v>
      </c>
      <c r="D453" t="s">
        <v>592</v>
      </c>
      <c r="E453" t="s">
        <v>146</v>
      </c>
      <c r="F453">
        <v>2819</v>
      </c>
      <c r="G453" t="s">
        <v>7</v>
      </c>
      <c r="H453">
        <v>76</v>
      </c>
      <c r="I453">
        <v>139</v>
      </c>
      <c r="J453">
        <v>509</v>
      </c>
      <c r="K453">
        <v>22</v>
      </c>
      <c r="L453">
        <v>0</v>
      </c>
      <c r="M453">
        <v>0</v>
      </c>
      <c r="N453">
        <v>6</v>
      </c>
      <c r="O453">
        <v>0</v>
      </c>
      <c r="P453">
        <v>14</v>
      </c>
      <c r="Q453">
        <v>60</v>
      </c>
      <c r="R453">
        <v>164</v>
      </c>
      <c r="S453">
        <v>180</v>
      </c>
      <c r="T453" s="6">
        <v>1.1499999999999999</v>
      </c>
      <c r="U453" s="6">
        <v>1.2</v>
      </c>
      <c r="V453" s="6">
        <v>1.2</v>
      </c>
      <c r="W453" t="s">
        <v>1196</v>
      </c>
      <c r="X453" s="21" t="s">
        <v>704</v>
      </c>
      <c r="Y453" s="21" t="s">
        <v>704</v>
      </c>
      <c r="Z453" s="21" t="s">
        <v>704</v>
      </c>
      <c r="AA453" s="21" t="s">
        <v>1632</v>
      </c>
      <c r="AB453" s="21" t="s">
        <v>1633</v>
      </c>
      <c r="AC453" s="21" t="s">
        <v>1634</v>
      </c>
      <c r="AD453" t="s">
        <v>704</v>
      </c>
      <c r="AE453" s="21" t="s">
        <v>1630</v>
      </c>
      <c r="AF453" s="21" t="s">
        <v>1631</v>
      </c>
      <c r="AG453" s="21" t="s">
        <v>1505</v>
      </c>
      <c r="AH453" t="s">
        <v>704</v>
      </c>
    </row>
    <row r="454" spans="1:40" x14ac:dyDescent="0.3">
      <c r="A454" s="21">
        <v>399</v>
      </c>
      <c r="B454" s="21" t="s">
        <v>1327</v>
      </c>
      <c r="C454" s="21" t="s">
        <v>715</v>
      </c>
      <c r="D454" s="21" t="s">
        <v>595</v>
      </c>
      <c r="E454" s="21" t="s">
        <v>146</v>
      </c>
      <c r="F454" s="21">
        <v>1297</v>
      </c>
      <c r="G454" s="21" t="s">
        <v>7</v>
      </c>
      <c r="H454" s="21">
        <v>110</v>
      </c>
      <c r="I454" s="21">
        <v>48</v>
      </c>
      <c r="J454" s="21">
        <v>530</v>
      </c>
      <c r="K454" s="21">
        <v>37</v>
      </c>
      <c r="L454" s="21">
        <v>0</v>
      </c>
      <c r="M454" s="21">
        <v>0</v>
      </c>
      <c r="N454" s="21">
        <v>7</v>
      </c>
      <c r="O454" s="21">
        <v>0</v>
      </c>
      <c r="P454" s="21">
        <v>14</v>
      </c>
      <c r="Q454" s="21">
        <v>68</v>
      </c>
      <c r="R454" s="21">
        <v>175</v>
      </c>
      <c r="S454" s="21">
        <v>190</v>
      </c>
      <c r="T454" s="22">
        <v>1.25</v>
      </c>
      <c r="U454" s="22">
        <v>1.25</v>
      </c>
      <c r="V454" s="22">
        <v>0.85</v>
      </c>
      <c r="W454" t="s">
        <v>1331</v>
      </c>
      <c r="X454" s="21" t="s">
        <v>704</v>
      </c>
      <c r="Y454" s="21" t="s">
        <v>704</v>
      </c>
      <c r="Z454" s="21" t="s">
        <v>704</v>
      </c>
      <c r="AA454" s="21" t="s">
        <v>1627</v>
      </c>
      <c r="AB454" s="21" t="s">
        <v>1628</v>
      </c>
      <c r="AC454" s="21" t="s">
        <v>1629</v>
      </c>
      <c r="AD454" t="s">
        <v>704</v>
      </c>
      <c r="AE454" s="21" t="s">
        <v>1625</v>
      </c>
      <c r="AF454" s="21" t="s">
        <v>1626</v>
      </c>
      <c r="AG454" s="21" t="s">
        <v>1505</v>
      </c>
      <c r="AH454" t="s">
        <v>704</v>
      </c>
    </row>
    <row r="455" spans="1:40" x14ac:dyDescent="0.3">
      <c r="A455" s="21">
        <v>416</v>
      </c>
      <c r="B455" s="21" t="s">
        <v>2510</v>
      </c>
      <c r="C455" s="21" t="s">
        <v>715</v>
      </c>
      <c r="D455" s="21" t="s">
        <v>592</v>
      </c>
      <c r="E455" s="21" t="s">
        <v>146</v>
      </c>
      <c r="F455" s="21">
        <v>1463</v>
      </c>
      <c r="G455" s="21" t="s">
        <v>7</v>
      </c>
      <c r="H455" s="21">
        <v>82</v>
      </c>
      <c r="I455" s="21">
        <v>48</v>
      </c>
      <c r="J455" s="21">
        <v>499</v>
      </c>
      <c r="K455" s="21">
        <v>37</v>
      </c>
      <c r="L455" s="21">
        <v>0</v>
      </c>
      <c r="M455" s="21">
        <v>0</v>
      </c>
      <c r="N455" s="21">
        <v>6</v>
      </c>
      <c r="O455" s="21">
        <v>0</v>
      </c>
      <c r="P455" s="21">
        <v>14</v>
      </c>
      <c r="Q455" s="21">
        <v>28</v>
      </c>
      <c r="R455" s="21">
        <v>178</v>
      </c>
      <c r="S455" s="21">
        <v>208</v>
      </c>
      <c r="T455" s="22">
        <v>1.25</v>
      </c>
      <c r="U455" s="22">
        <v>1.2</v>
      </c>
      <c r="V455" s="22">
        <v>0.85</v>
      </c>
      <c r="W455" s="21" t="s">
        <v>2511</v>
      </c>
      <c r="X455" s="21" t="s">
        <v>704</v>
      </c>
      <c r="Y455" s="21" t="s">
        <v>704</v>
      </c>
      <c r="Z455" s="21" t="s">
        <v>704</v>
      </c>
      <c r="AA455" s="156" t="s">
        <v>2606</v>
      </c>
      <c r="AB455" s="21" t="s">
        <v>1599</v>
      </c>
      <c r="AC455" s="21" t="s">
        <v>2512</v>
      </c>
      <c r="AD455" t="s">
        <v>704</v>
      </c>
      <c r="AE455" s="21" t="s">
        <v>2607</v>
      </c>
      <c r="AF455" s="21" t="s">
        <v>2608</v>
      </c>
      <c r="AG455" s="21" t="s">
        <v>1505</v>
      </c>
      <c r="AH455" t="s">
        <v>704</v>
      </c>
    </row>
    <row r="456" spans="1:40" x14ac:dyDescent="0.3">
      <c r="A456">
        <v>343</v>
      </c>
      <c r="B456" t="s">
        <v>283</v>
      </c>
      <c r="C456" t="s">
        <v>715</v>
      </c>
      <c r="D456" t="s">
        <v>595</v>
      </c>
      <c r="E456" t="s">
        <v>146</v>
      </c>
      <c r="F456">
        <v>1297</v>
      </c>
      <c r="G456" t="s">
        <v>7</v>
      </c>
      <c r="H456">
        <v>110</v>
      </c>
      <c r="I456">
        <v>48</v>
      </c>
      <c r="J456">
        <v>530</v>
      </c>
      <c r="K456">
        <v>37</v>
      </c>
      <c r="L456">
        <v>0</v>
      </c>
      <c r="M456">
        <v>0</v>
      </c>
      <c r="N456">
        <v>7</v>
      </c>
      <c r="O456">
        <v>0</v>
      </c>
      <c r="P456">
        <v>14</v>
      </c>
      <c r="Q456">
        <v>32</v>
      </c>
      <c r="R456">
        <v>178</v>
      </c>
      <c r="S456">
        <v>193</v>
      </c>
      <c r="T456" s="6">
        <v>1.25</v>
      </c>
      <c r="U456" s="6">
        <v>1.25</v>
      </c>
      <c r="V456" s="6">
        <v>0.85</v>
      </c>
      <c r="W456" t="s">
        <v>1337</v>
      </c>
      <c r="X456" s="21" t="s">
        <v>704</v>
      </c>
      <c r="Y456" s="21" t="s">
        <v>704</v>
      </c>
      <c r="Z456" s="21" t="s">
        <v>704</v>
      </c>
      <c r="AA456" s="21" t="s">
        <v>1620</v>
      </c>
      <c r="AB456" s="21" t="s">
        <v>1621</v>
      </c>
      <c r="AC456" s="21" t="s">
        <v>1622</v>
      </c>
      <c r="AD456" t="s">
        <v>704</v>
      </c>
      <c r="AE456" s="21" t="s">
        <v>1623</v>
      </c>
      <c r="AF456" s="21" t="s">
        <v>1624</v>
      </c>
      <c r="AG456" s="21" t="s">
        <v>1505</v>
      </c>
      <c r="AH456" t="s">
        <v>704</v>
      </c>
    </row>
    <row r="457" spans="1:40" ht="15" customHeight="1" x14ac:dyDescent="0.3">
      <c r="A457" s="21">
        <v>400</v>
      </c>
      <c r="B457" s="21" t="s">
        <v>1330</v>
      </c>
      <c r="C457" s="21" t="s">
        <v>715</v>
      </c>
      <c r="D457" t="s">
        <v>592</v>
      </c>
      <c r="E457" s="21" t="s">
        <v>146</v>
      </c>
      <c r="F457" s="21">
        <v>1496</v>
      </c>
      <c r="G457" s="21" t="s">
        <v>7</v>
      </c>
      <c r="H457" s="21">
        <v>84</v>
      </c>
      <c r="I457" s="21">
        <v>43</v>
      </c>
      <c r="J457" s="21">
        <v>505</v>
      </c>
      <c r="K457" s="21">
        <v>37</v>
      </c>
      <c r="L457" s="21">
        <v>0</v>
      </c>
      <c r="M457" s="21">
        <v>0</v>
      </c>
      <c r="N457">
        <v>6</v>
      </c>
      <c r="O457" s="21">
        <v>0</v>
      </c>
      <c r="P457" s="21">
        <v>14</v>
      </c>
      <c r="Q457" s="21">
        <v>22</v>
      </c>
      <c r="R457" s="21">
        <v>178</v>
      </c>
      <c r="S457" s="21">
        <v>248</v>
      </c>
      <c r="T457" s="22">
        <v>1.25</v>
      </c>
      <c r="U457" s="22">
        <v>1.2</v>
      </c>
      <c r="V457" s="22">
        <v>0.85</v>
      </c>
      <c r="W457" t="s">
        <v>1334</v>
      </c>
      <c r="X457" s="21" t="s">
        <v>704</v>
      </c>
      <c r="Y457" s="21" t="s">
        <v>704</v>
      </c>
      <c r="Z457" s="21" t="s">
        <v>704</v>
      </c>
      <c r="AA457" s="21" t="s">
        <v>1610</v>
      </c>
      <c r="AB457" s="21" t="s">
        <v>1599</v>
      </c>
      <c r="AC457" s="21" t="s">
        <v>1609</v>
      </c>
      <c r="AD457" t="s">
        <v>704</v>
      </c>
      <c r="AE457" s="21" t="s">
        <v>1608</v>
      </c>
      <c r="AF457" s="21" t="s">
        <v>1597</v>
      </c>
      <c r="AG457" s="21" t="s">
        <v>1505</v>
      </c>
      <c r="AH457" t="s">
        <v>704</v>
      </c>
    </row>
    <row r="458" spans="1:40" x14ac:dyDescent="0.3">
      <c r="A458" s="21">
        <v>386</v>
      </c>
      <c r="B458" s="21" t="s">
        <v>1366</v>
      </c>
      <c r="C458" s="21" t="s">
        <v>715</v>
      </c>
      <c r="D458" s="21" t="s">
        <v>595</v>
      </c>
      <c r="E458" s="21" t="s">
        <v>146</v>
      </c>
      <c r="F458" s="21">
        <v>1261</v>
      </c>
      <c r="G458" t="s">
        <v>7</v>
      </c>
      <c r="H458" s="21">
        <v>84</v>
      </c>
      <c r="I458" s="21">
        <v>39</v>
      </c>
      <c r="J458" s="21">
        <v>499</v>
      </c>
      <c r="K458" s="21">
        <v>37</v>
      </c>
      <c r="L458" s="21">
        <v>0</v>
      </c>
      <c r="M458" s="21">
        <v>0</v>
      </c>
      <c r="N458" s="21">
        <v>7</v>
      </c>
      <c r="O458" s="21">
        <v>0</v>
      </c>
      <c r="P458" s="21">
        <v>14</v>
      </c>
      <c r="Q458" s="21">
        <v>45</v>
      </c>
      <c r="R458" s="21">
        <v>178</v>
      </c>
      <c r="S458" s="21">
        <v>188</v>
      </c>
      <c r="T458" s="22">
        <v>1.25</v>
      </c>
      <c r="U458" s="22">
        <v>1.2</v>
      </c>
      <c r="V458" s="22">
        <v>0.85</v>
      </c>
      <c r="W458" t="s">
        <v>1194</v>
      </c>
      <c r="X458" s="21" t="s">
        <v>704</v>
      </c>
      <c r="Y458" s="21" t="s">
        <v>704</v>
      </c>
      <c r="Z458" s="21" t="s">
        <v>704</v>
      </c>
      <c r="AA458" s="21" t="s">
        <v>1605</v>
      </c>
      <c r="AB458" s="21" t="s">
        <v>1599</v>
      </c>
      <c r="AC458" s="21" t="s">
        <v>1606</v>
      </c>
      <c r="AD458" t="s">
        <v>704</v>
      </c>
      <c r="AE458" s="21" t="s">
        <v>1607</v>
      </c>
      <c r="AF458" s="21" t="s">
        <v>1597</v>
      </c>
      <c r="AG458" s="21" t="s">
        <v>1505</v>
      </c>
      <c r="AH458" t="s">
        <v>704</v>
      </c>
    </row>
    <row r="459" spans="1:40" x14ac:dyDescent="0.3">
      <c r="A459">
        <v>344</v>
      </c>
      <c r="B459" t="s">
        <v>284</v>
      </c>
      <c r="C459" t="s">
        <v>715</v>
      </c>
      <c r="D459" t="s">
        <v>592</v>
      </c>
      <c r="E459" t="s">
        <v>146</v>
      </c>
      <c r="F459">
        <v>1261</v>
      </c>
      <c r="G459" t="s">
        <v>7</v>
      </c>
      <c r="H459">
        <v>84</v>
      </c>
      <c r="I459">
        <v>44</v>
      </c>
      <c r="J459">
        <v>499</v>
      </c>
      <c r="K459">
        <v>37</v>
      </c>
      <c r="L459">
        <v>0</v>
      </c>
      <c r="M459">
        <v>0</v>
      </c>
      <c r="N459">
        <v>6</v>
      </c>
      <c r="O459">
        <v>0</v>
      </c>
      <c r="P459">
        <v>14</v>
      </c>
      <c r="Q459">
        <v>18</v>
      </c>
      <c r="R459">
        <v>166</v>
      </c>
      <c r="S459">
        <v>188</v>
      </c>
      <c r="T459" s="6">
        <v>1.35</v>
      </c>
      <c r="U459" s="6">
        <v>1.1499999999999999</v>
      </c>
      <c r="V459" s="6">
        <v>0.8</v>
      </c>
      <c r="W459" t="s">
        <v>1194</v>
      </c>
      <c r="X459" s="21" t="s">
        <v>704</v>
      </c>
      <c r="Y459" s="21" t="s">
        <v>704</v>
      </c>
      <c r="Z459" s="21" t="s">
        <v>704</v>
      </c>
      <c r="AA459" s="21" t="s">
        <v>1602</v>
      </c>
      <c r="AB459" s="21" t="s">
        <v>1603</v>
      </c>
      <c r="AC459" s="21" t="s">
        <v>1604</v>
      </c>
      <c r="AD459" t="s">
        <v>704</v>
      </c>
      <c r="AE459" s="21" t="s">
        <v>1601</v>
      </c>
      <c r="AF459" s="21" t="s">
        <v>1597</v>
      </c>
      <c r="AG459" s="21" t="s">
        <v>1505</v>
      </c>
      <c r="AH459" t="s">
        <v>704</v>
      </c>
    </row>
    <row r="460" spans="1:40" x14ac:dyDescent="0.3">
      <c r="A460" s="21">
        <v>387</v>
      </c>
      <c r="B460" s="21" t="s">
        <v>1595</v>
      </c>
      <c r="C460" s="21" t="s">
        <v>715</v>
      </c>
      <c r="D460" s="21" t="s">
        <v>595</v>
      </c>
      <c r="E460" s="21" t="s">
        <v>146</v>
      </c>
      <c r="F460" s="21">
        <v>1250</v>
      </c>
      <c r="G460" t="s">
        <v>7</v>
      </c>
      <c r="H460" s="21">
        <v>84</v>
      </c>
      <c r="I460" s="21">
        <v>45</v>
      </c>
      <c r="J460" s="21">
        <v>523</v>
      </c>
      <c r="K460" s="21">
        <v>37</v>
      </c>
      <c r="L460" s="21">
        <v>0</v>
      </c>
      <c r="M460" s="21">
        <v>0</v>
      </c>
      <c r="N460" s="21">
        <v>7</v>
      </c>
      <c r="O460" s="21">
        <v>0</v>
      </c>
      <c r="P460" s="21">
        <v>14</v>
      </c>
      <c r="Q460" s="21">
        <v>35</v>
      </c>
      <c r="R460" s="21">
        <v>167</v>
      </c>
      <c r="S460" s="21">
        <v>188</v>
      </c>
      <c r="T460" s="22">
        <v>1.25</v>
      </c>
      <c r="U460" s="22">
        <v>1.2</v>
      </c>
      <c r="V460" s="22">
        <v>0.85</v>
      </c>
      <c r="W460" t="s">
        <v>1193</v>
      </c>
      <c r="X460" s="21" t="s">
        <v>704</v>
      </c>
      <c r="Y460" s="21" t="s">
        <v>704</v>
      </c>
      <c r="Z460" s="21" t="s">
        <v>704</v>
      </c>
      <c r="AA460" s="21" t="s">
        <v>1598</v>
      </c>
      <c r="AB460" s="21" t="s">
        <v>1599</v>
      </c>
      <c r="AC460" s="21" t="s">
        <v>1600</v>
      </c>
      <c r="AD460" t="s">
        <v>704</v>
      </c>
      <c r="AE460" s="21" t="s">
        <v>1596</v>
      </c>
      <c r="AF460" s="21" t="s">
        <v>1597</v>
      </c>
      <c r="AG460" s="21" t="s">
        <v>1505</v>
      </c>
      <c r="AH460" t="s">
        <v>704</v>
      </c>
    </row>
    <row r="461" spans="1:40" x14ac:dyDescent="0.3">
      <c r="A461">
        <v>341</v>
      </c>
      <c r="B461" t="s">
        <v>282</v>
      </c>
      <c r="C461" t="s">
        <v>715</v>
      </c>
      <c r="D461" t="s">
        <v>595</v>
      </c>
      <c r="E461" t="s">
        <v>146</v>
      </c>
      <c r="F461">
        <v>1309</v>
      </c>
      <c r="G461" t="s">
        <v>7</v>
      </c>
      <c r="H461">
        <v>109</v>
      </c>
      <c r="I461">
        <v>50</v>
      </c>
      <c r="J461">
        <v>555</v>
      </c>
      <c r="K461">
        <v>37</v>
      </c>
      <c r="L461">
        <v>0</v>
      </c>
      <c r="M461">
        <v>0</v>
      </c>
      <c r="N461">
        <v>7</v>
      </c>
      <c r="O461">
        <v>0</v>
      </c>
      <c r="P461">
        <v>14</v>
      </c>
      <c r="Q461">
        <v>23</v>
      </c>
      <c r="R461">
        <v>174</v>
      </c>
      <c r="S461">
        <v>188</v>
      </c>
      <c r="T461" s="6">
        <v>1.3</v>
      </c>
      <c r="U461" s="6">
        <v>1.25</v>
      </c>
      <c r="V461" s="6">
        <v>0.85</v>
      </c>
      <c r="W461" t="s">
        <v>1191</v>
      </c>
      <c r="X461" s="21" t="s">
        <v>704</v>
      </c>
      <c r="Y461" s="21" t="s">
        <v>704</v>
      </c>
      <c r="Z461" s="21" t="s">
        <v>704</v>
      </c>
      <c r="AA461" s="21" t="s">
        <v>1592</v>
      </c>
      <c r="AB461" s="21" t="s">
        <v>1593</v>
      </c>
      <c r="AC461" s="21" t="s">
        <v>1594</v>
      </c>
      <c r="AD461" t="s">
        <v>704</v>
      </c>
      <c r="AE461" s="21" t="s">
        <v>1590</v>
      </c>
      <c r="AF461" s="21" t="s">
        <v>1591</v>
      </c>
      <c r="AG461" s="21" t="s">
        <v>1505</v>
      </c>
      <c r="AH461" t="s">
        <v>704</v>
      </c>
    </row>
    <row r="462" spans="1:40" x14ac:dyDescent="0.3">
      <c r="Q462"/>
      <c r="R462"/>
    </row>
    <row r="463" spans="1:40" x14ac:dyDescent="0.3">
      <c r="A463" t="s">
        <v>307</v>
      </c>
      <c r="B463" t="s">
        <v>107</v>
      </c>
      <c r="C463" s="16" t="s">
        <v>150</v>
      </c>
      <c r="D463" s="17" t="s">
        <v>308</v>
      </c>
      <c r="E463" s="17" t="s">
        <v>108</v>
      </c>
      <c r="F463" s="17" t="s">
        <v>6</v>
      </c>
      <c r="G463" t="s">
        <v>1522</v>
      </c>
      <c r="H463" s="17" t="s">
        <v>13</v>
      </c>
      <c r="I463" s="17" t="s">
        <v>8</v>
      </c>
      <c r="J463" s="17" t="s">
        <v>10</v>
      </c>
      <c r="K463" s="17" t="s">
        <v>250</v>
      </c>
      <c r="L463" s="17" t="s">
        <v>221</v>
      </c>
      <c r="M463" s="17" t="s">
        <v>249</v>
      </c>
      <c r="N463" s="17" t="s">
        <v>1523</v>
      </c>
      <c r="O463" s="17" t="s">
        <v>615</v>
      </c>
      <c r="P463" s="17" t="s">
        <v>251</v>
      </c>
      <c r="Q463" s="17" t="s">
        <v>709</v>
      </c>
      <c r="R463" s="17" t="s">
        <v>710</v>
      </c>
      <c r="S463" s="18" t="s">
        <v>846</v>
      </c>
      <c r="T463" s="18" t="s">
        <v>39</v>
      </c>
      <c r="U463" s="18" t="s">
        <v>616</v>
      </c>
      <c r="V463" s="18" t="s">
        <v>681</v>
      </c>
      <c r="W463" s="18" t="s">
        <v>697</v>
      </c>
      <c r="X463" s="18" t="s">
        <v>698</v>
      </c>
      <c r="Y463" s="18" t="s">
        <v>699</v>
      </c>
      <c r="Z463" s="18" t="s">
        <v>700</v>
      </c>
      <c r="AA463" s="18" t="s">
        <v>701</v>
      </c>
      <c r="AB463" s="18" t="s">
        <v>702</v>
      </c>
      <c r="AC463" s="18" t="s">
        <v>959</v>
      </c>
      <c r="AD463" s="18" t="s">
        <v>960</v>
      </c>
      <c r="AE463" s="18" t="s">
        <v>995</v>
      </c>
      <c r="AF463" s="18" t="s">
        <v>996</v>
      </c>
      <c r="AG463" s="18" t="s">
        <v>1493</v>
      </c>
      <c r="AH463" s="18" t="s">
        <v>1494</v>
      </c>
      <c r="AI463" s="18" t="s">
        <v>1495</v>
      </c>
      <c r="AJ463" s="18" t="s">
        <v>1543</v>
      </c>
      <c r="AK463" s="18" t="s">
        <v>1496</v>
      </c>
      <c r="AL463" s="18" t="s">
        <v>1497</v>
      </c>
      <c r="AM463" s="18" t="s">
        <v>1498</v>
      </c>
      <c r="AN463" s="18" t="s">
        <v>1544</v>
      </c>
    </row>
    <row r="464" spans="1:40" x14ac:dyDescent="0.3">
      <c r="A464">
        <v>381</v>
      </c>
      <c r="B464" t="s">
        <v>815</v>
      </c>
      <c r="C464" s="15" t="s">
        <v>714</v>
      </c>
      <c r="D464" s="12" t="s">
        <v>595</v>
      </c>
      <c r="E464" s="12" t="s">
        <v>822</v>
      </c>
      <c r="F464" s="12">
        <v>2657</v>
      </c>
      <c r="G464" s="12" t="s">
        <v>7</v>
      </c>
      <c r="H464" s="12">
        <v>109</v>
      </c>
      <c r="I464" s="12">
        <v>59</v>
      </c>
      <c r="J464" s="12">
        <v>514</v>
      </c>
      <c r="K464" s="12">
        <v>36</v>
      </c>
      <c r="L464" s="12">
        <v>0</v>
      </c>
      <c r="M464" s="12">
        <v>252</v>
      </c>
      <c r="N464" s="12">
        <v>8</v>
      </c>
      <c r="O464" s="12">
        <v>0</v>
      </c>
      <c r="P464" s="12">
        <v>13</v>
      </c>
      <c r="Q464" s="12">
        <v>20</v>
      </c>
      <c r="R464" s="12">
        <v>172</v>
      </c>
      <c r="S464" s="106">
        <v>238</v>
      </c>
      <c r="T464" s="19">
        <v>1.35</v>
      </c>
      <c r="U464" s="19">
        <v>1.1499999999999999</v>
      </c>
      <c r="V464" s="19">
        <v>1.5</v>
      </c>
      <c r="W464" s="20">
        <v>0</v>
      </c>
      <c r="X464" s="20">
        <v>0</v>
      </c>
      <c r="Y464" s="20">
        <v>2</v>
      </c>
      <c r="Z464" s="20" t="s">
        <v>10</v>
      </c>
      <c r="AA464" s="20" t="s">
        <v>10</v>
      </c>
      <c r="AB464" s="20" t="s">
        <v>87</v>
      </c>
      <c r="AC464" s="20" t="s">
        <v>1197</v>
      </c>
      <c r="AD464" s="21" t="s">
        <v>704</v>
      </c>
      <c r="AE464" s="21" t="s">
        <v>704</v>
      </c>
      <c r="AF464" s="21" t="s">
        <v>704</v>
      </c>
      <c r="AG464" s="20" t="s">
        <v>1568</v>
      </c>
      <c r="AH464" s="20" t="s">
        <v>1569</v>
      </c>
      <c r="AI464" s="20" t="s">
        <v>1570</v>
      </c>
      <c r="AJ464" t="s">
        <v>704</v>
      </c>
      <c r="AK464" s="20" t="s">
        <v>1571</v>
      </c>
      <c r="AL464" s="20" t="s">
        <v>1572</v>
      </c>
      <c r="AM464" s="20" t="s">
        <v>1505</v>
      </c>
      <c r="AN464" t="s">
        <v>704</v>
      </c>
    </row>
    <row r="466" spans="1:18" x14ac:dyDescent="0.3">
      <c r="A466" t="s">
        <v>686</v>
      </c>
      <c r="B466" t="s">
        <v>108</v>
      </c>
      <c r="D466" t="s">
        <v>878</v>
      </c>
    </row>
    <row r="467" spans="1:18" x14ac:dyDescent="0.3">
      <c r="A467" t="s">
        <v>147</v>
      </c>
      <c r="B467" t="s">
        <v>316</v>
      </c>
    </row>
    <row r="468" spans="1:18" x14ac:dyDescent="0.3">
      <c r="A468" t="s">
        <v>323</v>
      </c>
      <c r="B468" t="s">
        <v>617</v>
      </c>
    </row>
    <row r="469" spans="1:18" x14ac:dyDescent="0.3">
      <c r="A469" t="s">
        <v>115</v>
      </c>
      <c r="B469" t="s">
        <v>310</v>
      </c>
    </row>
    <row r="470" spans="1:18" x14ac:dyDescent="0.3">
      <c r="A470" t="s">
        <v>142</v>
      </c>
      <c r="B470" t="s">
        <v>620</v>
      </c>
    </row>
    <row r="471" spans="1:18" x14ac:dyDescent="0.3">
      <c r="A471" s="21" t="s">
        <v>884</v>
      </c>
      <c r="B471" s="21" t="s">
        <v>620</v>
      </c>
    </row>
    <row r="472" spans="1:18" x14ac:dyDescent="0.3">
      <c r="A472" t="s">
        <v>319</v>
      </c>
      <c r="B472" t="s">
        <v>621</v>
      </c>
    </row>
    <row r="473" spans="1:18" x14ac:dyDescent="0.3">
      <c r="A473" t="s">
        <v>132</v>
      </c>
      <c r="B473" t="s">
        <v>619</v>
      </c>
    </row>
    <row r="474" spans="1:18" x14ac:dyDescent="0.3">
      <c r="A474" s="21" t="s">
        <v>904</v>
      </c>
      <c r="B474" s="21" t="s">
        <v>904</v>
      </c>
    </row>
    <row r="475" spans="1:18" x14ac:dyDescent="0.3">
      <c r="A475" t="s">
        <v>570</v>
      </c>
      <c r="B475" t="s">
        <v>622</v>
      </c>
    </row>
    <row r="476" spans="1:18" x14ac:dyDescent="0.3">
      <c r="A476" t="s">
        <v>146</v>
      </c>
      <c r="B476" t="s">
        <v>618</v>
      </c>
    </row>
    <row r="477" spans="1:18" x14ac:dyDescent="0.3">
      <c r="A477" t="s">
        <v>822</v>
      </c>
      <c r="B477" t="s">
        <v>823</v>
      </c>
    </row>
    <row r="478" spans="1:18" x14ac:dyDescent="0.3">
      <c r="D478" s="21"/>
      <c r="E478" s="21"/>
      <c r="F478" s="21"/>
      <c r="G478" s="21"/>
    </row>
    <row r="479" spans="1:18" x14ac:dyDescent="0.3">
      <c r="A479" t="s">
        <v>107</v>
      </c>
      <c r="B479" t="s">
        <v>108</v>
      </c>
      <c r="D479" s="21"/>
      <c r="E479" s="21"/>
      <c r="F479" s="21"/>
      <c r="G479" s="21"/>
      <c r="O479" s="6"/>
      <c r="P479" s="6"/>
      <c r="Q479"/>
      <c r="R479"/>
    </row>
    <row r="480" spans="1:18" x14ac:dyDescent="0.3">
      <c r="A480" s="21" t="s">
        <v>571</v>
      </c>
      <c r="B480" s="21" t="s">
        <v>570</v>
      </c>
      <c r="D480" s="21"/>
      <c r="E480" s="21"/>
      <c r="F480" s="21"/>
      <c r="G480" s="21"/>
      <c r="O480" s="6"/>
      <c r="P480" s="6"/>
      <c r="Q480"/>
      <c r="R480"/>
    </row>
    <row r="481" spans="1:18" x14ac:dyDescent="0.3">
      <c r="A481" s="21" t="s">
        <v>569</v>
      </c>
      <c r="B481" s="21" t="s">
        <v>570</v>
      </c>
      <c r="D481" s="21"/>
      <c r="E481" s="21"/>
      <c r="F481" s="21"/>
      <c r="G481" s="21"/>
      <c r="O481" s="6"/>
      <c r="P481" s="6"/>
      <c r="Q481"/>
      <c r="R481"/>
    </row>
    <row r="482" spans="1:18" x14ac:dyDescent="0.3">
      <c r="A482" t="s">
        <v>545</v>
      </c>
      <c r="B482" t="s">
        <v>147</v>
      </c>
      <c r="D482" s="21"/>
      <c r="E482" s="21"/>
      <c r="F482" s="21"/>
      <c r="G482" s="21"/>
      <c r="O482" s="6"/>
      <c r="P482" s="6"/>
      <c r="Q482"/>
      <c r="R482"/>
    </row>
    <row r="483" spans="1:18" x14ac:dyDescent="0.3">
      <c r="A483" s="21" t="s">
        <v>1355</v>
      </c>
      <c r="B483" s="21" t="s">
        <v>147</v>
      </c>
      <c r="D483" s="21"/>
      <c r="E483" s="21"/>
      <c r="F483" s="21"/>
      <c r="G483" s="21"/>
      <c r="O483" s="6"/>
      <c r="P483" s="6"/>
      <c r="Q483"/>
      <c r="R483"/>
    </row>
    <row r="484" spans="1:18" x14ac:dyDescent="0.3">
      <c r="A484" t="s">
        <v>542</v>
      </c>
      <c r="B484" t="s">
        <v>147</v>
      </c>
      <c r="D484" s="21"/>
      <c r="E484" s="21"/>
      <c r="F484" s="21"/>
      <c r="G484" s="21"/>
      <c r="O484" s="6"/>
      <c r="P484" s="6"/>
      <c r="Q484"/>
      <c r="R484"/>
    </row>
    <row r="485" spans="1:18" x14ac:dyDescent="0.3">
      <c r="A485" t="s">
        <v>511</v>
      </c>
      <c r="B485" t="s">
        <v>147</v>
      </c>
      <c r="D485" s="21"/>
      <c r="E485" s="21"/>
      <c r="F485" s="21"/>
      <c r="G485" s="21"/>
      <c r="O485" s="6"/>
      <c r="P485" s="6"/>
      <c r="Q485"/>
      <c r="R485"/>
    </row>
    <row r="486" spans="1:18" x14ac:dyDescent="0.3">
      <c r="A486" s="21" t="s">
        <v>935</v>
      </c>
      <c r="B486" s="21" t="s">
        <v>147</v>
      </c>
      <c r="D486" s="21"/>
      <c r="E486" s="21"/>
      <c r="F486" s="21"/>
      <c r="G486" s="21"/>
      <c r="O486" s="6"/>
      <c r="P486" s="6"/>
      <c r="Q486"/>
      <c r="R486"/>
    </row>
    <row r="487" spans="1:18" x14ac:dyDescent="0.3">
      <c r="A487" t="s">
        <v>513</v>
      </c>
      <c r="B487" t="s">
        <v>147</v>
      </c>
      <c r="D487" s="21"/>
      <c r="E487" s="21"/>
      <c r="F487" s="21"/>
      <c r="G487" s="21"/>
      <c r="O487" s="6"/>
      <c r="P487" s="6"/>
      <c r="Q487"/>
      <c r="R487"/>
    </row>
    <row r="488" spans="1:18" x14ac:dyDescent="0.3">
      <c r="A488" t="s">
        <v>514</v>
      </c>
      <c r="B488" t="s">
        <v>147</v>
      </c>
      <c r="D488" s="21"/>
      <c r="E488" s="21"/>
      <c r="F488" s="21"/>
      <c r="G488" s="21"/>
      <c r="O488" s="6"/>
      <c r="P488" s="6"/>
      <c r="Q488"/>
      <c r="R488"/>
    </row>
    <row r="489" spans="1:18" x14ac:dyDescent="0.3">
      <c r="A489" s="21" t="s">
        <v>1460</v>
      </c>
      <c r="B489" s="21" t="s">
        <v>147</v>
      </c>
      <c r="D489" s="21"/>
      <c r="E489" s="21"/>
      <c r="F489" s="21"/>
      <c r="G489" s="21"/>
      <c r="O489" s="6"/>
      <c r="P489" s="6"/>
      <c r="Q489"/>
      <c r="R489"/>
    </row>
    <row r="490" spans="1:18" x14ac:dyDescent="0.3">
      <c r="A490" t="s">
        <v>524</v>
      </c>
      <c r="B490" t="s">
        <v>147</v>
      </c>
      <c r="D490" s="21"/>
      <c r="E490" s="21"/>
      <c r="F490" s="21"/>
      <c r="G490" s="21"/>
      <c r="O490" s="6"/>
      <c r="P490" s="6"/>
      <c r="Q490"/>
      <c r="R490"/>
    </row>
    <row r="491" spans="1:18" x14ac:dyDescent="0.3">
      <c r="A491" t="s">
        <v>541</v>
      </c>
      <c r="B491" t="s">
        <v>147</v>
      </c>
      <c r="D491" s="21"/>
      <c r="E491" s="21"/>
      <c r="F491" s="21"/>
      <c r="G491" s="21"/>
      <c r="O491" s="6"/>
      <c r="P491" s="6"/>
      <c r="Q491"/>
      <c r="R491"/>
    </row>
    <row r="492" spans="1:18" x14ac:dyDescent="0.3">
      <c r="A492" t="s">
        <v>543</v>
      </c>
      <c r="B492" t="s">
        <v>147</v>
      </c>
      <c r="D492" s="21"/>
      <c r="E492" s="21"/>
      <c r="F492" s="21"/>
      <c r="G492" s="21"/>
      <c r="O492" s="6"/>
      <c r="P492" s="6"/>
      <c r="Q492"/>
      <c r="R492"/>
    </row>
    <row r="493" spans="1:18" x14ac:dyDescent="0.3">
      <c r="A493" s="21" t="s">
        <v>870</v>
      </c>
      <c r="B493" s="21" t="s">
        <v>147</v>
      </c>
      <c r="D493" s="21"/>
      <c r="E493" s="21"/>
      <c r="F493" s="21"/>
      <c r="G493" s="21"/>
      <c r="O493" s="6"/>
      <c r="P493" s="6"/>
      <c r="Q493"/>
      <c r="R493"/>
    </row>
    <row r="494" spans="1:18" x14ac:dyDescent="0.3">
      <c r="A494" t="s">
        <v>347</v>
      </c>
      <c r="B494" t="s">
        <v>147</v>
      </c>
      <c r="D494" s="21"/>
      <c r="E494" s="21"/>
      <c r="F494" s="21"/>
      <c r="G494" s="21"/>
      <c r="O494" s="6"/>
      <c r="P494" s="6"/>
      <c r="Q494"/>
      <c r="R494"/>
    </row>
    <row r="495" spans="1:18" x14ac:dyDescent="0.3">
      <c r="A495" t="s">
        <v>635</v>
      </c>
      <c r="B495" t="s">
        <v>147</v>
      </c>
      <c r="D495" s="21"/>
      <c r="E495" s="21"/>
      <c r="F495" s="21"/>
      <c r="G495" s="21"/>
      <c r="O495" s="6"/>
      <c r="P495" s="6"/>
      <c r="Q495"/>
      <c r="R495"/>
    </row>
    <row r="496" spans="1:18" x14ac:dyDescent="0.3">
      <c r="A496" s="21" t="s">
        <v>874</v>
      </c>
      <c r="B496" s="21" t="s">
        <v>147</v>
      </c>
      <c r="D496" s="21"/>
      <c r="E496" s="21"/>
      <c r="F496" s="21"/>
      <c r="G496" s="21"/>
      <c r="O496" s="6"/>
      <c r="P496" s="6"/>
      <c r="Q496"/>
      <c r="R496"/>
    </row>
    <row r="497" spans="1:18" x14ac:dyDescent="0.3">
      <c r="A497" s="21" t="s">
        <v>871</v>
      </c>
      <c r="B497" s="21" t="s">
        <v>147</v>
      </c>
      <c r="D497" s="21"/>
      <c r="E497" s="21"/>
      <c r="F497" s="21"/>
      <c r="G497" s="21"/>
      <c r="O497" s="6"/>
      <c r="P497" s="6"/>
      <c r="Q497"/>
      <c r="R497"/>
    </row>
    <row r="498" spans="1:18" x14ac:dyDescent="0.3">
      <c r="A498" s="21" t="s">
        <v>1462</v>
      </c>
      <c r="B498" s="21" t="s">
        <v>147</v>
      </c>
      <c r="D498" s="21"/>
      <c r="E498" s="21"/>
      <c r="F498" s="21"/>
      <c r="G498" s="21"/>
      <c r="O498" s="6"/>
      <c r="P498" s="6"/>
      <c r="Q498"/>
      <c r="R498"/>
    </row>
    <row r="499" spans="1:18" x14ac:dyDescent="0.3">
      <c r="A499" t="s">
        <v>540</v>
      </c>
      <c r="B499" t="s">
        <v>147</v>
      </c>
      <c r="D499" s="21"/>
      <c r="E499" s="21"/>
      <c r="F499" s="21"/>
      <c r="G499" s="21"/>
      <c r="O499" s="6"/>
      <c r="P499" s="6"/>
      <c r="Q499"/>
      <c r="R499"/>
    </row>
    <row r="500" spans="1:18" x14ac:dyDescent="0.3">
      <c r="A500" t="s">
        <v>537</v>
      </c>
      <c r="B500" t="s">
        <v>147</v>
      </c>
      <c r="D500" s="21"/>
      <c r="E500" s="21"/>
      <c r="F500" s="21"/>
      <c r="G500" s="21"/>
      <c r="O500" s="6"/>
      <c r="P500" s="6"/>
      <c r="Q500"/>
      <c r="R500"/>
    </row>
    <row r="501" spans="1:18" x14ac:dyDescent="0.3">
      <c r="A501" t="s">
        <v>536</v>
      </c>
      <c r="B501" t="s">
        <v>147</v>
      </c>
      <c r="D501" s="21"/>
      <c r="E501" s="21"/>
      <c r="F501" s="21"/>
      <c r="G501" s="21"/>
      <c r="O501" s="6"/>
      <c r="P501" s="6"/>
      <c r="Q501"/>
      <c r="R501"/>
    </row>
    <row r="502" spans="1:18" x14ac:dyDescent="0.3">
      <c r="A502" t="s">
        <v>534</v>
      </c>
      <c r="B502" t="s">
        <v>147</v>
      </c>
      <c r="D502" s="21"/>
      <c r="E502" s="21"/>
      <c r="F502" s="21"/>
      <c r="G502" s="21"/>
      <c r="O502" s="6"/>
      <c r="P502" s="6"/>
      <c r="Q502"/>
      <c r="R502"/>
    </row>
    <row r="503" spans="1:18" x14ac:dyDescent="0.3">
      <c r="A503" t="s">
        <v>350</v>
      </c>
      <c r="B503" t="s">
        <v>147</v>
      </c>
      <c r="D503" s="21"/>
      <c r="E503" s="21"/>
      <c r="F503" s="21"/>
      <c r="G503" s="21"/>
      <c r="O503" s="6"/>
      <c r="P503" s="6"/>
      <c r="Q503"/>
      <c r="R503"/>
    </row>
    <row r="504" spans="1:18" x14ac:dyDescent="0.3">
      <c r="A504" t="s">
        <v>638</v>
      </c>
      <c r="B504" t="s">
        <v>147</v>
      </c>
      <c r="D504" s="21"/>
      <c r="E504" s="21"/>
      <c r="F504" s="21"/>
      <c r="G504" s="21"/>
      <c r="O504" s="6"/>
      <c r="P504" s="6"/>
      <c r="Q504"/>
      <c r="R504"/>
    </row>
    <row r="505" spans="1:18" x14ac:dyDescent="0.3">
      <c r="A505" t="s">
        <v>349</v>
      </c>
      <c r="B505" t="s">
        <v>147</v>
      </c>
      <c r="D505" s="21"/>
      <c r="E505" s="21"/>
      <c r="F505" s="21"/>
      <c r="G505" s="21"/>
      <c r="O505" s="6"/>
      <c r="P505" s="6"/>
      <c r="Q505"/>
      <c r="R505"/>
    </row>
    <row r="506" spans="1:18" x14ac:dyDescent="0.3">
      <c r="A506" t="s">
        <v>637</v>
      </c>
      <c r="B506" t="s">
        <v>147</v>
      </c>
      <c r="D506" s="21"/>
      <c r="E506" s="21"/>
      <c r="F506" s="21"/>
      <c r="G506" s="21"/>
      <c r="O506" s="6"/>
      <c r="P506" s="6"/>
      <c r="Q506"/>
      <c r="R506"/>
    </row>
    <row r="507" spans="1:18" x14ac:dyDescent="0.3">
      <c r="A507" t="s">
        <v>587</v>
      </c>
      <c r="B507" t="s">
        <v>147</v>
      </c>
      <c r="D507" s="21"/>
      <c r="E507" s="21"/>
      <c r="F507" s="21"/>
      <c r="G507" s="21"/>
      <c r="O507" s="6"/>
      <c r="P507" s="6"/>
      <c r="Q507"/>
      <c r="R507"/>
    </row>
    <row r="508" spans="1:18" x14ac:dyDescent="0.3">
      <c r="A508" t="s">
        <v>529</v>
      </c>
      <c r="B508" t="s">
        <v>147</v>
      </c>
      <c r="D508" s="21"/>
      <c r="E508" s="21"/>
      <c r="F508" s="21"/>
      <c r="G508" s="21"/>
      <c r="O508" s="6"/>
      <c r="P508" s="6"/>
      <c r="Q508"/>
      <c r="R508"/>
    </row>
    <row r="509" spans="1:18" x14ac:dyDescent="0.3">
      <c r="A509" t="s">
        <v>531</v>
      </c>
      <c r="B509" t="s">
        <v>147</v>
      </c>
      <c r="D509" s="21"/>
      <c r="E509" s="21"/>
      <c r="F509" s="21"/>
      <c r="G509" s="21"/>
      <c r="O509" s="6"/>
      <c r="P509" s="6"/>
      <c r="Q509"/>
      <c r="R509"/>
    </row>
    <row r="510" spans="1:18" x14ac:dyDescent="0.3">
      <c r="A510" s="21" t="s">
        <v>934</v>
      </c>
      <c r="B510" s="21" t="s">
        <v>147</v>
      </c>
      <c r="D510" s="21"/>
      <c r="E510" s="21"/>
      <c r="F510" s="21"/>
      <c r="G510" s="21"/>
      <c r="O510" s="6"/>
      <c r="P510" s="6"/>
      <c r="Q510"/>
      <c r="R510"/>
    </row>
    <row r="511" spans="1:18" x14ac:dyDescent="0.3">
      <c r="A511" t="s">
        <v>538</v>
      </c>
      <c r="B511" t="s">
        <v>147</v>
      </c>
      <c r="D511" s="21"/>
      <c r="E511" s="21"/>
      <c r="F511" s="21"/>
      <c r="G511" s="21"/>
      <c r="O511" s="6"/>
      <c r="P511" s="6"/>
      <c r="Q511"/>
      <c r="R511"/>
    </row>
    <row r="512" spans="1:18" x14ac:dyDescent="0.3">
      <c r="A512" t="s">
        <v>535</v>
      </c>
      <c r="B512" t="s">
        <v>147</v>
      </c>
      <c r="D512" s="21"/>
      <c r="E512" s="21"/>
      <c r="F512" s="21"/>
      <c r="G512" s="21"/>
      <c r="O512" s="6"/>
      <c r="P512" s="6"/>
      <c r="Q512"/>
      <c r="R512"/>
    </row>
    <row r="513" spans="1:18" x14ac:dyDescent="0.3">
      <c r="A513" s="21" t="s">
        <v>913</v>
      </c>
      <c r="B513" s="21" t="s">
        <v>147</v>
      </c>
      <c r="D513" s="21"/>
      <c r="E513" s="21"/>
      <c r="F513" s="21"/>
      <c r="G513" s="21"/>
      <c r="O513" s="6"/>
      <c r="P513" s="6"/>
      <c r="Q513"/>
      <c r="R513"/>
    </row>
    <row r="514" spans="1:18" x14ac:dyDescent="0.3">
      <c r="A514" s="21" t="s">
        <v>1461</v>
      </c>
      <c r="B514" s="21" t="s">
        <v>147</v>
      </c>
      <c r="D514" s="21"/>
      <c r="E514" s="21"/>
      <c r="F514" s="21"/>
      <c r="G514" s="21"/>
      <c r="O514" s="6"/>
      <c r="P514" s="6"/>
      <c r="Q514"/>
      <c r="R514"/>
    </row>
    <row r="515" spans="1:18" x14ac:dyDescent="0.3">
      <c r="A515" t="s">
        <v>515</v>
      </c>
      <c r="B515" t="s">
        <v>147</v>
      </c>
      <c r="D515" s="21"/>
      <c r="E515" s="21"/>
      <c r="F515" s="21"/>
      <c r="G515" s="21"/>
      <c r="O515" s="6"/>
      <c r="P515" s="6"/>
      <c r="Q515"/>
      <c r="R515"/>
    </row>
    <row r="516" spans="1:18" x14ac:dyDescent="0.3">
      <c r="A516" t="s">
        <v>530</v>
      </c>
      <c r="B516" t="s">
        <v>147</v>
      </c>
      <c r="D516" s="21"/>
      <c r="E516" s="21"/>
      <c r="F516" s="21"/>
      <c r="G516" s="21"/>
      <c r="O516" s="6"/>
      <c r="P516" s="6"/>
      <c r="Q516"/>
      <c r="R516"/>
    </row>
    <row r="517" spans="1:18" x14ac:dyDescent="0.3">
      <c r="A517" t="s">
        <v>528</v>
      </c>
      <c r="B517" t="s">
        <v>147</v>
      </c>
      <c r="D517" s="21"/>
      <c r="E517" s="21"/>
      <c r="F517" s="21"/>
      <c r="G517" s="21"/>
      <c r="O517" s="6"/>
      <c r="P517" s="6"/>
      <c r="Q517"/>
      <c r="R517"/>
    </row>
    <row r="518" spans="1:18" x14ac:dyDescent="0.3">
      <c r="A518" t="s">
        <v>585</v>
      </c>
      <c r="B518" t="s">
        <v>147</v>
      </c>
      <c r="D518" s="21"/>
      <c r="E518" s="21"/>
      <c r="F518" s="21"/>
      <c r="G518" s="21"/>
      <c r="O518" s="6"/>
      <c r="P518" s="6"/>
      <c r="Q518"/>
      <c r="R518"/>
    </row>
    <row r="519" spans="1:18" x14ac:dyDescent="0.3">
      <c r="A519" t="s">
        <v>526</v>
      </c>
      <c r="B519" t="s">
        <v>147</v>
      </c>
      <c r="D519" s="21"/>
      <c r="E519" s="21"/>
      <c r="F519" s="21"/>
      <c r="G519" s="21"/>
      <c r="O519" s="6"/>
      <c r="P519" s="6"/>
      <c r="Q519"/>
      <c r="R519"/>
    </row>
    <row r="520" spans="1:18" x14ac:dyDescent="0.3">
      <c r="A520" t="s">
        <v>525</v>
      </c>
      <c r="B520" t="s">
        <v>147</v>
      </c>
      <c r="D520" s="21"/>
      <c r="E520" s="21"/>
      <c r="F520" s="21"/>
      <c r="G520" s="21"/>
      <c r="O520" s="6"/>
      <c r="P520" s="6"/>
      <c r="Q520"/>
      <c r="R520"/>
    </row>
    <row r="521" spans="1:18" x14ac:dyDescent="0.3">
      <c r="A521" t="s">
        <v>521</v>
      </c>
      <c r="B521" t="s">
        <v>147</v>
      </c>
      <c r="D521" s="21"/>
      <c r="E521" s="21"/>
      <c r="F521" s="21"/>
      <c r="G521" s="21"/>
      <c r="O521" s="6"/>
      <c r="P521" s="6"/>
      <c r="Q521"/>
      <c r="R521"/>
    </row>
    <row r="522" spans="1:18" x14ac:dyDescent="0.3">
      <c r="A522" t="s">
        <v>315</v>
      </c>
      <c r="B522" t="s">
        <v>147</v>
      </c>
      <c r="D522" s="21"/>
      <c r="E522" s="21"/>
      <c r="F522" s="21"/>
      <c r="G522" s="21"/>
      <c r="O522" s="6"/>
      <c r="P522" s="6"/>
      <c r="Q522"/>
      <c r="R522"/>
    </row>
    <row r="523" spans="1:18" x14ac:dyDescent="0.3">
      <c r="A523" t="s">
        <v>632</v>
      </c>
      <c r="B523" t="s">
        <v>147</v>
      </c>
      <c r="D523" s="21"/>
      <c r="E523" s="21"/>
      <c r="F523" s="21"/>
      <c r="G523" s="21"/>
      <c r="O523" s="6"/>
      <c r="P523" s="6"/>
      <c r="Q523"/>
      <c r="R523"/>
    </row>
    <row r="524" spans="1:18" x14ac:dyDescent="0.3">
      <c r="A524" t="s">
        <v>517</v>
      </c>
      <c r="B524" t="s">
        <v>147</v>
      </c>
      <c r="D524" s="21"/>
      <c r="E524" s="21"/>
      <c r="F524" s="21"/>
      <c r="G524" s="21"/>
      <c r="O524" s="6"/>
      <c r="P524" s="6"/>
      <c r="Q524"/>
      <c r="R524"/>
    </row>
    <row r="525" spans="1:18" x14ac:dyDescent="0.3">
      <c r="A525" t="s">
        <v>317</v>
      </c>
      <c r="B525" t="s">
        <v>147</v>
      </c>
      <c r="D525" s="21"/>
      <c r="E525" s="21"/>
      <c r="F525" s="21"/>
      <c r="G525" s="21"/>
      <c r="O525" s="6"/>
      <c r="P525" s="6"/>
      <c r="Q525"/>
      <c r="R525"/>
    </row>
    <row r="526" spans="1:18" x14ac:dyDescent="0.3">
      <c r="A526" t="s">
        <v>633</v>
      </c>
      <c r="B526" t="s">
        <v>147</v>
      </c>
      <c r="D526" s="21"/>
      <c r="E526" s="21"/>
      <c r="F526" s="21"/>
      <c r="G526" s="21"/>
      <c r="O526" s="6"/>
      <c r="P526" s="6"/>
      <c r="Q526"/>
      <c r="R526"/>
    </row>
    <row r="527" spans="1:18" x14ac:dyDescent="0.3">
      <c r="A527" t="s">
        <v>510</v>
      </c>
      <c r="B527" t="s">
        <v>147</v>
      </c>
      <c r="D527" s="21"/>
      <c r="E527" s="21"/>
      <c r="F527" s="21"/>
      <c r="G527" s="21"/>
      <c r="O527" s="6"/>
      <c r="P527" s="6"/>
      <c r="Q527"/>
      <c r="R527"/>
    </row>
    <row r="528" spans="1:18" x14ac:dyDescent="0.3">
      <c r="A528" t="s">
        <v>523</v>
      </c>
      <c r="B528" t="s">
        <v>147</v>
      </c>
      <c r="D528" s="21"/>
      <c r="E528" s="21"/>
      <c r="F528" s="21"/>
      <c r="G528" s="21"/>
      <c r="O528" s="6"/>
      <c r="P528" s="6"/>
      <c r="Q528"/>
      <c r="R528"/>
    </row>
    <row r="529" spans="1:18" x14ac:dyDescent="0.3">
      <c r="A529" t="s">
        <v>520</v>
      </c>
      <c r="B529" t="s">
        <v>147</v>
      </c>
      <c r="D529" s="21"/>
      <c r="E529" s="21"/>
      <c r="F529" s="21"/>
      <c r="G529" s="21"/>
      <c r="O529" s="6"/>
      <c r="P529" s="6"/>
      <c r="Q529"/>
      <c r="R529"/>
    </row>
    <row r="530" spans="1:18" x14ac:dyDescent="0.3">
      <c r="A530" t="s">
        <v>532</v>
      </c>
      <c r="B530" t="s">
        <v>147</v>
      </c>
      <c r="D530" s="21"/>
      <c r="E530" s="21"/>
      <c r="F530" s="21"/>
      <c r="G530" s="21"/>
      <c r="O530" s="6"/>
      <c r="P530" s="6"/>
      <c r="Q530"/>
      <c r="R530"/>
    </row>
    <row r="531" spans="1:18" x14ac:dyDescent="0.3">
      <c r="A531" t="s">
        <v>533</v>
      </c>
      <c r="B531" t="s">
        <v>147</v>
      </c>
      <c r="D531" s="21"/>
      <c r="E531" s="21"/>
      <c r="F531" s="21"/>
      <c r="G531" s="21"/>
      <c r="O531" s="6"/>
      <c r="P531" s="6"/>
      <c r="Q531"/>
      <c r="R531"/>
    </row>
    <row r="532" spans="1:18" x14ac:dyDescent="0.3">
      <c r="A532" t="s">
        <v>522</v>
      </c>
      <c r="B532" t="s">
        <v>147</v>
      </c>
      <c r="D532" s="21"/>
      <c r="E532" s="21"/>
      <c r="F532" s="21"/>
      <c r="G532" s="21"/>
      <c r="O532" s="6"/>
      <c r="P532" s="6"/>
      <c r="Q532"/>
      <c r="R532"/>
    </row>
    <row r="533" spans="1:18" x14ac:dyDescent="0.3">
      <c r="A533" t="s">
        <v>539</v>
      </c>
      <c r="B533" t="s">
        <v>147</v>
      </c>
      <c r="D533" s="21"/>
      <c r="E533" s="21"/>
      <c r="F533" s="21"/>
      <c r="G533" s="21"/>
      <c r="O533" s="6"/>
      <c r="P533" s="6"/>
      <c r="Q533"/>
      <c r="R533"/>
    </row>
    <row r="534" spans="1:18" x14ac:dyDescent="0.3">
      <c r="A534" t="s">
        <v>519</v>
      </c>
      <c r="B534" t="s">
        <v>147</v>
      </c>
      <c r="D534" s="21"/>
      <c r="E534" s="21"/>
      <c r="F534" s="21"/>
      <c r="G534" s="21"/>
      <c r="O534" s="6"/>
      <c r="P534" s="6"/>
      <c r="Q534"/>
      <c r="R534"/>
    </row>
    <row r="535" spans="1:18" x14ac:dyDescent="0.3">
      <c r="A535" s="21" t="s">
        <v>917</v>
      </c>
      <c r="B535" s="21" t="s">
        <v>147</v>
      </c>
      <c r="D535" s="21"/>
      <c r="E535" s="21"/>
      <c r="F535" s="21"/>
      <c r="G535" s="21"/>
      <c r="O535" s="6"/>
      <c r="P535" s="6"/>
      <c r="Q535"/>
      <c r="R535"/>
    </row>
    <row r="536" spans="1:18" x14ac:dyDescent="0.3">
      <c r="A536" t="s">
        <v>512</v>
      </c>
      <c r="B536" t="s">
        <v>147</v>
      </c>
      <c r="D536" s="21"/>
      <c r="E536" s="21"/>
      <c r="F536" s="21"/>
      <c r="G536" s="21"/>
      <c r="O536" s="6"/>
      <c r="P536" s="6"/>
      <c r="Q536"/>
      <c r="R536"/>
    </row>
    <row r="537" spans="1:18" x14ac:dyDescent="0.3">
      <c r="A537" t="s">
        <v>544</v>
      </c>
      <c r="B537" t="s">
        <v>147</v>
      </c>
      <c r="D537" s="21"/>
      <c r="E537" s="21"/>
      <c r="F537" s="21"/>
      <c r="G537" s="21"/>
      <c r="O537" s="6"/>
      <c r="P537" s="6"/>
      <c r="Q537"/>
      <c r="R537"/>
    </row>
    <row r="538" spans="1:18" x14ac:dyDescent="0.3">
      <c r="A538" t="s">
        <v>527</v>
      </c>
      <c r="B538" t="s">
        <v>147</v>
      </c>
      <c r="D538" s="21"/>
      <c r="E538" s="21"/>
      <c r="F538" s="21"/>
      <c r="G538" s="21"/>
      <c r="O538" s="6"/>
      <c r="P538" s="6"/>
      <c r="Q538"/>
      <c r="R538"/>
    </row>
    <row r="539" spans="1:18" x14ac:dyDescent="0.3">
      <c r="A539" t="s">
        <v>339</v>
      </c>
      <c r="B539" t="s">
        <v>147</v>
      </c>
      <c r="D539" s="21"/>
      <c r="E539" s="21"/>
      <c r="F539" s="21"/>
      <c r="G539" s="21"/>
      <c r="O539" s="6"/>
      <c r="P539" s="6"/>
      <c r="Q539"/>
      <c r="R539"/>
    </row>
    <row r="540" spans="1:18" x14ac:dyDescent="0.3">
      <c r="A540" t="s">
        <v>634</v>
      </c>
      <c r="B540" t="s">
        <v>147</v>
      </c>
      <c r="D540" s="21"/>
      <c r="E540" s="21"/>
      <c r="F540" s="21"/>
      <c r="G540" s="21"/>
      <c r="O540" s="6"/>
      <c r="P540" s="6"/>
      <c r="Q540"/>
      <c r="R540"/>
    </row>
    <row r="541" spans="1:18" x14ac:dyDescent="0.3">
      <c r="A541" t="s">
        <v>518</v>
      </c>
      <c r="B541" t="s">
        <v>147</v>
      </c>
      <c r="D541" s="21"/>
      <c r="E541" s="21"/>
      <c r="F541" s="21"/>
      <c r="G541" s="21"/>
      <c r="O541" s="6"/>
      <c r="P541" s="6"/>
      <c r="Q541"/>
      <c r="R541"/>
    </row>
    <row r="542" spans="1:18" x14ac:dyDescent="0.3">
      <c r="A542" t="s">
        <v>516</v>
      </c>
      <c r="B542" t="s">
        <v>147</v>
      </c>
      <c r="D542" s="21"/>
      <c r="E542" s="21"/>
      <c r="F542" s="21"/>
      <c r="G542" s="21"/>
      <c r="O542" s="6"/>
      <c r="P542" s="6"/>
      <c r="Q542"/>
      <c r="R542"/>
    </row>
    <row r="543" spans="1:18" x14ac:dyDescent="0.3">
      <c r="A543" t="s">
        <v>348</v>
      </c>
      <c r="B543" t="s">
        <v>147</v>
      </c>
      <c r="D543" s="21"/>
      <c r="E543" s="21"/>
      <c r="F543" s="21"/>
      <c r="G543" s="21"/>
      <c r="O543" s="6"/>
      <c r="P543" s="6"/>
      <c r="Q543"/>
      <c r="R543"/>
    </row>
    <row r="544" spans="1:18" x14ac:dyDescent="0.3">
      <c r="A544" t="s">
        <v>636</v>
      </c>
      <c r="B544" t="s">
        <v>147</v>
      </c>
      <c r="D544" s="21"/>
      <c r="E544" s="21"/>
      <c r="F544" s="21"/>
      <c r="G544" s="21"/>
      <c r="O544" s="6"/>
      <c r="P544" s="6"/>
      <c r="Q544"/>
      <c r="R544"/>
    </row>
    <row r="545" spans="1:18" x14ac:dyDescent="0.3">
      <c r="A545" t="s">
        <v>507</v>
      </c>
      <c r="B545" t="s">
        <v>142</v>
      </c>
      <c r="D545" s="21"/>
      <c r="E545" s="21"/>
      <c r="F545" s="21"/>
      <c r="G545" s="21"/>
      <c r="O545" s="6"/>
      <c r="P545" s="6"/>
      <c r="Q545"/>
      <c r="R545"/>
    </row>
    <row r="546" spans="1:18" x14ac:dyDescent="0.3">
      <c r="A546" t="s">
        <v>504</v>
      </c>
      <c r="B546" t="s">
        <v>142</v>
      </c>
      <c r="D546" s="21"/>
      <c r="E546" s="21"/>
      <c r="F546" s="21"/>
      <c r="G546" s="21"/>
      <c r="O546" s="6"/>
      <c r="P546" s="6"/>
      <c r="Q546"/>
      <c r="R546"/>
    </row>
    <row r="547" spans="1:18" x14ac:dyDescent="0.3">
      <c r="A547" t="s">
        <v>495</v>
      </c>
      <c r="B547" t="s">
        <v>142</v>
      </c>
      <c r="D547" s="21"/>
      <c r="E547" s="21"/>
      <c r="F547" s="21"/>
      <c r="G547" s="21"/>
      <c r="O547" s="6"/>
      <c r="P547" s="6"/>
      <c r="Q547"/>
      <c r="R547"/>
    </row>
    <row r="548" spans="1:18" x14ac:dyDescent="0.3">
      <c r="A548" t="s">
        <v>499</v>
      </c>
      <c r="B548" t="s">
        <v>142</v>
      </c>
      <c r="D548" s="21"/>
      <c r="E548" s="21"/>
      <c r="F548" s="21"/>
      <c r="G548" s="21"/>
      <c r="O548" s="6"/>
      <c r="P548" s="6"/>
      <c r="Q548"/>
      <c r="R548"/>
    </row>
    <row r="549" spans="1:18" x14ac:dyDescent="0.3">
      <c r="A549" t="s">
        <v>486</v>
      </c>
      <c r="B549" t="s">
        <v>142</v>
      </c>
      <c r="D549" s="21"/>
      <c r="E549" s="21"/>
      <c r="F549" s="21"/>
      <c r="G549" s="21"/>
      <c r="O549" s="6"/>
      <c r="P549" s="6"/>
      <c r="Q549"/>
      <c r="R549"/>
    </row>
    <row r="550" spans="1:18" x14ac:dyDescent="0.3">
      <c r="A550" t="s">
        <v>501</v>
      </c>
      <c r="B550" t="s">
        <v>142</v>
      </c>
      <c r="D550" s="21"/>
      <c r="E550" s="21"/>
      <c r="F550" s="21"/>
      <c r="G550" s="21"/>
      <c r="O550" s="6"/>
      <c r="P550" s="6"/>
      <c r="Q550"/>
      <c r="R550"/>
    </row>
    <row r="551" spans="1:18" x14ac:dyDescent="0.3">
      <c r="A551" s="21" t="s">
        <v>1353</v>
      </c>
      <c r="B551" s="21" t="s">
        <v>142</v>
      </c>
      <c r="D551" s="21"/>
      <c r="E551" s="21"/>
      <c r="F551" s="21"/>
      <c r="G551" s="21"/>
      <c r="O551" s="6"/>
      <c r="P551" s="6"/>
      <c r="Q551"/>
      <c r="R551"/>
    </row>
    <row r="552" spans="1:18" x14ac:dyDescent="0.3">
      <c r="A552" t="s">
        <v>576</v>
      </c>
      <c r="B552" t="s">
        <v>142</v>
      </c>
      <c r="D552" s="21"/>
      <c r="E552" s="21"/>
      <c r="F552" s="21"/>
      <c r="G552" s="21"/>
      <c r="O552" s="6"/>
      <c r="P552" s="6"/>
      <c r="Q552"/>
      <c r="R552"/>
    </row>
    <row r="553" spans="1:18" x14ac:dyDescent="0.3">
      <c r="A553" t="s">
        <v>483</v>
      </c>
      <c r="B553" t="s">
        <v>142</v>
      </c>
      <c r="D553" s="21"/>
      <c r="E553" s="21"/>
      <c r="F553" s="21"/>
      <c r="G553" s="21"/>
      <c r="O553" s="6"/>
      <c r="P553" s="6"/>
      <c r="Q553"/>
      <c r="R553"/>
    </row>
    <row r="554" spans="1:18" x14ac:dyDescent="0.3">
      <c r="A554" t="s">
        <v>503</v>
      </c>
      <c r="B554" t="s">
        <v>142</v>
      </c>
      <c r="D554" s="21"/>
      <c r="E554" s="21"/>
      <c r="F554" s="21"/>
      <c r="G554" s="21"/>
      <c r="O554" s="6"/>
      <c r="P554" s="6"/>
      <c r="Q554"/>
      <c r="R554"/>
    </row>
    <row r="555" spans="1:18" x14ac:dyDescent="0.3">
      <c r="A555" t="s">
        <v>506</v>
      </c>
      <c r="B555" t="s">
        <v>142</v>
      </c>
      <c r="D555" s="21"/>
      <c r="E555" s="21"/>
      <c r="F555" s="21"/>
      <c r="G555" s="21"/>
      <c r="O555" s="6"/>
      <c r="P555" s="6"/>
      <c r="Q555"/>
      <c r="R555"/>
    </row>
    <row r="556" spans="1:18" x14ac:dyDescent="0.3">
      <c r="A556" t="s">
        <v>494</v>
      </c>
      <c r="B556" t="s">
        <v>142</v>
      </c>
      <c r="D556" s="21"/>
      <c r="E556" s="21"/>
      <c r="F556" s="21"/>
      <c r="G556" s="21"/>
      <c r="O556" s="6"/>
      <c r="P556" s="6"/>
      <c r="Q556"/>
      <c r="R556"/>
    </row>
    <row r="557" spans="1:18" x14ac:dyDescent="0.3">
      <c r="A557" s="21" t="s">
        <v>911</v>
      </c>
      <c r="B557" s="21" t="s">
        <v>142</v>
      </c>
      <c r="D557" s="21"/>
      <c r="E557" s="21"/>
      <c r="F557" s="21"/>
      <c r="G557" s="21"/>
      <c r="O557" s="6"/>
      <c r="P557" s="6"/>
      <c r="Q557"/>
      <c r="R557"/>
    </row>
    <row r="558" spans="1:18" x14ac:dyDescent="0.3">
      <c r="A558" t="s">
        <v>338</v>
      </c>
      <c r="B558" t="s">
        <v>142</v>
      </c>
      <c r="D558" s="21"/>
      <c r="E558" s="21"/>
      <c r="F558" s="21"/>
      <c r="G558" s="21"/>
      <c r="O558" s="6"/>
      <c r="P558" s="6"/>
      <c r="Q558"/>
      <c r="R558"/>
    </row>
    <row r="559" spans="1:18" x14ac:dyDescent="0.3">
      <c r="A559" t="s">
        <v>642</v>
      </c>
      <c r="B559" t="s">
        <v>142</v>
      </c>
      <c r="D559" s="21"/>
      <c r="E559" s="21"/>
      <c r="F559" s="21"/>
      <c r="G559" s="21"/>
      <c r="O559" s="6"/>
      <c r="P559" s="6"/>
      <c r="Q559"/>
      <c r="R559"/>
    </row>
    <row r="560" spans="1:18" x14ac:dyDescent="0.3">
      <c r="A560" t="s">
        <v>345</v>
      </c>
      <c r="B560" t="s">
        <v>142</v>
      </c>
      <c r="D560" s="21"/>
      <c r="E560" s="21"/>
      <c r="F560" s="21"/>
      <c r="G560" s="21"/>
      <c r="O560" s="6"/>
      <c r="P560" s="6"/>
      <c r="Q560"/>
      <c r="R560"/>
    </row>
    <row r="561" spans="1:18" x14ac:dyDescent="0.3">
      <c r="A561" t="s">
        <v>643</v>
      </c>
      <c r="B561" t="s">
        <v>142</v>
      </c>
      <c r="D561" s="21"/>
      <c r="E561" s="21"/>
      <c r="F561" s="21"/>
      <c r="G561" s="21"/>
      <c r="O561" s="6"/>
      <c r="P561" s="6"/>
      <c r="Q561"/>
      <c r="R561"/>
    </row>
    <row r="562" spans="1:18" x14ac:dyDescent="0.3">
      <c r="A562" t="s">
        <v>484</v>
      </c>
      <c r="B562" t="s">
        <v>142</v>
      </c>
      <c r="D562" s="21"/>
      <c r="E562" s="21"/>
      <c r="F562" s="21"/>
      <c r="G562" s="21"/>
      <c r="O562" s="6"/>
      <c r="P562" s="6"/>
      <c r="Q562"/>
      <c r="R562"/>
    </row>
    <row r="563" spans="1:18" x14ac:dyDescent="0.3">
      <c r="A563" t="s">
        <v>586</v>
      </c>
      <c r="B563" t="s">
        <v>142</v>
      </c>
      <c r="D563" s="21"/>
      <c r="E563" s="21"/>
      <c r="F563" s="21"/>
      <c r="G563" s="21"/>
      <c r="O563" s="6"/>
      <c r="P563" s="6"/>
      <c r="Q563"/>
      <c r="R563"/>
    </row>
    <row r="564" spans="1:18" x14ac:dyDescent="0.3">
      <c r="A564" t="s">
        <v>485</v>
      </c>
      <c r="B564" t="s">
        <v>142</v>
      </c>
      <c r="D564" s="21"/>
      <c r="E564" s="21"/>
      <c r="F564" s="21"/>
      <c r="G564" s="21"/>
      <c r="O564" s="6"/>
      <c r="P564" s="6"/>
      <c r="Q564"/>
      <c r="R564"/>
    </row>
    <row r="565" spans="1:18" x14ac:dyDescent="0.3">
      <c r="A565" t="s">
        <v>346</v>
      </c>
      <c r="B565" t="s">
        <v>142</v>
      </c>
      <c r="D565" s="21"/>
      <c r="E565" s="21"/>
      <c r="F565" s="21"/>
      <c r="G565" s="21"/>
      <c r="O565" s="6"/>
      <c r="P565" s="6"/>
      <c r="Q565"/>
      <c r="R565"/>
    </row>
    <row r="566" spans="1:18" x14ac:dyDescent="0.3">
      <c r="A566" t="s">
        <v>644</v>
      </c>
      <c r="B566" t="s">
        <v>142</v>
      </c>
      <c r="D566" s="21"/>
      <c r="E566" s="21"/>
      <c r="F566" s="21"/>
      <c r="G566" s="21"/>
      <c r="O566" s="6"/>
      <c r="P566" s="6"/>
      <c r="Q566"/>
      <c r="R566"/>
    </row>
    <row r="567" spans="1:18" x14ac:dyDescent="0.3">
      <c r="A567" t="s">
        <v>492</v>
      </c>
      <c r="B567" t="s">
        <v>142</v>
      </c>
      <c r="D567" s="21"/>
      <c r="E567" s="21"/>
      <c r="F567" s="21"/>
      <c r="G567" s="21"/>
      <c r="O567" s="6"/>
      <c r="P567" s="6"/>
      <c r="Q567"/>
      <c r="R567"/>
    </row>
    <row r="568" spans="1:18" x14ac:dyDescent="0.3">
      <c r="A568" t="s">
        <v>496</v>
      </c>
      <c r="B568" t="s">
        <v>142</v>
      </c>
      <c r="D568" s="21"/>
      <c r="E568" s="21"/>
      <c r="F568" s="21"/>
      <c r="G568" s="21"/>
      <c r="O568" s="6"/>
      <c r="P568" s="6"/>
      <c r="Q568"/>
      <c r="R568"/>
    </row>
    <row r="569" spans="1:18" x14ac:dyDescent="0.3">
      <c r="A569" t="s">
        <v>579</v>
      </c>
      <c r="B569" t="s">
        <v>142</v>
      </c>
      <c r="D569" s="21"/>
      <c r="E569" s="21"/>
      <c r="F569" s="21"/>
      <c r="G569" s="21"/>
      <c r="O569" s="6"/>
      <c r="P569" s="6"/>
      <c r="Q569"/>
      <c r="R569"/>
    </row>
    <row r="570" spans="1:18" x14ac:dyDescent="0.3">
      <c r="A570" t="s">
        <v>490</v>
      </c>
      <c r="B570" t="s">
        <v>142</v>
      </c>
      <c r="D570" s="21"/>
      <c r="E570" s="21"/>
      <c r="F570" s="21"/>
      <c r="G570" s="21"/>
      <c r="O570" s="6"/>
      <c r="P570" s="6"/>
      <c r="Q570"/>
      <c r="R570"/>
    </row>
    <row r="571" spans="1:18" x14ac:dyDescent="0.3">
      <c r="A571" s="21" t="s">
        <v>1342</v>
      </c>
      <c r="B571" s="21" t="s">
        <v>142</v>
      </c>
      <c r="D571" s="21"/>
      <c r="E571" s="21"/>
      <c r="F571" s="21"/>
      <c r="G571" s="21"/>
      <c r="O571" s="6"/>
      <c r="P571" s="6"/>
      <c r="Q571"/>
      <c r="R571"/>
    </row>
    <row r="572" spans="1:18" x14ac:dyDescent="0.3">
      <c r="A572" t="s">
        <v>502</v>
      </c>
      <c r="B572" t="s">
        <v>142</v>
      </c>
      <c r="D572" s="21"/>
      <c r="E572" s="21"/>
      <c r="F572" s="21"/>
      <c r="G572" s="21"/>
      <c r="O572" s="6"/>
      <c r="P572" s="6"/>
      <c r="Q572"/>
      <c r="R572"/>
    </row>
    <row r="573" spans="1:18" x14ac:dyDescent="0.3">
      <c r="A573" t="s">
        <v>509</v>
      </c>
      <c r="B573" t="s">
        <v>142</v>
      </c>
      <c r="D573" s="21"/>
      <c r="E573" s="21"/>
      <c r="F573" s="21"/>
      <c r="G573" s="21"/>
      <c r="O573" s="6"/>
      <c r="P573" s="6"/>
      <c r="Q573"/>
      <c r="R573"/>
    </row>
    <row r="574" spans="1:18" x14ac:dyDescent="0.3">
      <c r="A574" t="s">
        <v>650</v>
      </c>
      <c r="B574" t="s">
        <v>142</v>
      </c>
      <c r="D574" s="21"/>
      <c r="E574" s="21"/>
      <c r="F574" s="21"/>
      <c r="G574" s="21"/>
      <c r="O574" s="6"/>
      <c r="P574" s="6"/>
      <c r="Q574"/>
      <c r="R574"/>
    </row>
    <row r="575" spans="1:18" x14ac:dyDescent="0.3">
      <c r="A575" t="s">
        <v>497</v>
      </c>
      <c r="B575" t="s">
        <v>142</v>
      </c>
      <c r="D575" s="21"/>
      <c r="E575" s="21"/>
      <c r="F575" s="21"/>
      <c r="G575" s="21"/>
      <c r="O575" s="6"/>
      <c r="P575" s="6"/>
      <c r="Q575"/>
      <c r="R575"/>
    </row>
    <row r="576" spans="1:18" x14ac:dyDescent="0.3">
      <c r="A576" t="s">
        <v>498</v>
      </c>
      <c r="B576" t="s">
        <v>142</v>
      </c>
      <c r="D576" s="21"/>
      <c r="E576" s="21"/>
      <c r="F576" s="21"/>
      <c r="G576" s="21"/>
      <c r="O576" s="6"/>
      <c r="P576" s="6"/>
      <c r="Q576"/>
      <c r="R576"/>
    </row>
    <row r="577" spans="1:18" x14ac:dyDescent="0.3">
      <c r="A577" t="s">
        <v>572</v>
      </c>
      <c r="B577" t="s">
        <v>142</v>
      </c>
      <c r="D577" s="21"/>
      <c r="E577" s="21"/>
      <c r="F577" s="21"/>
      <c r="G577" s="21"/>
      <c r="O577" s="6"/>
      <c r="P577" s="6"/>
      <c r="Q577"/>
      <c r="R577"/>
    </row>
    <row r="578" spans="1:18" x14ac:dyDescent="0.3">
      <c r="A578" t="s">
        <v>493</v>
      </c>
      <c r="B578" t="s">
        <v>142</v>
      </c>
      <c r="D578" s="21"/>
      <c r="E578" s="21"/>
      <c r="F578" s="21"/>
      <c r="G578" s="21"/>
      <c r="O578" s="6"/>
      <c r="P578" s="6"/>
      <c r="Q578"/>
      <c r="R578"/>
    </row>
    <row r="579" spans="1:18" x14ac:dyDescent="0.3">
      <c r="A579" t="s">
        <v>482</v>
      </c>
      <c r="B579" t="s">
        <v>142</v>
      </c>
      <c r="D579" s="21"/>
      <c r="E579" s="21"/>
      <c r="F579" s="21"/>
      <c r="G579" s="21"/>
      <c r="O579" s="6"/>
      <c r="P579" s="6"/>
      <c r="Q579"/>
      <c r="R579"/>
    </row>
    <row r="580" spans="1:18" x14ac:dyDescent="0.3">
      <c r="A580" t="s">
        <v>480</v>
      </c>
      <c r="B580" t="s">
        <v>142</v>
      </c>
      <c r="D580" s="21"/>
      <c r="E580" s="21"/>
      <c r="F580" s="21"/>
      <c r="G580" s="21"/>
      <c r="O580" s="6"/>
      <c r="P580" s="6"/>
      <c r="Q580"/>
      <c r="R580"/>
    </row>
    <row r="581" spans="1:18" x14ac:dyDescent="0.3">
      <c r="A581" t="s">
        <v>314</v>
      </c>
      <c r="B581" t="s">
        <v>142</v>
      </c>
      <c r="D581" s="21"/>
      <c r="E581" s="21"/>
      <c r="F581" s="21"/>
      <c r="G581" s="21"/>
      <c r="O581" s="6"/>
      <c r="P581" s="6"/>
      <c r="Q581"/>
      <c r="R581"/>
    </row>
    <row r="582" spans="1:18" x14ac:dyDescent="0.3">
      <c r="A582" t="s">
        <v>639</v>
      </c>
      <c r="B582" t="s">
        <v>142</v>
      </c>
      <c r="D582" s="21"/>
      <c r="E582" s="21"/>
      <c r="F582" s="21"/>
      <c r="G582" s="21"/>
      <c r="O582" s="6"/>
      <c r="P582" s="6"/>
      <c r="Q582"/>
      <c r="R582"/>
    </row>
    <row r="583" spans="1:18" x14ac:dyDescent="0.3">
      <c r="A583" t="s">
        <v>505</v>
      </c>
      <c r="B583" t="s">
        <v>142</v>
      </c>
      <c r="D583" s="21"/>
      <c r="E583" s="21"/>
      <c r="F583" s="21"/>
      <c r="G583" s="21"/>
      <c r="O583" s="6"/>
      <c r="P583" s="6"/>
      <c r="Q583"/>
      <c r="R583"/>
    </row>
    <row r="584" spans="1:18" x14ac:dyDescent="0.3">
      <c r="A584" t="s">
        <v>487</v>
      </c>
      <c r="B584" t="s">
        <v>142</v>
      </c>
      <c r="D584" s="21"/>
      <c r="E584" s="21"/>
      <c r="F584" s="21"/>
      <c r="G584" s="21"/>
      <c r="O584" s="6"/>
      <c r="P584" s="6"/>
      <c r="Q584"/>
      <c r="R584"/>
    </row>
    <row r="585" spans="1:18" x14ac:dyDescent="0.3">
      <c r="A585" t="s">
        <v>588</v>
      </c>
      <c r="B585" t="s">
        <v>142</v>
      </c>
      <c r="D585" s="21"/>
      <c r="E585" s="21"/>
      <c r="F585" s="21"/>
      <c r="G585" s="21"/>
      <c r="O585" s="6"/>
      <c r="P585" s="6"/>
      <c r="Q585"/>
      <c r="R585"/>
    </row>
    <row r="586" spans="1:18" x14ac:dyDescent="0.3">
      <c r="A586" t="s">
        <v>589</v>
      </c>
      <c r="B586" t="s">
        <v>142</v>
      </c>
      <c r="D586" s="21"/>
      <c r="E586" s="21"/>
      <c r="F586" s="21"/>
      <c r="G586" s="21"/>
      <c r="O586" s="6"/>
      <c r="P586" s="6"/>
      <c r="Q586"/>
      <c r="R586"/>
    </row>
    <row r="587" spans="1:18" x14ac:dyDescent="0.3">
      <c r="A587" t="s">
        <v>481</v>
      </c>
      <c r="B587" t="s">
        <v>142</v>
      </c>
      <c r="D587" s="21"/>
      <c r="E587" s="21"/>
      <c r="F587" s="21"/>
      <c r="G587" s="21"/>
      <c r="O587" s="6"/>
      <c r="P587" s="6"/>
      <c r="Q587"/>
      <c r="R587"/>
    </row>
    <row r="588" spans="1:18" x14ac:dyDescent="0.3">
      <c r="A588" t="s">
        <v>491</v>
      </c>
      <c r="B588" t="s">
        <v>142</v>
      </c>
      <c r="D588" s="21"/>
      <c r="E588" s="21"/>
      <c r="F588" s="21"/>
      <c r="G588" s="21"/>
      <c r="O588" s="6"/>
      <c r="P588" s="6"/>
      <c r="Q588"/>
      <c r="R588"/>
    </row>
    <row r="589" spans="1:18" x14ac:dyDescent="0.3">
      <c r="A589" t="s">
        <v>336</v>
      </c>
      <c r="B589" t="s">
        <v>142</v>
      </c>
      <c r="D589" s="21"/>
      <c r="E589" s="21"/>
      <c r="F589" s="21"/>
      <c r="G589" s="21"/>
      <c r="O589" s="6"/>
      <c r="P589" s="6"/>
      <c r="Q589"/>
      <c r="R589"/>
    </row>
    <row r="590" spans="1:18" x14ac:dyDescent="0.3">
      <c r="A590" t="s">
        <v>640</v>
      </c>
      <c r="B590" t="s">
        <v>142</v>
      </c>
      <c r="D590" s="21"/>
      <c r="E590" s="21"/>
      <c r="F590" s="21"/>
      <c r="G590" s="21"/>
      <c r="O590" s="6"/>
      <c r="P590" s="6"/>
      <c r="Q590"/>
      <c r="R590"/>
    </row>
    <row r="591" spans="1:18" x14ac:dyDescent="0.3">
      <c r="A591" t="s">
        <v>508</v>
      </c>
      <c r="B591" t="s">
        <v>142</v>
      </c>
      <c r="D591" s="21"/>
      <c r="E591" s="21"/>
      <c r="F591" s="21"/>
      <c r="G591" s="21"/>
      <c r="O591" s="6"/>
      <c r="P591" s="6"/>
      <c r="Q591"/>
      <c r="R591"/>
    </row>
    <row r="592" spans="1:18" x14ac:dyDescent="0.3">
      <c r="A592" t="s">
        <v>816</v>
      </c>
      <c r="B592" t="s">
        <v>142</v>
      </c>
      <c r="D592" s="21"/>
      <c r="E592" s="21"/>
      <c r="F592" s="21"/>
      <c r="G592" s="21"/>
      <c r="O592" s="6"/>
      <c r="P592" s="6"/>
      <c r="Q592"/>
      <c r="R592"/>
    </row>
    <row r="593" spans="1:18" x14ac:dyDescent="0.3">
      <c r="A593" t="s">
        <v>500</v>
      </c>
      <c r="B593" t="s">
        <v>142</v>
      </c>
      <c r="D593" s="21"/>
      <c r="E593" s="21"/>
      <c r="F593" s="21"/>
      <c r="G593" s="21"/>
      <c r="O593" s="6"/>
      <c r="P593" s="6"/>
      <c r="Q593"/>
      <c r="R593"/>
    </row>
    <row r="594" spans="1:18" x14ac:dyDescent="0.3">
      <c r="A594" s="21" t="s">
        <v>1464</v>
      </c>
      <c r="B594" s="21" t="s">
        <v>142</v>
      </c>
      <c r="D594" s="21"/>
      <c r="E594" s="21"/>
      <c r="F594" s="21"/>
      <c r="G594" s="21"/>
      <c r="O594" s="6"/>
      <c r="P594" s="6"/>
      <c r="Q594"/>
      <c r="R594"/>
    </row>
    <row r="595" spans="1:18" x14ac:dyDescent="0.3">
      <c r="A595" t="s">
        <v>488</v>
      </c>
      <c r="B595" t="s">
        <v>142</v>
      </c>
      <c r="D595" s="21"/>
      <c r="E595" s="21"/>
      <c r="F595" s="21"/>
      <c r="G595" s="21"/>
      <c r="O595" s="6"/>
      <c r="P595" s="6"/>
      <c r="Q595"/>
      <c r="R595"/>
    </row>
    <row r="596" spans="1:18" x14ac:dyDescent="0.3">
      <c r="A596" t="s">
        <v>489</v>
      </c>
      <c r="B596" t="s">
        <v>142</v>
      </c>
      <c r="D596" s="21"/>
      <c r="E596" s="21"/>
      <c r="F596" s="21"/>
      <c r="G596" s="21"/>
      <c r="O596" s="6"/>
      <c r="P596" s="6"/>
      <c r="Q596"/>
      <c r="R596"/>
    </row>
    <row r="597" spans="1:18" x14ac:dyDescent="0.3">
      <c r="A597" t="s">
        <v>337</v>
      </c>
      <c r="B597" t="s">
        <v>142</v>
      </c>
      <c r="D597" s="21"/>
      <c r="E597" s="21"/>
      <c r="F597" s="21"/>
      <c r="G597" s="21"/>
      <c r="O597" s="6"/>
      <c r="P597" s="6"/>
      <c r="Q597"/>
      <c r="R597"/>
    </row>
    <row r="598" spans="1:18" x14ac:dyDescent="0.3">
      <c r="A598" t="s">
        <v>641</v>
      </c>
      <c r="B598" t="s">
        <v>142</v>
      </c>
      <c r="D598" s="21"/>
      <c r="E598" s="21"/>
      <c r="F598" s="21"/>
      <c r="G598" s="21"/>
      <c r="O598" s="6"/>
      <c r="P598" s="6"/>
      <c r="Q598"/>
      <c r="R598"/>
    </row>
    <row r="599" spans="1:18" x14ac:dyDescent="0.3">
      <c r="A599" s="21" t="s">
        <v>1459</v>
      </c>
      <c r="B599" s="21" t="s">
        <v>142</v>
      </c>
      <c r="D599" s="21"/>
      <c r="E599" s="21"/>
      <c r="F599" s="21"/>
      <c r="G599" s="21"/>
      <c r="O599" s="6"/>
      <c r="P599" s="6"/>
      <c r="Q599"/>
      <c r="R599"/>
    </row>
    <row r="600" spans="1:18" x14ac:dyDescent="0.3">
      <c r="A600" s="21" t="s">
        <v>872</v>
      </c>
      <c r="B600" s="21" t="s">
        <v>884</v>
      </c>
      <c r="D600" s="21"/>
      <c r="E600" s="21"/>
      <c r="F600" s="21"/>
      <c r="G600" s="21"/>
      <c r="O600" s="6"/>
      <c r="P600" s="6"/>
      <c r="Q600"/>
      <c r="R600"/>
    </row>
    <row r="601" spans="1:18" x14ac:dyDescent="0.3">
      <c r="A601" t="s">
        <v>343</v>
      </c>
      <c r="B601" t="s">
        <v>132</v>
      </c>
      <c r="D601" s="21"/>
      <c r="E601" s="21"/>
      <c r="F601" s="21"/>
      <c r="G601" s="21"/>
      <c r="O601" s="6"/>
      <c r="P601" s="6"/>
      <c r="Q601"/>
      <c r="R601"/>
    </row>
    <row r="602" spans="1:18" x14ac:dyDescent="0.3">
      <c r="A602" t="s">
        <v>649</v>
      </c>
      <c r="B602" t="s">
        <v>132</v>
      </c>
      <c r="D602" s="21"/>
      <c r="E602" s="21"/>
      <c r="F602" s="21"/>
      <c r="G602" s="21"/>
      <c r="O602" s="6"/>
      <c r="P602" s="6"/>
      <c r="Q602"/>
      <c r="R602"/>
    </row>
    <row r="603" spans="1:18" x14ac:dyDescent="0.3">
      <c r="A603" t="s">
        <v>334</v>
      </c>
      <c r="B603" t="s">
        <v>132</v>
      </c>
      <c r="D603" s="21"/>
      <c r="E603" s="21"/>
      <c r="F603" s="21"/>
      <c r="G603" s="21"/>
      <c r="O603" s="6"/>
      <c r="P603" s="6"/>
      <c r="Q603"/>
      <c r="R603"/>
    </row>
    <row r="604" spans="1:18" x14ac:dyDescent="0.3">
      <c r="A604" t="s">
        <v>647</v>
      </c>
      <c r="B604" t="s">
        <v>132</v>
      </c>
      <c r="D604" s="21"/>
      <c r="E604" s="21"/>
      <c r="F604" s="21"/>
      <c r="G604" s="21"/>
      <c r="O604" s="6"/>
      <c r="P604" s="6"/>
      <c r="Q604"/>
      <c r="R604"/>
    </row>
    <row r="605" spans="1:18" x14ac:dyDescent="0.3">
      <c r="A605" t="s">
        <v>468</v>
      </c>
      <c r="B605" t="s">
        <v>132</v>
      </c>
      <c r="D605" s="21"/>
      <c r="E605" s="21"/>
      <c r="F605" s="21"/>
      <c r="G605" s="21"/>
      <c r="O605" s="6"/>
      <c r="P605" s="6"/>
      <c r="Q605"/>
      <c r="R605"/>
    </row>
    <row r="606" spans="1:18" x14ac:dyDescent="0.3">
      <c r="A606" t="s">
        <v>335</v>
      </c>
      <c r="B606" t="s">
        <v>132</v>
      </c>
      <c r="D606" s="21"/>
      <c r="E606" s="21"/>
      <c r="F606" s="21"/>
      <c r="G606" s="21"/>
      <c r="O606" s="6"/>
      <c r="P606" s="6"/>
      <c r="Q606"/>
      <c r="R606"/>
    </row>
    <row r="607" spans="1:18" x14ac:dyDescent="0.3">
      <c r="A607" t="s">
        <v>648</v>
      </c>
      <c r="B607" t="s">
        <v>132</v>
      </c>
      <c r="D607" s="21"/>
      <c r="E607" s="21"/>
      <c r="F607" s="21"/>
      <c r="G607" s="21"/>
      <c r="O607" s="6"/>
      <c r="P607" s="6"/>
      <c r="Q607"/>
      <c r="R607"/>
    </row>
    <row r="608" spans="1:18" x14ac:dyDescent="0.3">
      <c r="A608" t="s">
        <v>454</v>
      </c>
      <c r="B608" t="s">
        <v>132</v>
      </c>
      <c r="D608" s="21"/>
      <c r="E608" s="21"/>
      <c r="F608" s="21"/>
      <c r="G608" s="21"/>
      <c r="O608" s="6"/>
      <c r="P608" s="6"/>
      <c r="Q608"/>
      <c r="R608"/>
    </row>
    <row r="609" spans="1:18" x14ac:dyDescent="0.3">
      <c r="A609" t="s">
        <v>447</v>
      </c>
      <c r="B609" t="s">
        <v>132</v>
      </c>
      <c r="D609" s="21"/>
      <c r="E609" s="21"/>
      <c r="F609" s="21"/>
      <c r="G609" s="21"/>
      <c r="O609" s="6"/>
      <c r="P609" s="6"/>
      <c r="Q609"/>
      <c r="R609"/>
    </row>
    <row r="610" spans="1:18" x14ac:dyDescent="0.3">
      <c r="A610" t="s">
        <v>456</v>
      </c>
      <c r="B610" t="s">
        <v>132</v>
      </c>
      <c r="D610" s="21"/>
      <c r="E610" s="21"/>
      <c r="F610" s="21"/>
      <c r="G610" s="21"/>
      <c r="O610" s="6"/>
      <c r="P610" s="6"/>
      <c r="Q610"/>
      <c r="R610"/>
    </row>
    <row r="611" spans="1:18" x14ac:dyDescent="0.3">
      <c r="A611" t="s">
        <v>463</v>
      </c>
      <c r="B611" t="s">
        <v>132</v>
      </c>
      <c r="D611" s="21"/>
      <c r="E611" s="21"/>
      <c r="F611" s="21"/>
      <c r="G611" s="21"/>
      <c r="O611" s="6"/>
      <c r="P611" s="6"/>
      <c r="Q611"/>
      <c r="R611"/>
    </row>
    <row r="612" spans="1:18" x14ac:dyDescent="0.3">
      <c r="A612" t="s">
        <v>473</v>
      </c>
      <c r="B612" t="s">
        <v>132</v>
      </c>
      <c r="D612" s="21"/>
      <c r="E612" s="21"/>
      <c r="F612" s="21"/>
      <c r="G612" s="21"/>
      <c r="O612" s="6"/>
      <c r="P612" s="6"/>
      <c r="Q612"/>
      <c r="R612"/>
    </row>
    <row r="613" spans="1:18" x14ac:dyDescent="0.3">
      <c r="A613" t="s">
        <v>453</v>
      </c>
      <c r="B613" t="s">
        <v>132</v>
      </c>
      <c r="D613" s="21"/>
      <c r="E613" s="21"/>
      <c r="F613" s="21"/>
      <c r="G613" s="21"/>
      <c r="O613" s="6"/>
      <c r="P613" s="6"/>
      <c r="Q613"/>
      <c r="R613"/>
    </row>
    <row r="614" spans="1:18" x14ac:dyDescent="0.3">
      <c r="A614" s="21" t="s">
        <v>1364</v>
      </c>
      <c r="B614" s="21" t="s">
        <v>132</v>
      </c>
      <c r="D614" s="21"/>
      <c r="E614" s="21"/>
      <c r="F614" s="21"/>
      <c r="G614" s="21"/>
      <c r="O614" s="6"/>
      <c r="P614" s="6"/>
      <c r="Q614"/>
      <c r="R614"/>
    </row>
    <row r="615" spans="1:18" x14ac:dyDescent="0.3">
      <c r="A615" s="21" t="s">
        <v>1435</v>
      </c>
      <c r="B615" s="21" t="s">
        <v>132</v>
      </c>
      <c r="D615" s="21"/>
      <c r="E615" s="21"/>
      <c r="F615" s="21"/>
      <c r="G615" s="21"/>
      <c r="O615" s="6"/>
      <c r="P615" s="6"/>
      <c r="Q615"/>
      <c r="R615"/>
    </row>
    <row r="616" spans="1:18" x14ac:dyDescent="0.3">
      <c r="A616" t="s">
        <v>444</v>
      </c>
      <c r="B616" t="s">
        <v>132</v>
      </c>
      <c r="D616" s="21"/>
      <c r="E616" s="21"/>
      <c r="F616" s="21"/>
      <c r="G616" s="21"/>
      <c r="O616" s="6"/>
      <c r="P616" s="6"/>
      <c r="Q616"/>
      <c r="R616"/>
    </row>
    <row r="617" spans="1:18" x14ac:dyDescent="0.3">
      <c r="A617" t="s">
        <v>449</v>
      </c>
      <c r="B617" t="s">
        <v>132</v>
      </c>
      <c r="D617" s="21"/>
      <c r="E617" s="21"/>
      <c r="F617" s="21"/>
      <c r="G617" s="21"/>
      <c r="O617" s="6"/>
      <c r="P617" s="6"/>
      <c r="Q617"/>
      <c r="R617"/>
    </row>
    <row r="618" spans="1:18" x14ac:dyDescent="0.3">
      <c r="A618" t="s">
        <v>450</v>
      </c>
      <c r="B618" t="s">
        <v>132</v>
      </c>
      <c r="D618" s="21"/>
      <c r="E618" s="21"/>
      <c r="F618" s="21"/>
      <c r="G618" s="21"/>
      <c r="O618" s="6"/>
      <c r="P618" s="6"/>
      <c r="Q618"/>
      <c r="R618"/>
    </row>
    <row r="619" spans="1:18" x14ac:dyDescent="0.3">
      <c r="A619" t="s">
        <v>476</v>
      </c>
      <c r="B619" t="s">
        <v>132</v>
      </c>
      <c r="D619" s="21"/>
      <c r="E619" s="21"/>
      <c r="F619" s="21"/>
      <c r="G619" s="21"/>
      <c r="O619" s="6"/>
      <c r="P619" s="6"/>
      <c r="Q619"/>
      <c r="R619"/>
    </row>
    <row r="620" spans="1:18" x14ac:dyDescent="0.3">
      <c r="A620" t="s">
        <v>478</v>
      </c>
      <c r="B620" t="s">
        <v>132</v>
      </c>
      <c r="D620" s="21"/>
      <c r="E620" s="21"/>
      <c r="F620" s="21"/>
      <c r="G620" s="21"/>
      <c r="O620" s="6"/>
      <c r="P620" s="6"/>
      <c r="Q620"/>
      <c r="R620"/>
    </row>
    <row r="621" spans="1:18" x14ac:dyDescent="0.3">
      <c r="A621" s="21" t="s">
        <v>951</v>
      </c>
      <c r="B621" s="21" t="s">
        <v>132</v>
      </c>
      <c r="D621" s="21"/>
      <c r="E621" s="21"/>
      <c r="F621" s="21"/>
      <c r="G621" s="21"/>
      <c r="O621" s="6"/>
      <c r="P621" s="6"/>
      <c r="Q621"/>
      <c r="R621"/>
    </row>
    <row r="622" spans="1:18" x14ac:dyDescent="0.3">
      <c r="A622" t="s">
        <v>479</v>
      </c>
      <c r="B622" t="s">
        <v>132</v>
      </c>
      <c r="D622" s="21"/>
      <c r="E622" s="21"/>
      <c r="F622" s="21"/>
      <c r="G622" s="21"/>
      <c r="O622" s="6"/>
      <c r="P622" s="6"/>
      <c r="Q622"/>
      <c r="R622"/>
    </row>
    <row r="623" spans="1:18" x14ac:dyDescent="0.3">
      <c r="A623" s="21" t="s">
        <v>950</v>
      </c>
      <c r="B623" s="21" t="s">
        <v>132</v>
      </c>
      <c r="D623" s="21"/>
      <c r="E623" s="21"/>
      <c r="F623" s="21"/>
      <c r="G623" s="21"/>
      <c r="O623" s="6"/>
      <c r="P623" s="6"/>
      <c r="Q623"/>
      <c r="R623"/>
    </row>
    <row r="624" spans="1:18" x14ac:dyDescent="0.3">
      <c r="A624" t="s">
        <v>472</v>
      </c>
      <c r="B624" t="s">
        <v>132</v>
      </c>
      <c r="D624" s="21"/>
      <c r="E624" s="21"/>
      <c r="F624" s="21"/>
      <c r="G624" s="21"/>
      <c r="O624" s="6"/>
      <c r="P624" s="6"/>
      <c r="Q624"/>
      <c r="R624"/>
    </row>
    <row r="625" spans="1:18" x14ac:dyDescent="0.3">
      <c r="A625" t="s">
        <v>452</v>
      </c>
      <c r="B625" t="s">
        <v>132</v>
      </c>
      <c r="D625" s="21"/>
      <c r="E625" s="21"/>
      <c r="F625" s="21"/>
      <c r="G625" s="21"/>
      <c r="O625" s="6"/>
      <c r="P625" s="6"/>
      <c r="Q625"/>
      <c r="R625"/>
    </row>
    <row r="626" spans="1:18" x14ac:dyDescent="0.3">
      <c r="A626" t="s">
        <v>474</v>
      </c>
      <c r="B626" t="s">
        <v>132</v>
      </c>
      <c r="D626" s="21"/>
      <c r="E626" s="21"/>
      <c r="F626" s="21"/>
      <c r="G626" s="21"/>
      <c r="O626" s="6"/>
      <c r="P626" s="6"/>
      <c r="Q626"/>
      <c r="R626"/>
    </row>
    <row r="627" spans="1:18" x14ac:dyDescent="0.3">
      <c r="A627" t="s">
        <v>469</v>
      </c>
      <c r="B627" t="s">
        <v>132</v>
      </c>
      <c r="D627" s="21"/>
      <c r="E627" s="21"/>
      <c r="F627" s="21"/>
      <c r="G627" s="21"/>
      <c r="O627" s="6"/>
      <c r="P627" s="6"/>
      <c r="Q627"/>
      <c r="R627"/>
    </row>
    <row r="628" spans="1:18" x14ac:dyDescent="0.3">
      <c r="A628" t="s">
        <v>455</v>
      </c>
      <c r="B628" t="s">
        <v>132</v>
      </c>
      <c r="D628" s="21"/>
      <c r="E628" s="21"/>
      <c r="F628" s="21"/>
      <c r="G628" s="21"/>
      <c r="O628" s="6"/>
      <c r="P628" s="6"/>
      <c r="Q628"/>
      <c r="R628"/>
    </row>
    <row r="629" spans="1:18" x14ac:dyDescent="0.3">
      <c r="A629" t="s">
        <v>2199</v>
      </c>
      <c r="B629" t="s">
        <v>132</v>
      </c>
      <c r="D629" s="21"/>
      <c r="E629" s="21"/>
      <c r="F629" s="21"/>
      <c r="G629" s="21"/>
      <c r="O629" s="6"/>
      <c r="P629" s="6"/>
      <c r="Q629"/>
      <c r="R629"/>
    </row>
    <row r="630" spans="1:18" x14ac:dyDescent="0.3">
      <c r="A630" t="s">
        <v>446</v>
      </c>
      <c r="B630" t="s">
        <v>132</v>
      </c>
      <c r="D630" s="21"/>
      <c r="E630" s="21"/>
      <c r="F630" s="21"/>
      <c r="G630" s="21"/>
      <c r="O630" s="6"/>
      <c r="P630" s="6"/>
      <c r="Q630"/>
      <c r="R630"/>
    </row>
    <row r="631" spans="1:18" x14ac:dyDescent="0.3">
      <c r="A631" t="s">
        <v>2200</v>
      </c>
      <c r="B631" t="s">
        <v>132</v>
      </c>
      <c r="D631" s="21"/>
      <c r="E631" s="21"/>
      <c r="F631" s="21"/>
      <c r="G631" s="21"/>
      <c r="O631" s="6"/>
      <c r="P631" s="6"/>
      <c r="Q631"/>
      <c r="R631"/>
    </row>
    <row r="632" spans="1:18" x14ac:dyDescent="0.3">
      <c r="A632" t="s">
        <v>465</v>
      </c>
      <c r="B632" t="s">
        <v>132</v>
      </c>
      <c r="D632" s="21"/>
      <c r="E632" s="21"/>
      <c r="F632" s="21"/>
      <c r="G632" s="21"/>
      <c r="O632" s="6"/>
      <c r="P632" s="6"/>
      <c r="Q632"/>
      <c r="R632"/>
    </row>
    <row r="633" spans="1:18" x14ac:dyDescent="0.3">
      <c r="A633" t="s">
        <v>459</v>
      </c>
      <c r="B633" t="s">
        <v>132</v>
      </c>
      <c r="D633" s="21"/>
      <c r="E633" s="21"/>
      <c r="F633" s="21"/>
      <c r="G633" s="21"/>
      <c r="O633" s="6"/>
      <c r="P633" s="6"/>
      <c r="Q633"/>
      <c r="R633"/>
    </row>
    <row r="634" spans="1:18" x14ac:dyDescent="0.3">
      <c r="A634" t="s">
        <v>470</v>
      </c>
      <c r="B634" t="s">
        <v>132</v>
      </c>
      <c r="D634" s="21"/>
      <c r="E634" s="21"/>
      <c r="F634" s="21"/>
      <c r="G634" s="21"/>
      <c r="O634" s="6"/>
      <c r="P634" s="6"/>
      <c r="Q634"/>
      <c r="R634"/>
    </row>
    <row r="635" spans="1:18" x14ac:dyDescent="0.3">
      <c r="A635" t="s">
        <v>363</v>
      </c>
      <c r="B635" t="s">
        <v>132</v>
      </c>
      <c r="D635" s="21"/>
      <c r="E635" s="21"/>
      <c r="F635" s="21"/>
      <c r="G635" s="21"/>
      <c r="O635" s="6"/>
      <c r="P635" s="6"/>
      <c r="Q635"/>
      <c r="R635"/>
    </row>
    <row r="636" spans="1:18" x14ac:dyDescent="0.3">
      <c r="A636" t="s">
        <v>655</v>
      </c>
      <c r="B636" t="s">
        <v>132</v>
      </c>
      <c r="D636" s="21"/>
      <c r="E636" s="21"/>
      <c r="F636" s="21"/>
      <c r="G636" s="21"/>
      <c r="O636" s="6"/>
      <c r="P636" s="6"/>
      <c r="Q636"/>
      <c r="R636"/>
    </row>
    <row r="637" spans="1:18" x14ac:dyDescent="0.3">
      <c r="A637" t="s">
        <v>448</v>
      </c>
      <c r="B637" t="s">
        <v>132</v>
      </c>
      <c r="D637" s="21"/>
      <c r="E637" s="21"/>
      <c r="F637" s="21"/>
      <c r="G637" s="21"/>
      <c r="O637" s="6"/>
      <c r="P637" s="6"/>
      <c r="Q637"/>
      <c r="R637"/>
    </row>
    <row r="638" spans="1:18" x14ac:dyDescent="0.3">
      <c r="A638" t="s">
        <v>354</v>
      </c>
      <c r="B638" t="s">
        <v>132</v>
      </c>
      <c r="D638" s="21"/>
      <c r="E638" s="21"/>
      <c r="F638" s="21"/>
      <c r="G638" s="21"/>
      <c r="O638" s="6"/>
      <c r="P638" s="6"/>
      <c r="Q638"/>
      <c r="R638"/>
    </row>
    <row r="639" spans="1:18" x14ac:dyDescent="0.3">
      <c r="A639" t="s">
        <v>651</v>
      </c>
      <c r="B639" t="s">
        <v>132</v>
      </c>
      <c r="D639" s="21"/>
      <c r="E639" s="21"/>
      <c r="F639" s="21"/>
      <c r="G639" s="21"/>
      <c r="O639" s="6"/>
      <c r="P639" s="6"/>
      <c r="Q639"/>
      <c r="R639"/>
    </row>
    <row r="640" spans="1:18" x14ac:dyDescent="0.3">
      <c r="A640" t="s">
        <v>683</v>
      </c>
      <c r="B640" t="s">
        <v>132</v>
      </c>
      <c r="D640" s="21"/>
      <c r="E640" s="21"/>
      <c r="F640" s="21"/>
      <c r="G640" s="21"/>
      <c r="O640" s="6"/>
      <c r="P640" s="6"/>
      <c r="Q640"/>
      <c r="R640"/>
    </row>
    <row r="641" spans="1:18" x14ac:dyDescent="0.3">
      <c r="A641" s="21" t="s">
        <v>1032</v>
      </c>
      <c r="B641" s="21" t="s">
        <v>132</v>
      </c>
      <c r="D641" s="21"/>
      <c r="E641" s="21"/>
      <c r="F641" s="21"/>
      <c r="G641" s="21"/>
      <c r="O641" s="6"/>
      <c r="P641" s="6"/>
      <c r="Q641"/>
      <c r="R641"/>
    </row>
    <row r="642" spans="1:18" x14ac:dyDescent="0.3">
      <c r="A642" t="s">
        <v>682</v>
      </c>
      <c r="B642" t="s">
        <v>132</v>
      </c>
      <c r="D642" s="21"/>
      <c r="E642" s="21"/>
      <c r="F642" s="21"/>
      <c r="G642" s="21"/>
      <c r="O642" s="6"/>
      <c r="P642" s="6"/>
      <c r="Q642"/>
      <c r="R642"/>
    </row>
    <row r="643" spans="1:18" x14ac:dyDescent="0.3">
      <c r="A643" t="s">
        <v>333</v>
      </c>
      <c r="B643" t="s">
        <v>132</v>
      </c>
      <c r="D643" s="21"/>
      <c r="E643" s="21"/>
      <c r="F643" s="21"/>
      <c r="G643" s="21"/>
      <c r="O643" s="6"/>
      <c r="P643" s="6"/>
      <c r="Q643"/>
      <c r="R643"/>
    </row>
    <row r="644" spans="1:18" x14ac:dyDescent="0.3">
      <c r="A644" t="s">
        <v>646</v>
      </c>
      <c r="B644" t="s">
        <v>132</v>
      </c>
      <c r="D644" s="21"/>
      <c r="E644" s="21"/>
      <c r="F644" s="21"/>
      <c r="G644" s="21"/>
      <c r="O644" s="6"/>
      <c r="P644" s="6"/>
      <c r="Q644"/>
      <c r="R644"/>
    </row>
    <row r="645" spans="1:18" x14ac:dyDescent="0.3">
      <c r="A645" t="s">
        <v>461</v>
      </c>
      <c r="B645" t="s">
        <v>132</v>
      </c>
      <c r="D645" s="21"/>
      <c r="E645" s="21"/>
      <c r="F645" s="21"/>
      <c r="G645" s="21"/>
      <c r="O645" s="6"/>
      <c r="P645" s="6"/>
      <c r="Q645"/>
      <c r="R645"/>
    </row>
    <row r="646" spans="1:18" x14ac:dyDescent="0.3">
      <c r="A646" s="21" t="s">
        <v>947</v>
      </c>
      <c r="B646" s="21" t="s">
        <v>132</v>
      </c>
      <c r="D646" s="21"/>
      <c r="E646" s="21"/>
      <c r="F646" s="21"/>
      <c r="G646" s="21"/>
      <c r="O646" s="6"/>
      <c r="P646" s="6"/>
      <c r="Q646"/>
      <c r="R646"/>
    </row>
    <row r="647" spans="1:18" x14ac:dyDescent="0.3">
      <c r="A647" s="21" t="s">
        <v>944</v>
      </c>
      <c r="B647" s="21" t="s">
        <v>132</v>
      </c>
      <c r="D647" s="21"/>
      <c r="E647" s="21"/>
      <c r="F647" s="21"/>
      <c r="G647" s="21"/>
      <c r="O647" s="6"/>
      <c r="P647" s="6"/>
      <c r="Q647"/>
      <c r="R647"/>
    </row>
    <row r="648" spans="1:18" x14ac:dyDescent="0.3">
      <c r="A648" t="s">
        <v>475</v>
      </c>
      <c r="B648" t="s">
        <v>132</v>
      </c>
      <c r="D648" s="21"/>
      <c r="E648" s="21"/>
      <c r="F648" s="21"/>
      <c r="G648" s="21"/>
      <c r="O648" s="6"/>
      <c r="P648" s="6"/>
      <c r="Q648"/>
      <c r="R648"/>
    </row>
    <row r="649" spans="1:18" x14ac:dyDescent="0.3">
      <c r="A649" t="s">
        <v>460</v>
      </c>
      <c r="B649" t="s">
        <v>132</v>
      </c>
      <c r="D649" s="21"/>
      <c r="E649" s="21"/>
      <c r="F649" s="21"/>
      <c r="G649" s="21"/>
      <c r="O649" s="6"/>
      <c r="P649" s="6"/>
      <c r="Q649"/>
      <c r="R649"/>
    </row>
    <row r="650" spans="1:18" x14ac:dyDescent="0.3">
      <c r="A650" t="s">
        <v>344</v>
      </c>
      <c r="B650" t="s">
        <v>132</v>
      </c>
      <c r="D650" s="21"/>
      <c r="E650" s="21"/>
      <c r="F650" s="21"/>
      <c r="G650" s="21"/>
      <c r="O650" s="6"/>
      <c r="P650" s="6"/>
      <c r="Q650"/>
      <c r="R650"/>
    </row>
    <row r="651" spans="1:18" x14ac:dyDescent="0.3">
      <c r="A651" t="s">
        <v>471</v>
      </c>
      <c r="B651" t="s">
        <v>132</v>
      </c>
      <c r="D651" s="21"/>
      <c r="E651" s="21"/>
      <c r="F651" s="21"/>
      <c r="G651" s="21"/>
      <c r="O651" s="6"/>
      <c r="P651" s="6"/>
      <c r="Q651"/>
      <c r="R651"/>
    </row>
    <row r="652" spans="1:18" x14ac:dyDescent="0.3">
      <c r="A652" t="s">
        <v>458</v>
      </c>
      <c r="B652" t="s">
        <v>132</v>
      </c>
      <c r="D652" s="21"/>
      <c r="E652" s="21"/>
      <c r="F652" s="21"/>
      <c r="G652" s="21"/>
      <c r="O652" s="6"/>
      <c r="P652" s="6"/>
      <c r="Q652"/>
      <c r="R652"/>
    </row>
    <row r="653" spans="1:18" x14ac:dyDescent="0.3">
      <c r="A653" t="s">
        <v>467</v>
      </c>
      <c r="B653" t="s">
        <v>132</v>
      </c>
      <c r="D653" s="21"/>
      <c r="E653" s="21"/>
      <c r="F653" s="21"/>
      <c r="G653" s="21"/>
      <c r="O653" s="6"/>
      <c r="P653" s="6"/>
      <c r="Q653"/>
      <c r="R653"/>
    </row>
    <row r="654" spans="1:18" x14ac:dyDescent="0.3">
      <c r="A654" t="s">
        <v>368</v>
      </c>
      <c r="B654" t="s">
        <v>132</v>
      </c>
      <c r="D654" s="21"/>
      <c r="E654" s="21"/>
      <c r="F654" s="21"/>
      <c r="G654" s="21"/>
      <c r="O654" s="6"/>
      <c r="P654" s="6"/>
      <c r="Q654"/>
      <c r="R654"/>
    </row>
    <row r="655" spans="1:18" x14ac:dyDescent="0.3">
      <c r="A655" t="s">
        <v>656</v>
      </c>
      <c r="B655" t="s">
        <v>132</v>
      </c>
      <c r="D655" s="21"/>
      <c r="E655" s="21"/>
      <c r="F655" s="21"/>
      <c r="G655" s="21"/>
      <c r="O655" s="6"/>
      <c r="P655" s="6"/>
      <c r="Q655"/>
      <c r="R655"/>
    </row>
    <row r="656" spans="1:18" x14ac:dyDescent="0.3">
      <c r="A656" t="s">
        <v>355</v>
      </c>
      <c r="B656" t="s">
        <v>132</v>
      </c>
      <c r="D656" s="21"/>
      <c r="E656" s="21"/>
      <c r="F656" s="21"/>
      <c r="G656" s="21"/>
      <c r="O656" s="6"/>
      <c r="P656" s="6"/>
      <c r="Q656"/>
      <c r="R656"/>
    </row>
    <row r="657" spans="1:18" x14ac:dyDescent="0.3">
      <c r="A657" t="s">
        <v>652</v>
      </c>
      <c r="B657" t="s">
        <v>132</v>
      </c>
      <c r="D657" s="21"/>
      <c r="E657" s="21"/>
      <c r="F657" s="21"/>
      <c r="G657" s="21"/>
      <c r="O657" s="6"/>
      <c r="P657" s="6"/>
      <c r="Q657"/>
      <c r="R657"/>
    </row>
    <row r="658" spans="1:18" x14ac:dyDescent="0.3">
      <c r="A658" t="s">
        <v>442</v>
      </c>
      <c r="B658" t="s">
        <v>132</v>
      </c>
      <c r="D658" s="21"/>
      <c r="E658" s="21"/>
      <c r="F658" s="21"/>
      <c r="G658" s="21"/>
      <c r="O658" s="6"/>
      <c r="P658" s="6"/>
      <c r="Q658"/>
      <c r="R658"/>
    </row>
    <row r="659" spans="1:18" x14ac:dyDescent="0.3">
      <c r="A659" t="s">
        <v>445</v>
      </c>
      <c r="B659" t="s">
        <v>132</v>
      </c>
      <c r="D659" s="21"/>
      <c r="E659" s="21"/>
      <c r="F659" s="21"/>
      <c r="G659" s="21"/>
      <c r="O659" s="6"/>
      <c r="P659" s="6"/>
      <c r="Q659"/>
      <c r="R659"/>
    </row>
    <row r="660" spans="1:18" x14ac:dyDescent="0.3">
      <c r="A660" t="s">
        <v>356</v>
      </c>
      <c r="B660" t="s">
        <v>132</v>
      </c>
      <c r="D660" s="21"/>
      <c r="E660" s="21"/>
      <c r="F660" s="21"/>
      <c r="G660" s="21"/>
      <c r="O660" s="6"/>
      <c r="P660" s="6"/>
      <c r="Q660"/>
      <c r="R660"/>
    </row>
    <row r="661" spans="1:18" x14ac:dyDescent="0.3">
      <c r="A661" t="s">
        <v>653</v>
      </c>
      <c r="B661" t="s">
        <v>132</v>
      </c>
      <c r="D661" s="21"/>
      <c r="E661" s="21"/>
      <c r="F661" s="21"/>
      <c r="G661" s="21"/>
      <c r="O661" s="6"/>
      <c r="P661" s="6"/>
      <c r="Q661"/>
      <c r="R661"/>
    </row>
    <row r="662" spans="1:18" x14ac:dyDescent="0.3">
      <c r="A662" t="s">
        <v>575</v>
      </c>
      <c r="B662" t="s">
        <v>132</v>
      </c>
      <c r="D662" s="21"/>
      <c r="E662" s="21"/>
      <c r="F662" s="21"/>
      <c r="G662" s="21"/>
      <c r="O662" s="6"/>
      <c r="P662" s="6"/>
      <c r="Q662"/>
      <c r="R662"/>
    </row>
    <row r="663" spans="1:18" x14ac:dyDescent="0.3">
      <c r="A663" t="s">
        <v>443</v>
      </c>
      <c r="B663" t="s">
        <v>132</v>
      </c>
      <c r="D663" s="21"/>
      <c r="E663" s="21"/>
      <c r="F663" s="21"/>
      <c r="G663" s="21"/>
      <c r="O663" s="6"/>
      <c r="P663" s="6"/>
      <c r="Q663"/>
      <c r="R663"/>
    </row>
    <row r="664" spans="1:18" x14ac:dyDescent="0.3">
      <c r="A664" t="s">
        <v>464</v>
      </c>
      <c r="B664" t="s">
        <v>132</v>
      </c>
      <c r="D664" s="21"/>
      <c r="E664" s="21"/>
      <c r="F664" s="21"/>
      <c r="G664" s="21"/>
      <c r="O664" s="6"/>
      <c r="P664" s="6"/>
      <c r="Q664"/>
      <c r="R664"/>
    </row>
    <row r="665" spans="1:18" x14ac:dyDescent="0.3">
      <c r="A665" t="s">
        <v>581</v>
      </c>
      <c r="B665" t="s">
        <v>132</v>
      </c>
      <c r="D665" s="21"/>
      <c r="E665" s="21"/>
      <c r="F665" s="21"/>
      <c r="G665" s="21"/>
      <c r="O665" s="6"/>
      <c r="P665" s="6"/>
      <c r="Q665"/>
      <c r="R665"/>
    </row>
    <row r="666" spans="1:18" x14ac:dyDescent="0.3">
      <c r="A666" t="s">
        <v>313</v>
      </c>
      <c r="B666" t="s">
        <v>132</v>
      </c>
      <c r="D666" s="21"/>
      <c r="E666" s="21"/>
      <c r="F666" s="21"/>
      <c r="G666" s="21"/>
      <c r="O666" s="6"/>
      <c r="P666" s="6"/>
      <c r="Q666"/>
      <c r="R666"/>
    </row>
    <row r="667" spans="1:18" x14ac:dyDescent="0.3">
      <c r="A667" t="s">
        <v>645</v>
      </c>
      <c r="B667" t="s">
        <v>132</v>
      </c>
      <c r="D667" s="21"/>
      <c r="E667" s="21"/>
      <c r="F667" s="21"/>
      <c r="G667" s="21"/>
      <c r="O667" s="6"/>
      <c r="P667" s="6"/>
      <c r="Q667"/>
      <c r="R667"/>
    </row>
    <row r="668" spans="1:18" x14ac:dyDescent="0.3">
      <c r="A668" s="21" t="s">
        <v>1363</v>
      </c>
      <c r="B668" s="21" t="s">
        <v>132</v>
      </c>
      <c r="D668" s="21"/>
      <c r="E668" s="21"/>
      <c r="F668" s="21"/>
      <c r="G668" s="21"/>
      <c r="O668" s="6"/>
      <c r="P668" s="6"/>
      <c r="Q668"/>
      <c r="R668"/>
    </row>
    <row r="669" spans="1:18" x14ac:dyDescent="0.3">
      <c r="A669" s="21" t="s">
        <v>943</v>
      </c>
      <c r="B669" s="21" t="s">
        <v>132</v>
      </c>
      <c r="D669" s="21"/>
      <c r="E669" s="21"/>
      <c r="F669" s="21"/>
      <c r="G669" s="21"/>
      <c r="O669" s="6"/>
      <c r="P669" s="6"/>
      <c r="Q669"/>
      <c r="R669"/>
    </row>
    <row r="670" spans="1:18" x14ac:dyDescent="0.3">
      <c r="A670" s="21" t="s">
        <v>875</v>
      </c>
      <c r="B670" s="21" t="s">
        <v>132</v>
      </c>
      <c r="D670" s="21"/>
      <c r="E670" s="21"/>
      <c r="F670" s="21"/>
      <c r="G670" s="21"/>
      <c r="O670" s="6"/>
      <c r="P670" s="6"/>
      <c r="Q670"/>
      <c r="R670"/>
    </row>
    <row r="671" spans="1:18" x14ac:dyDescent="0.3">
      <c r="A671" t="s">
        <v>362</v>
      </c>
      <c r="B671" t="s">
        <v>132</v>
      </c>
      <c r="D671" s="21"/>
      <c r="E671" s="21"/>
      <c r="F671" s="21"/>
      <c r="G671" s="21"/>
      <c r="O671" s="6"/>
      <c r="P671" s="6"/>
      <c r="Q671"/>
      <c r="R671"/>
    </row>
    <row r="672" spans="1:18" x14ac:dyDescent="0.3">
      <c r="A672" t="s">
        <v>654</v>
      </c>
      <c r="B672" t="s">
        <v>132</v>
      </c>
      <c r="D672" s="21"/>
      <c r="E672" s="21"/>
      <c r="F672" s="21"/>
      <c r="G672" s="21"/>
      <c r="O672" s="6"/>
      <c r="P672" s="6"/>
      <c r="Q672"/>
      <c r="R672"/>
    </row>
    <row r="673" spans="1:18" x14ac:dyDescent="0.3">
      <c r="A673" t="s">
        <v>451</v>
      </c>
      <c r="B673" t="s">
        <v>132</v>
      </c>
      <c r="D673" s="21"/>
      <c r="E673" s="21"/>
      <c r="F673" s="21"/>
      <c r="G673" s="21"/>
      <c r="O673" s="6"/>
      <c r="P673" s="6"/>
      <c r="Q673"/>
      <c r="R673"/>
    </row>
    <row r="674" spans="1:18" x14ac:dyDescent="0.3">
      <c r="A674" t="s">
        <v>477</v>
      </c>
      <c r="B674" t="s">
        <v>132</v>
      </c>
      <c r="D674" s="21"/>
      <c r="E674" s="21"/>
      <c r="F674" s="21"/>
      <c r="G674" s="21"/>
      <c r="O674" s="6"/>
      <c r="P674" s="6"/>
      <c r="Q674"/>
      <c r="R674"/>
    </row>
    <row r="675" spans="1:18" x14ac:dyDescent="0.3">
      <c r="A675" s="21" t="s">
        <v>945</v>
      </c>
      <c r="B675" s="21" t="s">
        <v>132</v>
      </c>
      <c r="D675" s="21"/>
      <c r="E675" s="21"/>
      <c r="F675" s="21"/>
      <c r="G675" s="21"/>
      <c r="O675" s="6"/>
      <c r="P675" s="6"/>
      <c r="Q675"/>
      <c r="R675"/>
    </row>
    <row r="676" spans="1:18" x14ac:dyDescent="0.3">
      <c r="A676" s="21" t="s">
        <v>949</v>
      </c>
      <c r="B676" s="21" t="s">
        <v>132</v>
      </c>
      <c r="D676" s="21"/>
      <c r="E676" s="21"/>
      <c r="F676" s="21"/>
      <c r="G676" s="21"/>
      <c r="O676" s="6"/>
      <c r="P676" s="6"/>
      <c r="Q676"/>
      <c r="R676"/>
    </row>
    <row r="677" spans="1:18" x14ac:dyDescent="0.3">
      <c r="A677" t="s">
        <v>466</v>
      </c>
      <c r="B677" t="s">
        <v>132</v>
      </c>
      <c r="D677" s="21"/>
      <c r="E677" s="21"/>
      <c r="F677" s="21"/>
      <c r="G677" s="21"/>
      <c r="O677" s="6"/>
      <c r="P677" s="6"/>
      <c r="Q677"/>
      <c r="R677"/>
    </row>
    <row r="678" spans="1:18" x14ac:dyDescent="0.3">
      <c r="A678" s="21" t="s">
        <v>948</v>
      </c>
      <c r="B678" s="21" t="s">
        <v>132</v>
      </c>
      <c r="D678" s="21"/>
      <c r="E678" s="21"/>
      <c r="F678" s="21"/>
      <c r="G678" s="21"/>
      <c r="O678" s="6"/>
      <c r="P678" s="6"/>
      <c r="Q678"/>
      <c r="R678"/>
    </row>
    <row r="679" spans="1:18" x14ac:dyDescent="0.3">
      <c r="A679" t="s">
        <v>462</v>
      </c>
      <c r="B679" t="s">
        <v>132</v>
      </c>
      <c r="D679" s="21"/>
      <c r="E679" s="21"/>
      <c r="F679" s="21"/>
      <c r="G679" s="21"/>
      <c r="O679" s="6"/>
      <c r="P679" s="6"/>
      <c r="Q679"/>
      <c r="R679"/>
    </row>
    <row r="680" spans="1:18" x14ac:dyDescent="0.3">
      <c r="A680" t="s">
        <v>457</v>
      </c>
      <c r="B680" t="s">
        <v>132</v>
      </c>
      <c r="D680" s="21"/>
      <c r="E680" s="21"/>
      <c r="F680" s="21"/>
      <c r="G680" s="21"/>
      <c r="O680" s="6"/>
      <c r="P680" s="6"/>
      <c r="Q680"/>
      <c r="R680"/>
    </row>
    <row r="681" spans="1:18" x14ac:dyDescent="0.3">
      <c r="A681" t="s">
        <v>820</v>
      </c>
      <c r="B681" t="s">
        <v>132</v>
      </c>
      <c r="D681" s="21"/>
      <c r="E681" s="21"/>
      <c r="F681" s="21"/>
      <c r="G681" s="21"/>
      <c r="O681" s="6"/>
      <c r="P681" s="6"/>
      <c r="Q681"/>
      <c r="R681"/>
    </row>
    <row r="682" spans="1:18" x14ac:dyDescent="0.3">
      <c r="A682" t="s">
        <v>555</v>
      </c>
      <c r="B682" t="s">
        <v>323</v>
      </c>
      <c r="D682" s="21"/>
      <c r="E682" s="21"/>
      <c r="F682" s="21"/>
      <c r="G682" s="21"/>
      <c r="O682" s="6"/>
      <c r="P682" s="6"/>
      <c r="Q682"/>
      <c r="R682"/>
    </row>
    <row r="683" spans="1:18" x14ac:dyDescent="0.3">
      <c r="A683" s="21" t="s">
        <v>912</v>
      </c>
      <c r="B683" s="21" t="s">
        <v>323</v>
      </c>
      <c r="D683" s="21"/>
      <c r="E683" s="21"/>
      <c r="F683" s="21"/>
      <c r="G683" s="21"/>
      <c r="O683" s="6"/>
      <c r="P683" s="6"/>
      <c r="Q683"/>
      <c r="R683"/>
    </row>
    <row r="684" spans="1:18" x14ac:dyDescent="0.3">
      <c r="A684" t="s">
        <v>551</v>
      </c>
      <c r="B684" t="s">
        <v>323</v>
      </c>
      <c r="D684" s="21"/>
      <c r="E684" s="21"/>
      <c r="F684" s="21"/>
      <c r="G684" s="21"/>
      <c r="O684" s="6"/>
      <c r="P684" s="6"/>
      <c r="Q684"/>
      <c r="R684"/>
    </row>
    <row r="685" spans="1:18" x14ac:dyDescent="0.3">
      <c r="A685" t="s">
        <v>807</v>
      </c>
      <c r="B685" t="s">
        <v>323</v>
      </c>
      <c r="D685" s="21"/>
      <c r="E685" s="21"/>
      <c r="F685" s="21"/>
      <c r="G685" s="21"/>
      <c r="O685" s="6"/>
      <c r="P685" s="6"/>
      <c r="Q685"/>
      <c r="R685"/>
    </row>
    <row r="686" spans="1:18" x14ac:dyDescent="0.3">
      <c r="A686" t="s">
        <v>548</v>
      </c>
      <c r="B686" t="s">
        <v>323</v>
      </c>
      <c r="D686" s="21"/>
      <c r="E686" s="21"/>
      <c r="F686" s="21"/>
      <c r="G686" s="21"/>
      <c r="O686" s="6"/>
      <c r="P686" s="6"/>
      <c r="Q686"/>
      <c r="R686"/>
    </row>
    <row r="687" spans="1:18" x14ac:dyDescent="0.3">
      <c r="A687" t="s">
        <v>561</v>
      </c>
      <c r="B687" t="s">
        <v>323</v>
      </c>
      <c r="D687" s="21"/>
      <c r="E687" s="21"/>
      <c r="F687" s="21"/>
      <c r="G687" s="21"/>
      <c r="O687" s="6"/>
      <c r="P687" s="6"/>
      <c r="Q687"/>
      <c r="R687"/>
    </row>
    <row r="688" spans="1:18" x14ac:dyDescent="0.3">
      <c r="A688" s="21" t="s">
        <v>1466</v>
      </c>
      <c r="B688" s="21" t="s">
        <v>323</v>
      </c>
      <c r="D688" s="21"/>
      <c r="E688" s="21"/>
      <c r="F688" s="21"/>
      <c r="G688" s="21"/>
      <c r="O688" s="6"/>
      <c r="P688" s="6"/>
      <c r="Q688"/>
      <c r="R688"/>
    </row>
    <row r="689" spans="1:18" x14ac:dyDescent="0.3">
      <c r="A689" t="s">
        <v>584</v>
      </c>
      <c r="B689" t="s">
        <v>323</v>
      </c>
      <c r="D689" s="21"/>
      <c r="E689" s="21"/>
      <c r="F689" s="21"/>
      <c r="G689" s="21"/>
      <c r="O689" s="6"/>
      <c r="P689" s="6"/>
      <c r="Q689"/>
      <c r="R689"/>
    </row>
    <row r="690" spans="1:18" x14ac:dyDescent="0.3">
      <c r="A690" t="s">
        <v>554</v>
      </c>
      <c r="B690" t="s">
        <v>323</v>
      </c>
      <c r="D690" s="21"/>
      <c r="E690" s="21"/>
      <c r="F690" s="21"/>
      <c r="G690" s="21"/>
      <c r="O690" s="6"/>
      <c r="P690" s="6"/>
      <c r="Q690"/>
      <c r="R690"/>
    </row>
    <row r="691" spans="1:18" x14ac:dyDescent="0.3">
      <c r="A691" t="s">
        <v>560</v>
      </c>
      <c r="B691" t="s">
        <v>323</v>
      </c>
      <c r="D691" s="21"/>
      <c r="E691" s="21"/>
      <c r="F691" s="21"/>
      <c r="G691" s="21"/>
      <c r="O691" s="6"/>
      <c r="P691" s="6"/>
      <c r="Q691"/>
      <c r="R691"/>
    </row>
    <row r="692" spans="1:18" x14ac:dyDescent="0.3">
      <c r="A692" t="s">
        <v>578</v>
      </c>
      <c r="B692" t="s">
        <v>323</v>
      </c>
      <c r="D692" s="21"/>
      <c r="E692" s="21"/>
      <c r="F692" s="21"/>
      <c r="G692" s="21"/>
      <c r="O692" s="6"/>
      <c r="P692" s="6"/>
      <c r="Q692"/>
      <c r="R692"/>
    </row>
    <row r="693" spans="1:18" x14ac:dyDescent="0.3">
      <c r="A693" t="s">
        <v>353</v>
      </c>
      <c r="B693" t="s">
        <v>323</v>
      </c>
      <c r="D693" s="21"/>
      <c r="E693" s="21"/>
      <c r="F693" s="21"/>
      <c r="G693" s="21"/>
      <c r="O693" s="6"/>
      <c r="P693" s="6"/>
      <c r="Q693"/>
      <c r="R693"/>
    </row>
    <row r="694" spans="1:18" x14ac:dyDescent="0.3">
      <c r="A694" t="s">
        <v>631</v>
      </c>
      <c r="B694" t="s">
        <v>323</v>
      </c>
      <c r="D694" s="21"/>
      <c r="E694" s="21"/>
      <c r="F694" s="21"/>
      <c r="G694" s="21"/>
      <c r="O694" s="6"/>
      <c r="P694" s="6"/>
      <c r="Q694"/>
      <c r="R694"/>
    </row>
    <row r="695" spans="1:18" x14ac:dyDescent="0.3">
      <c r="A695" t="s">
        <v>549</v>
      </c>
      <c r="B695" t="s">
        <v>323</v>
      </c>
      <c r="D695" s="21"/>
      <c r="E695" s="21"/>
      <c r="F695" s="21"/>
      <c r="G695" s="21"/>
      <c r="O695" s="6"/>
      <c r="P695" s="6"/>
      <c r="Q695"/>
      <c r="R695"/>
    </row>
    <row r="696" spans="1:18" x14ac:dyDescent="0.3">
      <c r="A696" t="s">
        <v>552</v>
      </c>
      <c r="B696" t="s">
        <v>323</v>
      </c>
      <c r="D696" s="21"/>
      <c r="E696" s="21"/>
      <c r="F696" s="21"/>
      <c r="G696" s="21"/>
      <c r="O696" s="6"/>
      <c r="P696" s="6"/>
      <c r="Q696"/>
      <c r="R696"/>
    </row>
    <row r="697" spans="1:18" x14ac:dyDescent="0.3">
      <c r="A697" t="s">
        <v>556</v>
      </c>
      <c r="B697" t="s">
        <v>323</v>
      </c>
      <c r="D697" s="21"/>
      <c r="E697" s="21"/>
      <c r="F697" s="21"/>
      <c r="G697" s="21"/>
      <c r="O697" s="6"/>
      <c r="P697" s="6"/>
      <c r="Q697"/>
      <c r="R697"/>
    </row>
    <row r="698" spans="1:18" x14ac:dyDescent="0.3">
      <c r="A698" t="s">
        <v>546</v>
      </c>
      <c r="B698" t="s">
        <v>323</v>
      </c>
      <c r="D698" s="21"/>
      <c r="E698" s="21"/>
      <c r="F698" s="21"/>
      <c r="G698" s="21"/>
      <c r="O698" s="6"/>
      <c r="P698" s="6"/>
      <c r="Q698"/>
      <c r="R698"/>
    </row>
    <row r="699" spans="1:18" x14ac:dyDescent="0.3">
      <c r="A699" s="21" t="s">
        <v>915</v>
      </c>
      <c r="B699" s="21" t="s">
        <v>323</v>
      </c>
      <c r="D699" s="21"/>
      <c r="E699" s="21"/>
      <c r="F699" s="21"/>
      <c r="G699" s="21"/>
      <c r="O699" s="6"/>
      <c r="P699" s="6"/>
      <c r="Q699"/>
      <c r="R699"/>
    </row>
    <row r="700" spans="1:18" x14ac:dyDescent="0.3">
      <c r="A700" s="21" t="s">
        <v>914</v>
      </c>
      <c r="B700" s="21" t="s">
        <v>323</v>
      </c>
      <c r="D700" s="21"/>
      <c r="E700" s="21"/>
      <c r="F700" s="21"/>
      <c r="G700" s="21"/>
      <c r="O700" s="6"/>
      <c r="P700" s="6"/>
      <c r="Q700"/>
      <c r="R700"/>
    </row>
    <row r="701" spans="1:18" x14ac:dyDescent="0.3">
      <c r="A701" t="s">
        <v>322</v>
      </c>
      <c r="B701" t="s">
        <v>323</v>
      </c>
      <c r="D701" s="21"/>
      <c r="E701" s="21"/>
      <c r="F701" s="21"/>
      <c r="G701" s="21"/>
      <c r="O701" s="6"/>
      <c r="P701" s="6"/>
      <c r="Q701"/>
      <c r="R701"/>
    </row>
    <row r="702" spans="1:18" x14ac:dyDescent="0.3">
      <c r="A702" t="s">
        <v>627</v>
      </c>
      <c r="B702" t="s">
        <v>323</v>
      </c>
      <c r="D702" s="21"/>
      <c r="E702" s="21"/>
      <c r="F702" s="21"/>
      <c r="G702" s="21"/>
      <c r="O702" s="6"/>
      <c r="P702" s="6"/>
      <c r="Q702"/>
      <c r="R702"/>
    </row>
    <row r="703" spans="1:18" x14ac:dyDescent="0.3">
      <c r="A703" t="s">
        <v>725</v>
      </c>
      <c r="B703" t="s">
        <v>323</v>
      </c>
      <c r="D703" s="21"/>
      <c r="E703" s="21"/>
      <c r="F703" s="21"/>
      <c r="G703" s="21"/>
      <c r="O703" s="6"/>
      <c r="P703" s="6"/>
      <c r="Q703"/>
      <c r="R703"/>
    </row>
    <row r="704" spans="1:18" x14ac:dyDescent="0.3">
      <c r="A704" t="s">
        <v>557</v>
      </c>
      <c r="B704" t="s">
        <v>323</v>
      </c>
      <c r="D704" s="21"/>
      <c r="E704" s="21"/>
      <c r="F704" s="21"/>
      <c r="G704" s="21"/>
      <c r="O704" s="6"/>
      <c r="P704" s="6"/>
      <c r="Q704"/>
      <c r="R704"/>
    </row>
    <row r="705" spans="1:18" x14ac:dyDescent="0.3">
      <c r="A705" t="s">
        <v>352</v>
      </c>
      <c r="B705" t="s">
        <v>323</v>
      </c>
      <c r="D705" s="21"/>
      <c r="E705" s="21"/>
      <c r="F705" s="21"/>
      <c r="G705" s="21"/>
      <c r="O705" s="6"/>
      <c r="P705" s="6"/>
      <c r="Q705"/>
      <c r="R705"/>
    </row>
    <row r="706" spans="1:18" x14ac:dyDescent="0.3">
      <c r="A706" t="s">
        <v>630</v>
      </c>
      <c r="B706" t="s">
        <v>323</v>
      </c>
      <c r="D706" s="21"/>
      <c r="E706" s="21"/>
      <c r="F706" s="21"/>
      <c r="G706" s="21"/>
      <c r="O706" s="6"/>
      <c r="P706" s="6"/>
      <c r="Q706"/>
      <c r="R706"/>
    </row>
    <row r="707" spans="1:18" x14ac:dyDescent="0.3">
      <c r="A707" t="s">
        <v>559</v>
      </c>
      <c r="B707" t="s">
        <v>323</v>
      </c>
      <c r="D707" s="21"/>
      <c r="E707" s="21"/>
      <c r="F707" s="21"/>
      <c r="G707" s="21"/>
      <c r="O707" s="6"/>
      <c r="P707" s="6"/>
      <c r="Q707"/>
      <c r="R707"/>
    </row>
    <row r="708" spans="1:18" x14ac:dyDescent="0.3">
      <c r="A708" t="s">
        <v>574</v>
      </c>
      <c r="B708" t="s">
        <v>323</v>
      </c>
      <c r="D708" s="21"/>
      <c r="E708" s="21"/>
      <c r="F708" s="21"/>
      <c r="G708" s="21"/>
      <c r="O708" s="6"/>
      <c r="P708" s="6"/>
      <c r="Q708"/>
      <c r="R708"/>
    </row>
    <row r="709" spans="1:18" x14ac:dyDescent="0.3">
      <c r="A709" t="s">
        <v>553</v>
      </c>
      <c r="B709" t="s">
        <v>323</v>
      </c>
      <c r="D709" s="21"/>
      <c r="E709" s="21"/>
      <c r="F709" s="21"/>
      <c r="G709" s="21"/>
      <c r="O709" s="6"/>
      <c r="P709" s="6"/>
      <c r="Q709"/>
      <c r="R709"/>
    </row>
    <row r="710" spans="1:18" x14ac:dyDescent="0.3">
      <c r="A710" t="s">
        <v>550</v>
      </c>
      <c r="B710" t="s">
        <v>323</v>
      </c>
      <c r="D710" s="21"/>
      <c r="E710" s="21"/>
      <c r="F710" s="21"/>
      <c r="G710" s="21"/>
      <c r="O710" s="6"/>
      <c r="P710" s="6"/>
      <c r="Q710"/>
      <c r="R710"/>
    </row>
    <row r="711" spans="1:18" x14ac:dyDescent="0.3">
      <c r="A711" t="s">
        <v>547</v>
      </c>
      <c r="B711" t="s">
        <v>323</v>
      </c>
      <c r="D711" s="21"/>
      <c r="E711" s="21"/>
      <c r="F711" s="21"/>
      <c r="G711" s="21"/>
      <c r="O711" s="6"/>
      <c r="P711" s="6"/>
      <c r="Q711"/>
      <c r="R711"/>
    </row>
    <row r="712" spans="1:18" x14ac:dyDescent="0.3">
      <c r="A712" t="s">
        <v>558</v>
      </c>
      <c r="B712" t="s">
        <v>323</v>
      </c>
      <c r="D712" s="21"/>
      <c r="E712" s="21"/>
      <c r="F712" s="21"/>
      <c r="G712" s="21"/>
      <c r="O712" s="6"/>
      <c r="P712" s="6"/>
      <c r="Q712"/>
      <c r="R712"/>
    </row>
    <row r="713" spans="1:18" x14ac:dyDescent="0.3">
      <c r="A713" s="21" t="s">
        <v>1361</v>
      </c>
      <c r="B713" s="21" t="s">
        <v>319</v>
      </c>
      <c r="D713" s="21"/>
      <c r="E713" s="21"/>
      <c r="F713" s="21"/>
      <c r="G713" s="21"/>
      <c r="O713" s="6"/>
      <c r="P713" s="6"/>
      <c r="Q713"/>
      <c r="R713"/>
    </row>
    <row r="714" spans="1:18" x14ac:dyDescent="0.3">
      <c r="A714" t="s">
        <v>320</v>
      </c>
      <c r="B714" t="s">
        <v>319</v>
      </c>
      <c r="D714" s="21"/>
      <c r="E714" s="21"/>
      <c r="F714" s="21"/>
      <c r="G714" s="21"/>
      <c r="O714" s="6"/>
      <c r="P714" s="6"/>
      <c r="Q714"/>
      <c r="R714"/>
    </row>
    <row r="715" spans="1:18" x14ac:dyDescent="0.3">
      <c r="A715" t="s">
        <v>625</v>
      </c>
      <c r="B715" t="s">
        <v>319</v>
      </c>
      <c r="D715" s="21"/>
      <c r="E715" s="21"/>
      <c r="F715" s="21"/>
      <c r="G715" s="21"/>
      <c r="O715" s="6"/>
      <c r="P715" s="6"/>
      <c r="Q715"/>
      <c r="R715"/>
    </row>
    <row r="716" spans="1:18" x14ac:dyDescent="0.3">
      <c r="A716" t="s">
        <v>567</v>
      </c>
      <c r="B716" t="s">
        <v>319</v>
      </c>
      <c r="D716" s="21"/>
      <c r="E716" s="21"/>
      <c r="F716" s="21"/>
      <c r="G716" s="21"/>
      <c r="O716" s="6"/>
      <c r="P716" s="6"/>
      <c r="Q716"/>
      <c r="R716"/>
    </row>
    <row r="717" spans="1:18" x14ac:dyDescent="0.3">
      <c r="A717" t="s">
        <v>568</v>
      </c>
      <c r="B717" t="s">
        <v>319</v>
      </c>
      <c r="D717" s="21"/>
      <c r="E717" s="21"/>
      <c r="F717" s="21"/>
      <c r="G717" s="21"/>
      <c r="O717" s="6"/>
      <c r="P717" s="6"/>
      <c r="Q717"/>
      <c r="R717"/>
    </row>
    <row r="718" spans="1:18" x14ac:dyDescent="0.3">
      <c r="A718" t="s">
        <v>562</v>
      </c>
      <c r="B718" t="s">
        <v>319</v>
      </c>
      <c r="D718" s="21"/>
      <c r="E718" s="21"/>
      <c r="F718" s="21"/>
      <c r="G718" s="21"/>
      <c r="O718" s="6"/>
      <c r="P718" s="6"/>
      <c r="Q718"/>
      <c r="R718"/>
    </row>
    <row r="719" spans="1:18" x14ac:dyDescent="0.3">
      <c r="A719" s="21" t="s">
        <v>938</v>
      </c>
      <c r="B719" s="21" t="s">
        <v>319</v>
      </c>
      <c r="D719" s="21"/>
      <c r="E719" s="21"/>
      <c r="F719" s="21"/>
      <c r="G719" s="21"/>
      <c r="O719" s="6"/>
      <c r="P719" s="6"/>
      <c r="Q719"/>
      <c r="R719"/>
    </row>
    <row r="720" spans="1:18" x14ac:dyDescent="0.3">
      <c r="A720" t="s">
        <v>563</v>
      </c>
      <c r="B720" t="s">
        <v>319</v>
      </c>
      <c r="D720" s="21"/>
      <c r="E720" s="21"/>
      <c r="F720" s="21"/>
      <c r="G720" s="21"/>
      <c r="O720" s="6"/>
      <c r="P720" s="6"/>
      <c r="Q720"/>
      <c r="R720"/>
    </row>
    <row r="721" spans="1:18" x14ac:dyDescent="0.3">
      <c r="A721" t="s">
        <v>565</v>
      </c>
      <c r="B721" t="s">
        <v>319</v>
      </c>
      <c r="D721" s="21"/>
      <c r="E721" s="21"/>
      <c r="F721" s="21"/>
      <c r="G721" s="21"/>
      <c r="O721" s="6"/>
      <c r="P721" s="6"/>
      <c r="Q721"/>
      <c r="R721"/>
    </row>
    <row r="722" spans="1:18" x14ac:dyDescent="0.3">
      <c r="A722" t="s">
        <v>724</v>
      </c>
      <c r="B722" t="s">
        <v>319</v>
      </c>
      <c r="D722" s="21"/>
      <c r="E722" s="21"/>
      <c r="F722" s="21"/>
      <c r="G722" s="21"/>
      <c r="O722" s="6"/>
      <c r="P722" s="6"/>
      <c r="Q722"/>
      <c r="R722"/>
    </row>
    <row r="723" spans="1:18" x14ac:dyDescent="0.3">
      <c r="A723" t="s">
        <v>564</v>
      </c>
      <c r="B723" t="s">
        <v>319</v>
      </c>
      <c r="D723" s="21"/>
      <c r="E723" s="21"/>
      <c r="F723" s="21"/>
      <c r="G723" s="21"/>
      <c r="O723" s="6"/>
      <c r="P723" s="6"/>
      <c r="Q723"/>
      <c r="R723"/>
    </row>
    <row r="724" spans="1:18" x14ac:dyDescent="0.3">
      <c r="A724" t="s">
        <v>321</v>
      </c>
      <c r="B724" t="s">
        <v>319</v>
      </c>
      <c r="D724" s="21"/>
      <c r="E724" s="21"/>
      <c r="F724" s="21"/>
      <c r="G724" s="21"/>
      <c r="O724" s="6"/>
      <c r="P724" s="6"/>
      <c r="Q724"/>
      <c r="R724"/>
    </row>
    <row r="725" spans="1:18" x14ac:dyDescent="0.3">
      <c r="A725" t="s">
        <v>626</v>
      </c>
      <c r="B725" t="s">
        <v>319</v>
      </c>
      <c r="D725" s="21"/>
      <c r="E725" s="21"/>
      <c r="F725" s="21"/>
      <c r="G725" s="21"/>
      <c r="O725" s="6"/>
      <c r="P725" s="6"/>
      <c r="Q725"/>
      <c r="R725"/>
    </row>
    <row r="726" spans="1:18" x14ac:dyDescent="0.3">
      <c r="A726" t="s">
        <v>318</v>
      </c>
      <c r="B726" t="s">
        <v>319</v>
      </c>
      <c r="D726" s="21"/>
      <c r="E726" s="21"/>
      <c r="F726" s="21"/>
      <c r="G726" s="21"/>
      <c r="O726" s="6"/>
      <c r="P726" s="6"/>
      <c r="Q726"/>
      <c r="R726"/>
    </row>
    <row r="727" spans="1:18" x14ac:dyDescent="0.3">
      <c r="A727" t="s">
        <v>624</v>
      </c>
      <c r="B727" t="s">
        <v>319</v>
      </c>
      <c r="D727" s="21"/>
      <c r="E727" s="21"/>
      <c r="F727" s="21"/>
      <c r="G727" s="21"/>
      <c r="O727" s="6"/>
      <c r="P727" s="6"/>
      <c r="Q727"/>
      <c r="R727"/>
    </row>
    <row r="728" spans="1:18" x14ac:dyDescent="0.3">
      <c r="A728" t="s">
        <v>324</v>
      </c>
      <c r="B728" t="s">
        <v>319</v>
      </c>
      <c r="D728" s="21"/>
      <c r="E728" s="21"/>
      <c r="F728" s="21"/>
      <c r="G728" s="21"/>
      <c r="O728" s="6"/>
      <c r="P728" s="6"/>
      <c r="Q728"/>
      <c r="R728"/>
    </row>
    <row r="729" spans="1:18" x14ac:dyDescent="0.3">
      <c r="A729" t="s">
        <v>628</v>
      </c>
      <c r="B729" t="s">
        <v>319</v>
      </c>
      <c r="D729" s="21"/>
      <c r="E729" s="21"/>
      <c r="F729" s="21"/>
      <c r="G729" s="21"/>
      <c r="O729" s="6"/>
      <c r="P729" s="6"/>
      <c r="Q729"/>
      <c r="R729"/>
    </row>
    <row r="730" spans="1:18" x14ac:dyDescent="0.3">
      <c r="A730" t="s">
        <v>566</v>
      </c>
      <c r="B730" t="s">
        <v>319</v>
      </c>
      <c r="D730" s="21"/>
      <c r="E730" s="21"/>
      <c r="F730" s="21"/>
      <c r="G730" s="21"/>
      <c r="O730" s="6"/>
      <c r="P730" s="6"/>
      <c r="Q730"/>
      <c r="R730"/>
    </row>
    <row r="731" spans="1:18" x14ac:dyDescent="0.3">
      <c r="A731" t="s">
        <v>583</v>
      </c>
      <c r="B731" t="s">
        <v>319</v>
      </c>
      <c r="D731" s="21"/>
      <c r="E731" s="21"/>
      <c r="F731" s="21"/>
      <c r="G731" s="21"/>
      <c r="O731" s="6"/>
      <c r="P731" s="6"/>
      <c r="Q731"/>
      <c r="R731"/>
    </row>
    <row r="732" spans="1:18" x14ac:dyDescent="0.3">
      <c r="A732" t="s">
        <v>351</v>
      </c>
      <c r="B732" t="s">
        <v>319</v>
      </c>
      <c r="D732" s="21"/>
      <c r="E732" s="21"/>
      <c r="F732" s="21"/>
      <c r="G732" s="21"/>
      <c r="O732" s="6"/>
      <c r="P732" s="6"/>
      <c r="Q732"/>
      <c r="R732"/>
    </row>
    <row r="733" spans="1:18" x14ac:dyDescent="0.3">
      <c r="A733" t="s">
        <v>629</v>
      </c>
      <c r="B733" t="s">
        <v>319</v>
      </c>
      <c r="D733" s="21"/>
      <c r="E733" s="21"/>
      <c r="F733" s="21"/>
      <c r="G733" s="21"/>
      <c r="O733" s="6"/>
      <c r="P733" s="6"/>
      <c r="Q733"/>
      <c r="R733"/>
    </row>
    <row r="734" spans="1:18" x14ac:dyDescent="0.3">
      <c r="A734" t="s">
        <v>92</v>
      </c>
      <c r="B734" t="s">
        <v>319</v>
      </c>
      <c r="D734" s="21"/>
      <c r="E734" s="21"/>
      <c r="F734" s="21"/>
      <c r="G734" s="21"/>
      <c r="O734" s="6"/>
      <c r="P734" s="6"/>
      <c r="Q734"/>
      <c r="R734"/>
    </row>
    <row r="735" spans="1:18" x14ac:dyDescent="0.3">
      <c r="A735" t="s">
        <v>582</v>
      </c>
      <c r="B735" t="s">
        <v>319</v>
      </c>
      <c r="D735" s="21"/>
      <c r="E735" s="21"/>
      <c r="F735" s="21"/>
      <c r="G735" s="21"/>
      <c r="O735" s="6"/>
      <c r="P735" s="6"/>
      <c r="Q735"/>
      <c r="R735"/>
    </row>
    <row r="736" spans="1:18" x14ac:dyDescent="0.3">
      <c r="A736">
        <v>22</v>
      </c>
      <c r="B736" t="s">
        <v>115</v>
      </c>
      <c r="D736" s="21"/>
      <c r="E736" s="21"/>
      <c r="F736" s="21"/>
      <c r="G736" s="21"/>
      <c r="O736" s="6"/>
      <c r="P736" s="6"/>
      <c r="Q736"/>
      <c r="R736"/>
    </row>
    <row r="737" spans="1:18" x14ac:dyDescent="0.3">
      <c r="A737">
        <v>33</v>
      </c>
      <c r="B737" t="s">
        <v>115</v>
      </c>
      <c r="D737" s="21"/>
      <c r="E737" s="21"/>
      <c r="F737" s="21"/>
      <c r="G737" s="21"/>
      <c r="O737" s="6"/>
      <c r="P737" s="6"/>
      <c r="Q737"/>
      <c r="R737"/>
    </row>
    <row r="738" spans="1:18" x14ac:dyDescent="0.3">
      <c r="A738" t="s">
        <v>325</v>
      </c>
      <c r="B738" t="s">
        <v>115</v>
      </c>
      <c r="D738" s="21"/>
      <c r="E738" s="21"/>
      <c r="F738" s="21"/>
      <c r="G738" s="21"/>
      <c r="O738" s="6"/>
      <c r="P738" s="6"/>
      <c r="Q738"/>
      <c r="R738"/>
    </row>
    <row r="739" spans="1:18" x14ac:dyDescent="0.3">
      <c r="A739" t="s">
        <v>661</v>
      </c>
      <c r="B739" t="s">
        <v>115</v>
      </c>
      <c r="D739" s="21"/>
      <c r="E739" s="21"/>
      <c r="F739" s="21"/>
      <c r="G739" s="21"/>
      <c r="O739" s="6"/>
      <c r="P739" s="6"/>
      <c r="Q739"/>
      <c r="R739"/>
    </row>
    <row r="740" spans="1:18" x14ac:dyDescent="0.3">
      <c r="A740" t="s">
        <v>392</v>
      </c>
      <c r="B740" t="s">
        <v>115</v>
      </c>
      <c r="D740" s="21"/>
      <c r="E740" s="21"/>
      <c r="F740" s="21"/>
      <c r="G740" s="21"/>
      <c r="O740" s="6"/>
      <c r="P740" s="6"/>
      <c r="Q740"/>
      <c r="R740"/>
    </row>
    <row r="741" spans="1:18" x14ac:dyDescent="0.3">
      <c r="A741" s="21" t="s">
        <v>1365</v>
      </c>
      <c r="B741" s="21" t="s">
        <v>115</v>
      </c>
      <c r="D741" s="21"/>
      <c r="E741" s="21"/>
      <c r="F741" s="21"/>
      <c r="G741" s="21"/>
      <c r="O741" s="6"/>
      <c r="P741" s="6"/>
      <c r="Q741"/>
      <c r="R741"/>
    </row>
    <row r="742" spans="1:18" x14ac:dyDescent="0.3">
      <c r="A742" t="s">
        <v>384</v>
      </c>
      <c r="B742" t="s">
        <v>115</v>
      </c>
      <c r="D742" s="21"/>
      <c r="E742" s="21"/>
      <c r="F742" s="21"/>
      <c r="G742" s="21"/>
      <c r="O742" s="6"/>
      <c r="P742" s="6"/>
      <c r="Q742"/>
      <c r="R742"/>
    </row>
    <row r="743" spans="1:18" x14ac:dyDescent="0.3">
      <c r="A743" t="s">
        <v>407</v>
      </c>
      <c r="B743" t="s">
        <v>115</v>
      </c>
      <c r="D743" s="21"/>
      <c r="E743" s="21"/>
      <c r="F743" s="21"/>
      <c r="G743" s="21"/>
      <c r="O743" s="6"/>
      <c r="P743" s="6"/>
      <c r="Q743"/>
      <c r="R743"/>
    </row>
    <row r="744" spans="1:18" x14ac:dyDescent="0.3">
      <c r="A744" t="s">
        <v>431</v>
      </c>
      <c r="B744" t="s">
        <v>115</v>
      </c>
      <c r="D744" s="21"/>
      <c r="E744" s="21"/>
      <c r="F744" s="21"/>
      <c r="G744" s="21"/>
      <c r="O744" s="6"/>
      <c r="P744" s="6"/>
      <c r="Q744"/>
      <c r="R744"/>
    </row>
    <row r="745" spans="1:18" x14ac:dyDescent="0.3">
      <c r="A745" t="s">
        <v>326</v>
      </c>
      <c r="B745" t="s">
        <v>115</v>
      </c>
      <c r="D745" s="21"/>
      <c r="E745" s="21"/>
      <c r="F745" s="21"/>
      <c r="G745" s="21"/>
      <c r="O745" s="6"/>
      <c r="P745" s="6"/>
      <c r="Q745"/>
      <c r="R745"/>
    </row>
    <row r="746" spans="1:18" x14ac:dyDescent="0.3">
      <c r="A746" t="s">
        <v>662</v>
      </c>
      <c r="B746" t="s">
        <v>115</v>
      </c>
      <c r="D746" s="21"/>
      <c r="E746" s="21"/>
      <c r="F746" s="21"/>
      <c r="G746" s="21"/>
      <c r="O746" s="6"/>
      <c r="P746" s="6"/>
      <c r="Q746"/>
      <c r="R746"/>
    </row>
    <row r="747" spans="1:18" x14ac:dyDescent="0.3">
      <c r="A747" t="s">
        <v>403</v>
      </c>
      <c r="B747" t="s">
        <v>115</v>
      </c>
      <c r="D747" s="21"/>
      <c r="E747" s="21"/>
      <c r="F747" s="21"/>
      <c r="G747" s="21"/>
      <c r="O747" s="6"/>
      <c r="P747" s="6"/>
      <c r="Q747"/>
      <c r="R747"/>
    </row>
    <row r="748" spans="1:18" x14ac:dyDescent="0.3">
      <c r="A748" t="s">
        <v>428</v>
      </c>
      <c r="B748" t="s">
        <v>115</v>
      </c>
      <c r="D748" s="21"/>
      <c r="E748" s="21"/>
      <c r="F748" s="21"/>
      <c r="G748" s="21"/>
      <c r="O748" s="6"/>
      <c r="P748" s="6"/>
      <c r="Q748"/>
      <c r="R748"/>
    </row>
    <row r="749" spans="1:18" x14ac:dyDescent="0.3">
      <c r="A749" t="s">
        <v>378</v>
      </c>
      <c r="B749" t="s">
        <v>115</v>
      </c>
      <c r="D749" s="21"/>
      <c r="E749" s="21"/>
      <c r="F749" s="21"/>
      <c r="G749" s="21"/>
      <c r="O749" s="6"/>
      <c r="P749" s="6"/>
      <c r="Q749"/>
      <c r="R749"/>
    </row>
    <row r="750" spans="1:18" x14ac:dyDescent="0.3">
      <c r="A750" t="s">
        <v>340</v>
      </c>
      <c r="B750" t="s">
        <v>115</v>
      </c>
      <c r="D750" s="21"/>
      <c r="E750" s="21"/>
      <c r="F750" s="21"/>
      <c r="G750" s="21"/>
      <c r="O750" s="6"/>
      <c r="P750" s="6"/>
      <c r="Q750"/>
      <c r="R750"/>
    </row>
    <row r="751" spans="1:18" x14ac:dyDescent="0.3">
      <c r="A751" t="s">
        <v>669</v>
      </c>
      <c r="B751" t="s">
        <v>115</v>
      </c>
      <c r="D751" s="21"/>
      <c r="E751" s="21"/>
      <c r="F751" s="21"/>
      <c r="G751" s="21"/>
      <c r="O751" s="6"/>
      <c r="P751" s="6"/>
      <c r="Q751"/>
      <c r="R751"/>
    </row>
    <row r="752" spans="1:18" x14ac:dyDescent="0.3">
      <c r="A752" s="21" t="s">
        <v>1437</v>
      </c>
      <c r="B752" s="21" t="s">
        <v>115</v>
      </c>
      <c r="D752" s="21"/>
      <c r="E752" s="21"/>
      <c r="F752" s="21"/>
      <c r="G752" s="21"/>
      <c r="O752" s="6"/>
      <c r="P752" s="6"/>
      <c r="Q752"/>
      <c r="R752"/>
    </row>
    <row r="753" spans="1:18" x14ac:dyDescent="0.3">
      <c r="A753" t="s">
        <v>357</v>
      </c>
      <c r="B753" t="s">
        <v>115</v>
      </c>
      <c r="D753" s="21"/>
      <c r="E753" s="21"/>
      <c r="F753" s="21"/>
      <c r="G753" s="21"/>
      <c r="O753" s="6"/>
      <c r="P753" s="6"/>
      <c r="Q753"/>
      <c r="R753"/>
    </row>
    <row r="754" spans="1:18" x14ac:dyDescent="0.3">
      <c r="A754" t="s">
        <v>672</v>
      </c>
      <c r="B754" t="s">
        <v>115</v>
      </c>
      <c r="D754" s="21"/>
      <c r="E754" s="21"/>
      <c r="F754" s="21"/>
      <c r="G754" s="21"/>
      <c r="O754" s="6"/>
      <c r="P754" s="6"/>
      <c r="Q754"/>
      <c r="R754"/>
    </row>
    <row r="755" spans="1:18" x14ac:dyDescent="0.3">
      <c r="A755" t="s">
        <v>385</v>
      </c>
      <c r="B755" t="s">
        <v>115</v>
      </c>
      <c r="D755" s="21"/>
      <c r="E755" s="21"/>
      <c r="F755" s="21"/>
      <c r="G755" s="21"/>
      <c r="O755" s="6"/>
      <c r="P755" s="6"/>
      <c r="Q755"/>
      <c r="R755"/>
    </row>
    <row r="756" spans="1:18" x14ac:dyDescent="0.3">
      <c r="A756" t="s">
        <v>381</v>
      </c>
      <c r="B756" t="s">
        <v>115</v>
      </c>
      <c r="D756" s="21"/>
      <c r="E756" s="21"/>
      <c r="F756" s="21"/>
      <c r="G756" s="21"/>
      <c r="O756" s="6"/>
      <c r="P756" s="6"/>
      <c r="Q756"/>
      <c r="R756"/>
    </row>
    <row r="757" spans="1:18" x14ac:dyDescent="0.3">
      <c r="A757" t="s">
        <v>573</v>
      </c>
      <c r="B757" t="s">
        <v>115</v>
      </c>
      <c r="D757" s="21"/>
      <c r="E757" s="21"/>
      <c r="F757" s="21"/>
      <c r="G757" s="21"/>
      <c r="O757" s="6"/>
      <c r="P757" s="6"/>
      <c r="Q757"/>
      <c r="R757"/>
    </row>
    <row r="758" spans="1:18" x14ac:dyDescent="0.3">
      <c r="A758" t="s">
        <v>386</v>
      </c>
      <c r="B758" t="s">
        <v>115</v>
      </c>
      <c r="D758" s="21"/>
      <c r="E758" s="21"/>
      <c r="F758" s="21"/>
      <c r="G758" s="21"/>
      <c r="O758" s="6"/>
      <c r="P758" s="6"/>
      <c r="Q758"/>
      <c r="R758"/>
    </row>
    <row r="759" spans="1:18" x14ac:dyDescent="0.3">
      <c r="A759" t="s">
        <v>433</v>
      </c>
      <c r="B759" t="s">
        <v>115</v>
      </c>
      <c r="D759" s="21"/>
      <c r="E759" s="21"/>
      <c r="F759" s="21"/>
      <c r="G759" s="21"/>
      <c r="O759" s="6"/>
      <c r="P759" s="6"/>
      <c r="Q759"/>
      <c r="R759"/>
    </row>
    <row r="760" spans="1:18" x14ac:dyDescent="0.3">
      <c r="A760" s="21" t="s">
        <v>1463</v>
      </c>
      <c r="B760" s="21" t="s">
        <v>115</v>
      </c>
      <c r="D760" s="21"/>
      <c r="E760" s="21"/>
      <c r="F760" s="21"/>
      <c r="G760" s="21"/>
      <c r="O760" s="6"/>
      <c r="P760" s="6"/>
      <c r="Q760"/>
      <c r="R760"/>
    </row>
    <row r="761" spans="1:18" x14ac:dyDescent="0.3">
      <c r="A761" t="s">
        <v>309</v>
      </c>
      <c r="B761" t="s">
        <v>115</v>
      </c>
      <c r="D761" s="21"/>
      <c r="E761" s="21"/>
      <c r="F761" s="21"/>
      <c r="G761" s="21"/>
      <c r="O761" s="6"/>
      <c r="P761" s="6"/>
      <c r="Q761"/>
      <c r="R761"/>
    </row>
    <row r="762" spans="1:18" x14ac:dyDescent="0.3">
      <c r="A762" t="s">
        <v>657</v>
      </c>
      <c r="B762" t="s">
        <v>115</v>
      </c>
      <c r="D762" s="21"/>
      <c r="E762" s="21"/>
      <c r="F762" s="21"/>
      <c r="G762" s="21"/>
      <c r="O762" s="6"/>
      <c r="P762" s="6"/>
      <c r="Q762"/>
      <c r="R762"/>
    </row>
    <row r="763" spans="1:18" x14ac:dyDescent="0.3">
      <c r="A763" t="s">
        <v>409</v>
      </c>
      <c r="B763" t="s">
        <v>115</v>
      </c>
      <c r="D763" s="21"/>
      <c r="E763" s="21"/>
      <c r="F763" s="21"/>
      <c r="G763" s="21"/>
      <c r="O763" s="6"/>
      <c r="P763" s="6"/>
      <c r="Q763"/>
      <c r="R763"/>
    </row>
    <row r="764" spans="1:18" x14ac:dyDescent="0.3">
      <c r="A764" t="s">
        <v>376</v>
      </c>
      <c r="B764" t="s">
        <v>115</v>
      </c>
      <c r="D764" s="21"/>
      <c r="E764" s="21"/>
      <c r="F764" s="21"/>
      <c r="G764" s="21"/>
      <c r="O764" s="6"/>
      <c r="P764" s="6"/>
      <c r="Q764"/>
      <c r="R764"/>
    </row>
    <row r="765" spans="1:18" x14ac:dyDescent="0.3">
      <c r="A765" t="s">
        <v>327</v>
      </c>
      <c r="B765" t="s">
        <v>115</v>
      </c>
      <c r="D765" s="21"/>
      <c r="E765" s="21"/>
      <c r="F765" s="21"/>
      <c r="G765" s="21"/>
      <c r="O765" s="6"/>
      <c r="P765" s="6"/>
      <c r="Q765"/>
      <c r="R765"/>
    </row>
    <row r="766" spans="1:18" x14ac:dyDescent="0.3">
      <c r="A766" t="s">
        <v>663</v>
      </c>
      <c r="B766" t="s">
        <v>115</v>
      </c>
      <c r="D766" s="21"/>
      <c r="E766" s="21"/>
      <c r="F766" s="21"/>
      <c r="G766" s="21"/>
      <c r="O766" s="6"/>
      <c r="P766" s="6"/>
      <c r="Q766"/>
      <c r="R766"/>
    </row>
    <row r="767" spans="1:18" x14ac:dyDescent="0.3">
      <c r="A767" t="s">
        <v>372</v>
      </c>
      <c r="B767" t="s">
        <v>115</v>
      </c>
      <c r="D767" s="21"/>
      <c r="E767" s="21"/>
      <c r="F767" s="21"/>
      <c r="G767" s="21"/>
      <c r="O767" s="6"/>
      <c r="P767" s="6"/>
      <c r="Q767"/>
      <c r="R767"/>
    </row>
    <row r="768" spans="1:18" x14ac:dyDescent="0.3">
      <c r="A768" t="s">
        <v>328</v>
      </c>
      <c r="B768" t="s">
        <v>115</v>
      </c>
      <c r="D768" s="21"/>
      <c r="E768" s="21"/>
      <c r="F768" s="21"/>
      <c r="G768" s="21"/>
      <c r="O768" s="6"/>
      <c r="P768" s="6"/>
      <c r="Q768"/>
      <c r="R768"/>
    </row>
    <row r="769" spans="1:18" x14ac:dyDescent="0.3">
      <c r="A769" t="s">
        <v>664</v>
      </c>
      <c r="B769" t="s">
        <v>115</v>
      </c>
      <c r="D769" s="21"/>
      <c r="E769" s="21"/>
      <c r="F769" s="21"/>
      <c r="G769" s="21"/>
      <c r="O769" s="6"/>
      <c r="P769" s="6"/>
      <c r="Q769"/>
      <c r="R769"/>
    </row>
    <row r="770" spans="1:18" x14ac:dyDescent="0.3">
      <c r="A770" t="s">
        <v>329</v>
      </c>
      <c r="B770" t="s">
        <v>115</v>
      </c>
      <c r="D770" s="21"/>
      <c r="E770" s="21"/>
      <c r="F770" s="21"/>
      <c r="G770" s="21"/>
      <c r="O770" s="6"/>
      <c r="P770" s="6"/>
      <c r="Q770"/>
      <c r="R770"/>
    </row>
    <row r="771" spans="1:18" x14ac:dyDescent="0.3">
      <c r="A771" t="s">
        <v>665</v>
      </c>
      <c r="B771" t="s">
        <v>115</v>
      </c>
      <c r="D771" s="21"/>
      <c r="E771" s="21"/>
      <c r="F771" s="21"/>
      <c r="G771" s="21"/>
      <c r="O771" s="6"/>
      <c r="P771" s="6"/>
      <c r="Q771"/>
      <c r="R771"/>
    </row>
    <row r="772" spans="1:18" x14ac:dyDescent="0.3">
      <c r="A772" t="s">
        <v>808</v>
      </c>
      <c r="B772" t="s">
        <v>115</v>
      </c>
      <c r="D772" s="21"/>
      <c r="E772" s="21"/>
      <c r="F772" s="21"/>
      <c r="G772" s="21"/>
      <c r="O772" s="6"/>
      <c r="P772" s="6"/>
      <c r="Q772"/>
      <c r="R772"/>
    </row>
    <row r="773" spans="1:18" x14ac:dyDescent="0.3">
      <c r="A773" t="s">
        <v>311</v>
      </c>
      <c r="B773" t="s">
        <v>115</v>
      </c>
      <c r="D773" s="21"/>
      <c r="E773" s="21"/>
      <c r="F773" s="21"/>
      <c r="G773" s="21"/>
      <c r="O773" s="6"/>
      <c r="P773" s="6"/>
      <c r="Q773"/>
      <c r="R773"/>
    </row>
    <row r="774" spans="1:18" x14ac:dyDescent="0.3">
      <c r="A774" t="s">
        <v>658</v>
      </c>
      <c r="B774" t="s">
        <v>115</v>
      </c>
      <c r="D774" s="21"/>
      <c r="E774" s="21"/>
      <c r="F774" s="21"/>
      <c r="G774" s="21"/>
      <c r="O774" s="6"/>
      <c r="P774" s="6"/>
      <c r="Q774"/>
      <c r="R774"/>
    </row>
    <row r="775" spans="1:18" x14ac:dyDescent="0.3">
      <c r="A775" s="21" t="s">
        <v>936</v>
      </c>
      <c r="B775" s="21" t="s">
        <v>115</v>
      </c>
      <c r="D775" s="21"/>
      <c r="E775" s="21"/>
      <c r="F775" s="21"/>
      <c r="G775" s="21"/>
      <c r="O775" s="6"/>
      <c r="P775" s="6"/>
      <c r="Q775"/>
      <c r="R775"/>
    </row>
    <row r="776" spans="1:18" x14ac:dyDescent="0.3">
      <c r="A776" t="s">
        <v>383</v>
      </c>
      <c r="B776" t="s">
        <v>115</v>
      </c>
      <c r="D776" s="21"/>
      <c r="E776" s="21"/>
      <c r="F776" s="21"/>
      <c r="G776" s="21"/>
      <c r="O776" s="6"/>
      <c r="P776" s="6"/>
      <c r="Q776"/>
      <c r="R776"/>
    </row>
    <row r="777" spans="1:18" x14ac:dyDescent="0.3">
      <c r="A777" t="s">
        <v>375</v>
      </c>
      <c r="B777" t="s">
        <v>115</v>
      </c>
      <c r="D777" s="21"/>
      <c r="E777" s="21"/>
      <c r="F777" s="21"/>
      <c r="G777" s="21"/>
      <c r="O777" s="6"/>
      <c r="P777" s="6"/>
      <c r="Q777"/>
      <c r="R777"/>
    </row>
    <row r="778" spans="1:18" x14ac:dyDescent="0.3">
      <c r="A778" t="s">
        <v>379</v>
      </c>
      <c r="B778" t="s">
        <v>115</v>
      </c>
      <c r="D778" s="21"/>
      <c r="E778" s="21"/>
      <c r="F778" s="21"/>
      <c r="G778" s="21"/>
      <c r="O778" s="6"/>
      <c r="P778" s="6"/>
      <c r="Q778"/>
      <c r="R778"/>
    </row>
    <row r="779" spans="1:18" x14ac:dyDescent="0.3">
      <c r="A779" t="s">
        <v>366</v>
      </c>
      <c r="B779" t="s">
        <v>115</v>
      </c>
      <c r="D779" s="21"/>
      <c r="E779" s="21"/>
      <c r="F779" s="21"/>
      <c r="G779" s="21"/>
      <c r="O779" s="6"/>
      <c r="P779" s="6"/>
      <c r="Q779"/>
      <c r="R779"/>
    </row>
    <row r="780" spans="1:18" x14ac:dyDescent="0.3">
      <c r="A780" t="s">
        <v>679</v>
      </c>
      <c r="B780" t="s">
        <v>115</v>
      </c>
      <c r="O780" s="6"/>
      <c r="P780" s="6"/>
      <c r="Q780"/>
      <c r="R780"/>
    </row>
    <row r="781" spans="1:18" x14ac:dyDescent="0.3">
      <c r="A781" t="s">
        <v>331</v>
      </c>
      <c r="B781" t="s">
        <v>115</v>
      </c>
    </row>
    <row r="782" spans="1:18" x14ac:dyDescent="0.3">
      <c r="A782" t="s">
        <v>667</v>
      </c>
      <c r="B782" t="s">
        <v>115</v>
      </c>
    </row>
    <row r="783" spans="1:18" x14ac:dyDescent="0.3">
      <c r="A783" t="s">
        <v>330</v>
      </c>
      <c r="B783" t="s">
        <v>115</v>
      </c>
    </row>
    <row r="784" spans="1:18" x14ac:dyDescent="0.3">
      <c r="A784" t="s">
        <v>666</v>
      </c>
      <c r="B784" t="s">
        <v>115</v>
      </c>
    </row>
    <row r="785" spans="1:2" x14ac:dyDescent="0.3">
      <c r="A785" t="s">
        <v>408</v>
      </c>
      <c r="B785" t="s">
        <v>115</v>
      </c>
    </row>
    <row r="786" spans="1:2" x14ac:dyDescent="0.3">
      <c r="A786" t="s">
        <v>391</v>
      </c>
      <c r="B786" t="s">
        <v>115</v>
      </c>
    </row>
    <row r="787" spans="1:2" x14ac:dyDescent="0.3">
      <c r="A787" t="s">
        <v>414</v>
      </c>
      <c r="B787" t="s">
        <v>115</v>
      </c>
    </row>
    <row r="788" spans="1:2" x14ac:dyDescent="0.3">
      <c r="A788" t="s">
        <v>388</v>
      </c>
      <c r="B788" t="s">
        <v>115</v>
      </c>
    </row>
    <row r="789" spans="1:2" x14ac:dyDescent="0.3">
      <c r="A789" t="s">
        <v>387</v>
      </c>
      <c r="B789" t="s">
        <v>115</v>
      </c>
    </row>
    <row r="790" spans="1:2" x14ac:dyDescent="0.3">
      <c r="A790" t="s">
        <v>371</v>
      </c>
      <c r="B790" t="s">
        <v>115</v>
      </c>
    </row>
    <row r="791" spans="1:2" x14ac:dyDescent="0.3">
      <c r="A791" t="s">
        <v>364</v>
      </c>
      <c r="B791" t="s">
        <v>115</v>
      </c>
    </row>
    <row r="792" spans="1:2" x14ac:dyDescent="0.3">
      <c r="A792" t="s">
        <v>677</v>
      </c>
      <c r="B792" t="s">
        <v>115</v>
      </c>
    </row>
    <row r="793" spans="1:2" x14ac:dyDescent="0.3">
      <c r="A793" t="s">
        <v>312</v>
      </c>
      <c r="B793" t="s">
        <v>115</v>
      </c>
    </row>
    <row r="794" spans="1:2" x14ac:dyDescent="0.3">
      <c r="A794" t="s">
        <v>660</v>
      </c>
      <c r="B794" t="s">
        <v>115</v>
      </c>
    </row>
    <row r="795" spans="1:2" x14ac:dyDescent="0.3">
      <c r="A795" t="s">
        <v>756</v>
      </c>
      <c r="B795" t="s">
        <v>115</v>
      </c>
    </row>
    <row r="796" spans="1:2" x14ac:dyDescent="0.3">
      <c r="A796" t="s">
        <v>0</v>
      </c>
      <c r="B796" t="s">
        <v>115</v>
      </c>
    </row>
    <row r="797" spans="1:2" x14ac:dyDescent="0.3">
      <c r="A797" t="s">
        <v>438</v>
      </c>
      <c r="B797" t="s">
        <v>115</v>
      </c>
    </row>
    <row r="798" spans="1:2" x14ac:dyDescent="0.3">
      <c r="A798" t="s">
        <v>400</v>
      </c>
      <c r="B798" t="s">
        <v>115</v>
      </c>
    </row>
    <row r="799" spans="1:2" x14ac:dyDescent="0.3">
      <c r="A799" t="s">
        <v>402</v>
      </c>
      <c r="B799" t="s">
        <v>115</v>
      </c>
    </row>
    <row r="800" spans="1:2" x14ac:dyDescent="0.3">
      <c r="A800" t="s">
        <v>437</v>
      </c>
      <c r="B800" t="s">
        <v>115</v>
      </c>
    </row>
    <row r="801" spans="1:2" x14ac:dyDescent="0.3">
      <c r="A801" t="s">
        <v>435</v>
      </c>
      <c r="B801" t="s">
        <v>115</v>
      </c>
    </row>
    <row r="802" spans="1:2" x14ac:dyDescent="0.3">
      <c r="A802" t="s">
        <v>755</v>
      </c>
      <c r="B802" t="s">
        <v>115</v>
      </c>
    </row>
    <row r="803" spans="1:2" x14ac:dyDescent="0.3">
      <c r="A803" t="s">
        <v>393</v>
      </c>
      <c r="B803" t="s">
        <v>115</v>
      </c>
    </row>
    <row r="804" spans="1:2" x14ac:dyDescent="0.3">
      <c r="A804" t="s">
        <v>394</v>
      </c>
      <c r="B804" t="s">
        <v>115</v>
      </c>
    </row>
    <row r="805" spans="1:2" x14ac:dyDescent="0.3">
      <c r="A805" t="s">
        <v>425</v>
      </c>
      <c r="B805" t="s">
        <v>115</v>
      </c>
    </row>
    <row r="806" spans="1:2" x14ac:dyDescent="0.3">
      <c r="A806" t="s">
        <v>332</v>
      </c>
      <c r="B806" t="s">
        <v>115</v>
      </c>
    </row>
    <row r="807" spans="1:2" x14ac:dyDescent="0.3">
      <c r="A807" t="s">
        <v>668</v>
      </c>
      <c r="B807" t="s">
        <v>115</v>
      </c>
    </row>
    <row r="808" spans="1:2" x14ac:dyDescent="0.3">
      <c r="A808" t="s">
        <v>421</v>
      </c>
      <c r="B808" t="s">
        <v>115</v>
      </c>
    </row>
    <row r="809" spans="1:2" x14ac:dyDescent="0.3">
      <c r="A809" t="s">
        <v>423</v>
      </c>
      <c r="B809" t="s">
        <v>115</v>
      </c>
    </row>
    <row r="810" spans="1:2" x14ac:dyDescent="0.3">
      <c r="A810" t="s">
        <v>389</v>
      </c>
      <c r="B810" t="s">
        <v>115</v>
      </c>
    </row>
    <row r="811" spans="1:2" x14ac:dyDescent="0.3">
      <c r="A811" t="s">
        <v>422</v>
      </c>
      <c r="B811" t="s">
        <v>115</v>
      </c>
    </row>
    <row r="812" spans="1:2" x14ac:dyDescent="0.3">
      <c r="A812" t="s">
        <v>341</v>
      </c>
      <c r="B812" t="s">
        <v>115</v>
      </c>
    </row>
    <row r="813" spans="1:2" x14ac:dyDescent="0.3">
      <c r="A813" t="s">
        <v>670</v>
      </c>
      <c r="B813" t="s">
        <v>115</v>
      </c>
    </row>
    <row r="814" spans="1:2" x14ac:dyDescent="0.3">
      <c r="A814" t="s">
        <v>436</v>
      </c>
      <c r="B814" t="s">
        <v>115</v>
      </c>
    </row>
    <row r="815" spans="1:2" x14ac:dyDescent="0.3">
      <c r="A815" t="s">
        <v>358</v>
      </c>
      <c r="B815" t="s">
        <v>115</v>
      </c>
    </row>
    <row r="816" spans="1:2" x14ac:dyDescent="0.3">
      <c r="A816" t="s">
        <v>673</v>
      </c>
      <c r="B816" t="s">
        <v>115</v>
      </c>
    </row>
    <row r="817" spans="1:2" x14ac:dyDescent="0.3">
      <c r="A817" t="s">
        <v>417</v>
      </c>
      <c r="B817" t="s">
        <v>115</v>
      </c>
    </row>
    <row r="818" spans="1:2" x14ac:dyDescent="0.3">
      <c r="A818" t="s">
        <v>440</v>
      </c>
      <c r="B818" t="s">
        <v>115</v>
      </c>
    </row>
    <row r="819" spans="1:2" x14ac:dyDescent="0.3">
      <c r="A819" t="s">
        <v>411</v>
      </c>
      <c r="B819" t="s">
        <v>115</v>
      </c>
    </row>
    <row r="820" spans="1:2" x14ac:dyDescent="0.3">
      <c r="A820" s="21" t="s">
        <v>1352</v>
      </c>
      <c r="B820" s="21" t="s">
        <v>115</v>
      </c>
    </row>
    <row r="821" spans="1:2" x14ac:dyDescent="0.3">
      <c r="A821" s="21" t="s">
        <v>873</v>
      </c>
      <c r="B821" s="21" t="s">
        <v>115</v>
      </c>
    </row>
    <row r="822" spans="1:2" x14ac:dyDescent="0.3">
      <c r="A822" s="21" t="s">
        <v>1200</v>
      </c>
      <c r="B822" s="21" t="s">
        <v>115</v>
      </c>
    </row>
    <row r="823" spans="1:2" x14ac:dyDescent="0.3">
      <c r="A823" t="s">
        <v>405</v>
      </c>
      <c r="B823" t="s">
        <v>115</v>
      </c>
    </row>
    <row r="824" spans="1:2" x14ac:dyDescent="0.3">
      <c r="A824" t="s">
        <v>273</v>
      </c>
      <c r="B824" t="s">
        <v>115</v>
      </c>
    </row>
    <row r="825" spans="1:2" x14ac:dyDescent="0.3">
      <c r="A825" t="s">
        <v>659</v>
      </c>
      <c r="B825" t="s">
        <v>115</v>
      </c>
    </row>
    <row r="826" spans="1:2" x14ac:dyDescent="0.3">
      <c r="A826" s="21" t="s">
        <v>952</v>
      </c>
      <c r="B826" s="21" t="s">
        <v>115</v>
      </c>
    </row>
    <row r="827" spans="1:2" x14ac:dyDescent="0.3">
      <c r="A827" t="s">
        <v>367</v>
      </c>
      <c r="B827" t="s">
        <v>115</v>
      </c>
    </row>
    <row r="828" spans="1:2" x14ac:dyDescent="0.3">
      <c r="A828" t="s">
        <v>680</v>
      </c>
      <c r="B828" t="s">
        <v>115</v>
      </c>
    </row>
    <row r="829" spans="1:2" x14ac:dyDescent="0.3">
      <c r="A829" s="21" t="s">
        <v>953</v>
      </c>
      <c r="B829" s="21" t="s">
        <v>115</v>
      </c>
    </row>
    <row r="830" spans="1:2" x14ac:dyDescent="0.3">
      <c r="A830" t="s">
        <v>434</v>
      </c>
      <c r="B830" t="s">
        <v>115</v>
      </c>
    </row>
    <row r="831" spans="1:2" x14ac:dyDescent="0.3">
      <c r="A831" t="s">
        <v>432</v>
      </c>
      <c r="B831" t="s">
        <v>115</v>
      </c>
    </row>
    <row r="832" spans="1:2" x14ac:dyDescent="0.3">
      <c r="A832" t="s">
        <v>439</v>
      </c>
      <c r="B832" t="s">
        <v>115</v>
      </c>
    </row>
    <row r="833" spans="1:2" x14ac:dyDescent="0.3">
      <c r="A833" t="s">
        <v>426</v>
      </c>
      <c r="B833" t="s">
        <v>115</v>
      </c>
    </row>
    <row r="834" spans="1:2" x14ac:dyDescent="0.3">
      <c r="A834" t="s">
        <v>359</v>
      </c>
      <c r="B834" t="s">
        <v>115</v>
      </c>
    </row>
    <row r="835" spans="1:2" x14ac:dyDescent="0.3">
      <c r="A835" t="s">
        <v>674</v>
      </c>
      <c r="B835" t="s">
        <v>115</v>
      </c>
    </row>
    <row r="836" spans="1:2" x14ac:dyDescent="0.3">
      <c r="A836" t="s">
        <v>374</v>
      </c>
      <c r="B836" t="s">
        <v>115</v>
      </c>
    </row>
    <row r="837" spans="1:2" x14ac:dyDescent="0.3">
      <c r="A837" t="s">
        <v>373</v>
      </c>
      <c r="B837" t="s">
        <v>115</v>
      </c>
    </row>
    <row r="838" spans="1:2" x14ac:dyDescent="0.3">
      <c r="A838" t="s">
        <v>430</v>
      </c>
      <c r="B838" t="s">
        <v>115</v>
      </c>
    </row>
    <row r="839" spans="1:2" x14ac:dyDescent="0.3">
      <c r="A839" t="s">
        <v>416</v>
      </c>
      <c r="B839" t="s">
        <v>115</v>
      </c>
    </row>
    <row r="840" spans="1:2" x14ac:dyDescent="0.3">
      <c r="A840" t="s">
        <v>413</v>
      </c>
      <c r="B840" t="s">
        <v>115</v>
      </c>
    </row>
    <row r="841" spans="1:2" x14ac:dyDescent="0.3">
      <c r="A841" t="s">
        <v>441</v>
      </c>
      <c r="B841" t="s">
        <v>115</v>
      </c>
    </row>
    <row r="842" spans="1:2" x14ac:dyDescent="0.3">
      <c r="A842" t="s">
        <v>427</v>
      </c>
      <c r="B842" t="s">
        <v>115</v>
      </c>
    </row>
    <row r="843" spans="1:2" x14ac:dyDescent="0.3">
      <c r="A843" t="s">
        <v>360</v>
      </c>
      <c r="B843" t="s">
        <v>115</v>
      </c>
    </row>
    <row r="844" spans="1:2" x14ac:dyDescent="0.3">
      <c r="A844" t="s">
        <v>675</v>
      </c>
      <c r="B844" t="s">
        <v>115</v>
      </c>
    </row>
    <row r="845" spans="1:2" x14ac:dyDescent="0.3">
      <c r="A845" t="s">
        <v>415</v>
      </c>
      <c r="B845" t="s">
        <v>115</v>
      </c>
    </row>
    <row r="846" spans="1:2" x14ac:dyDescent="0.3">
      <c r="A846" t="s">
        <v>580</v>
      </c>
      <c r="B846" t="s">
        <v>115</v>
      </c>
    </row>
    <row r="847" spans="1:2" x14ac:dyDescent="0.3">
      <c r="A847" t="s">
        <v>361</v>
      </c>
      <c r="B847" t="s">
        <v>115</v>
      </c>
    </row>
    <row r="848" spans="1:2" x14ac:dyDescent="0.3">
      <c r="A848" t="s">
        <v>676</v>
      </c>
      <c r="B848" t="s">
        <v>115</v>
      </c>
    </row>
    <row r="849" spans="1:2" x14ac:dyDescent="0.3">
      <c r="A849" t="s">
        <v>418</v>
      </c>
      <c r="B849" t="s">
        <v>115</v>
      </c>
    </row>
    <row r="850" spans="1:2" x14ac:dyDescent="0.3">
      <c r="A850" t="s">
        <v>399</v>
      </c>
      <c r="B850" t="s">
        <v>115</v>
      </c>
    </row>
    <row r="851" spans="1:2" x14ac:dyDescent="0.3">
      <c r="A851" t="s">
        <v>429</v>
      </c>
      <c r="B851" t="s">
        <v>115</v>
      </c>
    </row>
    <row r="852" spans="1:2" x14ac:dyDescent="0.3">
      <c r="A852" t="s">
        <v>406</v>
      </c>
      <c r="B852" t="s">
        <v>115</v>
      </c>
    </row>
    <row r="853" spans="1:2" x14ac:dyDescent="0.3">
      <c r="A853" t="s">
        <v>420</v>
      </c>
      <c r="B853" t="s">
        <v>115</v>
      </c>
    </row>
    <row r="854" spans="1:2" x14ac:dyDescent="0.3">
      <c r="A854" t="s">
        <v>397</v>
      </c>
      <c r="B854" t="s">
        <v>115</v>
      </c>
    </row>
    <row r="855" spans="1:2" x14ac:dyDescent="0.3">
      <c r="A855" t="s">
        <v>342</v>
      </c>
      <c r="B855" t="s">
        <v>115</v>
      </c>
    </row>
    <row r="856" spans="1:2" x14ac:dyDescent="0.3">
      <c r="A856" t="s">
        <v>671</v>
      </c>
      <c r="B856" t="s">
        <v>115</v>
      </c>
    </row>
    <row r="857" spans="1:2" x14ac:dyDescent="0.3">
      <c r="A857" t="s">
        <v>395</v>
      </c>
      <c r="B857" t="s">
        <v>115</v>
      </c>
    </row>
    <row r="858" spans="1:2" x14ac:dyDescent="0.3">
      <c r="A858" t="s">
        <v>382</v>
      </c>
      <c r="B858" t="s">
        <v>115</v>
      </c>
    </row>
    <row r="859" spans="1:2" x14ac:dyDescent="0.3">
      <c r="A859" s="21" t="s">
        <v>881</v>
      </c>
      <c r="B859" s="21" t="s">
        <v>115</v>
      </c>
    </row>
    <row r="860" spans="1:2" x14ac:dyDescent="0.3">
      <c r="A860" t="s">
        <v>380</v>
      </c>
      <c r="B860" t="s">
        <v>115</v>
      </c>
    </row>
    <row r="861" spans="1:2" x14ac:dyDescent="0.3">
      <c r="A861" t="s">
        <v>410</v>
      </c>
      <c r="B861" t="s">
        <v>115</v>
      </c>
    </row>
    <row r="862" spans="1:2" x14ac:dyDescent="0.3">
      <c r="A862" t="s">
        <v>365</v>
      </c>
      <c r="B862" t="s">
        <v>115</v>
      </c>
    </row>
    <row r="863" spans="1:2" x14ac:dyDescent="0.3">
      <c r="A863" t="s">
        <v>678</v>
      </c>
      <c r="B863" t="s">
        <v>115</v>
      </c>
    </row>
    <row r="864" spans="1:2" x14ac:dyDescent="0.3">
      <c r="A864" t="s">
        <v>377</v>
      </c>
      <c r="B864" t="s">
        <v>115</v>
      </c>
    </row>
    <row r="865" spans="1:2" x14ac:dyDescent="0.3">
      <c r="A865" t="s">
        <v>370</v>
      </c>
      <c r="B865" t="s">
        <v>115</v>
      </c>
    </row>
    <row r="866" spans="1:2" x14ac:dyDescent="0.3">
      <c r="A866" t="s">
        <v>369</v>
      </c>
      <c r="B866" t="s">
        <v>115</v>
      </c>
    </row>
    <row r="867" spans="1:2" x14ac:dyDescent="0.3">
      <c r="A867" t="s">
        <v>424</v>
      </c>
      <c r="B867" t="s">
        <v>115</v>
      </c>
    </row>
    <row r="868" spans="1:2" x14ac:dyDescent="0.3">
      <c r="A868" t="s">
        <v>412</v>
      </c>
      <c r="B868" t="s">
        <v>115</v>
      </c>
    </row>
    <row r="869" spans="1:2" x14ac:dyDescent="0.3">
      <c r="A869" t="s">
        <v>390</v>
      </c>
      <c r="B869" t="s">
        <v>115</v>
      </c>
    </row>
    <row r="870" spans="1:2" x14ac:dyDescent="0.3">
      <c r="A870" t="s">
        <v>401</v>
      </c>
      <c r="B870" t="s">
        <v>115</v>
      </c>
    </row>
    <row r="871" spans="1:2" x14ac:dyDescent="0.3">
      <c r="A871" t="s">
        <v>577</v>
      </c>
      <c r="B871" t="s">
        <v>115</v>
      </c>
    </row>
    <row r="872" spans="1:2" x14ac:dyDescent="0.3">
      <c r="A872" t="s">
        <v>419</v>
      </c>
      <c r="B872" t="s">
        <v>115</v>
      </c>
    </row>
    <row r="873" spans="1:2" x14ac:dyDescent="0.3">
      <c r="A873" t="s">
        <v>398</v>
      </c>
      <c r="B873" t="s">
        <v>115</v>
      </c>
    </row>
    <row r="874" spans="1:2" x14ac:dyDescent="0.3">
      <c r="A874" t="s">
        <v>396</v>
      </c>
      <c r="B874" t="s">
        <v>115</v>
      </c>
    </row>
    <row r="875" spans="1:2" x14ac:dyDescent="0.3">
      <c r="A875" t="s">
        <v>404</v>
      </c>
      <c r="B875" t="s">
        <v>115</v>
      </c>
    </row>
    <row r="876" spans="1:2" x14ac:dyDescent="0.3">
      <c r="A876" t="s">
        <v>276</v>
      </c>
      <c r="B876" t="s">
        <v>115</v>
      </c>
    </row>
    <row r="877" spans="1:2" x14ac:dyDescent="0.3">
      <c r="A877" s="21" t="s">
        <v>946</v>
      </c>
      <c r="B877" s="21" t="s">
        <v>115</v>
      </c>
    </row>
    <row r="878" spans="1:2" x14ac:dyDescent="0.3">
      <c r="A878" t="s">
        <v>286</v>
      </c>
      <c r="B878" t="s">
        <v>115</v>
      </c>
    </row>
    <row r="879" spans="1:2" x14ac:dyDescent="0.3">
      <c r="A879" t="s">
        <v>278</v>
      </c>
      <c r="B879" t="s">
        <v>115</v>
      </c>
    </row>
    <row r="880" spans="1:2" x14ac:dyDescent="0.3">
      <c r="A880" t="s">
        <v>754</v>
      </c>
      <c r="B880" t="s">
        <v>115</v>
      </c>
    </row>
    <row r="881" spans="1:2" x14ac:dyDescent="0.3">
      <c r="A881" t="s">
        <v>279</v>
      </c>
      <c r="B881" t="s">
        <v>115</v>
      </c>
    </row>
    <row r="882" spans="1:2" x14ac:dyDescent="0.3">
      <c r="A882" t="s">
        <v>280</v>
      </c>
      <c r="B882" t="s">
        <v>115</v>
      </c>
    </row>
    <row r="883" spans="1:2" x14ac:dyDescent="0.3">
      <c r="A883" t="s">
        <v>272</v>
      </c>
      <c r="B883" t="s">
        <v>115</v>
      </c>
    </row>
    <row r="884" spans="1:2" x14ac:dyDescent="0.3">
      <c r="A884" t="s">
        <v>623</v>
      </c>
      <c r="B884" t="s">
        <v>115</v>
      </c>
    </row>
    <row r="885" spans="1:2" x14ac:dyDescent="0.3">
      <c r="A885" t="s">
        <v>277</v>
      </c>
      <c r="B885" t="s">
        <v>115</v>
      </c>
    </row>
    <row r="886" spans="1:2" x14ac:dyDescent="0.3">
      <c r="A886" t="s">
        <v>285</v>
      </c>
      <c r="B886" t="s">
        <v>115</v>
      </c>
    </row>
    <row r="887" spans="1:2" x14ac:dyDescent="0.3">
      <c r="A887" t="s">
        <v>281</v>
      </c>
      <c r="B887" t="s">
        <v>115</v>
      </c>
    </row>
    <row r="888" spans="1:2" x14ac:dyDescent="0.3">
      <c r="A888" s="21" t="s">
        <v>904</v>
      </c>
      <c r="B888" s="21" t="s">
        <v>942</v>
      </c>
    </row>
    <row r="889" spans="1:2" x14ac:dyDescent="0.3">
      <c r="A889" t="s">
        <v>712</v>
      </c>
      <c r="B889" t="s">
        <v>146</v>
      </c>
    </row>
    <row r="890" spans="1:2" x14ac:dyDescent="0.3">
      <c r="A890" s="21" t="s">
        <v>1359</v>
      </c>
      <c r="B890" s="21" t="s">
        <v>146</v>
      </c>
    </row>
    <row r="891" spans="1:2" x14ac:dyDescent="0.3">
      <c r="A891" t="s">
        <v>610</v>
      </c>
      <c r="B891" t="s">
        <v>146</v>
      </c>
    </row>
    <row r="892" spans="1:2" x14ac:dyDescent="0.3">
      <c r="A892" s="21" t="s">
        <v>1333</v>
      </c>
      <c r="B892" s="21" t="s">
        <v>146</v>
      </c>
    </row>
    <row r="893" spans="1:2" x14ac:dyDescent="0.3">
      <c r="A893" t="s">
        <v>614</v>
      </c>
      <c r="B893" t="s">
        <v>146</v>
      </c>
    </row>
    <row r="894" spans="1:2" x14ac:dyDescent="0.3">
      <c r="A894" s="21" t="s">
        <v>1328</v>
      </c>
      <c r="B894" s="21" t="s">
        <v>146</v>
      </c>
    </row>
    <row r="895" spans="1:2" x14ac:dyDescent="0.3">
      <c r="A895" t="s">
        <v>611</v>
      </c>
      <c r="B895" t="s">
        <v>146</v>
      </c>
    </row>
    <row r="896" spans="1:2" x14ac:dyDescent="0.3">
      <c r="A896" s="21" t="s">
        <v>1329</v>
      </c>
      <c r="B896" s="21" t="s">
        <v>146</v>
      </c>
    </row>
    <row r="897" spans="1:2" x14ac:dyDescent="0.3">
      <c r="A897" t="s">
        <v>612</v>
      </c>
      <c r="B897" t="s">
        <v>146</v>
      </c>
    </row>
    <row r="898" spans="1:2" x14ac:dyDescent="0.3">
      <c r="A898" t="s">
        <v>613</v>
      </c>
      <c r="B898" t="s">
        <v>146</v>
      </c>
    </row>
    <row r="899" spans="1:2" x14ac:dyDescent="0.3">
      <c r="A899" s="21" t="s">
        <v>1327</v>
      </c>
      <c r="B899" s="21" t="s">
        <v>146</v>
      </c>
    </row>
    <row r="900" spans="1:2" x14ac:dyDescent="0.3">
      <c r="A900" t="s">
        <v>283</v>
      </c>
      <c r="B900" t="s">
        <v>146</v>
      </c>
    </row>
    <row r="901" spans="1:2" x14ac:dyDescent="0.3">
      <c r="A901" s="21" t="s">
        <v>1330</v>
      </c>
      <c r="B901" s="21" t="s">
        <v>146</v>
      </c>
    </row>
    <row r="902" spans="1:2" x14ac:dyDescent="0.3">
      <c r="A902" s="21" t="s">
        <v>1366</v>
      </c>
      <c r="B902" s="21" t="s">
        <v>146</v>
      </c>
    </row>
    <row r="903" spans="1:2" x14ac:dyDescent="0.3">
      <c r="A903" t="s">
        <v>284</v>
      </c>
      <c r="B903" t="s">
        <v>146</v>
      </c>
    </row>
    <row r="904" spans="1:2" x14ac:dyDescent="0.3">
      <c r="A904" s="21" t="s">
        <v>1595</v>
      </c>
      <c r="B904" s="21" t="s">
        <v>146</v>
      </c>
    </row>
    <row r="905" spans="1:2" x14ac:dyDescent="0.3">
      <c r="A905" t="s">
        <v>282</v>
      </c>
      <c r="B905" t="s">
        <v>146</v>
      </c>
    </row>
    <row r="906" spans="1:2" x14ac:dyDescent="0.3">
      <c r="A906" t="s">
        <v>815</v>
      </c>
      <c r="B906" t="s">
        <v>822</v>
      </c>
    </row>
    <row r="907" spans="1:2" x14ac:dyDescent="0.3">
      <c r="A907" s="21" t="s">
        <v>2483</v>
      </c>
      <c r="B907" s="21" t="s">
        <v>115</v>
      </c>
    </row>
    <row r="908" spans="1:2" x14ac:dyDescent="0.3">
      <c r="A908" s="21" t="s">
        <v>2485</v>
      </c>
      <c r="B908" s="21" t="s">
        <v>115</v>
      </c>
    </row>
    <row r="909" spans="1:2" x14ac:dyDescent="0.3">
      <c r="A909" s="21" t="s">
        <v>2490</v>
      </c>
      <c r="B909" s="21" t="s">
        <v>115</v>
      </c>
    </row>
    <row r="910" spans="1:2" x14ac:dyDescent="0.3">
      <c r="A910" s="21" t="s">
        <v>2491</v>
      </c>
      <c r="B910" s="21" t="s">
        <v>115</v>
      </c>
    </row>
    <row r="911" spans="1:2" x14ac:dyDescent="0.3">
      <c r="A911" s="21" t="s">
        <v>2510</v>
      </c>
      <c r="B911" s="21" t="s">
        <v>146</v>
      </c>
    </row>
    <row r="912" spans="1:2" x14ac:dyDescent="0.3">
      <c r="A912" s="21" t="s">
        <v>2514</v>
      </c>
      <c r="B912" s="21" t="s">
        <v>115</v>
      </c>
    </row>
    <row r="913" spans="1:2" x14ac:dyDescent="0.3">
      <c r="A913" s="21" t="s">
        <v>2527</v>
      </c>
      <c r="B913" s="21" t="s">
        <v>142</v>
      </c>
    </row>
    <row r="914" spans="1:2" x14ac:dyDescent="0.3">
      <c r="A914" s="21" t="s">
        <v>2519</v>
      </c>
      <c r="B914" s="21" t="s">
        <v>132</v>
      </c>
    </row>
    <row r="915" spans="1:2" x14ac:dyDescent="0.3">
      <c r="A915" s="21" t="s">
        <v>2522</v>
      </c>
      <c r="B915" s="21" t="s">
        <v>132</v>
      </c>
    </row>
    <row r="916" spans="1:2" x14ac:dyDescent="0.3">
      <c r="A916" s="21" t="s">
        <v>2531</v>
      </c>
      <c r="B916" s="21" t="s">
        <v>147</v>
      </c>
    </row>
    <row r="917" spans="1:2" x14ac:dyDescent="0.3">
      <c r="A917" s="21" t="s">
        <v>2532</v>
      </c>
      <c r="B917" s="21" t="s">
        <v>323</v>
      </c>
    </row>
    <row r="918" spans="1:2" x14ac:dyDescent="0.3">
      <c r="A918" s="21" t="s">
        <v>2563</v>
      </c>
      <c r="B918" s="21" t="s">
        <v>132</v>
      </c>
    </row>
    <row r="919" spans="1:2" x14ac:dyDescent="0.3">
      <c r="A919" s="21" t="s">
        <v>2578</v>
      </c>
      <c r="B919" s="21" t="s">
        <v>115</v>
      </c>
    </row>
    <row r="920" spans="1:2" x14ac:dyDescent="0.3">
      <c r="A920" s="21" t="s">
        <v>2580</v>
      </c>
      <c r="B920" s="21" t="s">
        <v>323</v>
      </c>
    </row>
    <row r="921" spans="1:2" x14ac:dyDescent="0.3">
      <c r="A921" s="21" t="s">
        <v>2582</v>
      </c>
      <c r="B921" s="21" t="s">
        <v>146</v>
      </c>
    </row>
    <row r="922" spans="1:2" x14ac:dyDescent="0.3">
      <c r="A922" s="21" t="s">
        <v>2583</v>
      </c>
      <c r="B922" s="21" t="s">
        <v>323</v>
      </c>
    </row>
    <row r="923" spans="1:2" x14ac:dyDescent="0.3">
      <c r="A923" s="21" t="s">
        <v>2584</v>
      </c>
      <c r="B923" s="21" t="s">
        <v>319</v>
      </c>
    </row>
    <row r="924" spans="1:2" x14ac:dyDescent="0.3">
      <c r="A924" s="21" t="s">
        <v>2585</v>
      </c>
      <c r="B924" s="21" t="s">
        <v>142</v>
      </c>
    </row>
    <row r="925" spans="1:2" x14ac:dyDescent="0.3">
      <c r="A925" s="21" t="s">
        <v>2586</v>
      </c>
      <c r="B925" s="21" t="s">
        <v>115</v>
      </c>
    </row>
    <row r="927" spans="1:2" x14ac:dyDescent="0.3">
      <c r="A927" t="s">
        <v>787</v>
      </c>
    </row>
    <row r="928" spans="1:2" x14ac:dyDescent="0.3">
      <c r="A928" t="s">
        <v>249</v>
      </c>
    </row>
    <row r="929" spans="1:1" x14ac:dyDescent="0.3">
      <c r="A929" t="s">
        <v>8</v>
      </c>
    </row>
    <row r="930" spans="1:1" x14ac:dyDescent="0.3">
      <c r="A930" t="s">
        <v>10</v>
      </c>
    </row>
  </sheetData>
  <phoneticPr fontId="7" type="noConversion"/>
  <hyperlinks>
    <hyperlink ref="AK393" r:id="rId1" tooltip="Souryuu" display="https://azurlane.koumakan.jp/Souryuu" xr:uid="{65ACA1D8-052B-4B83-BBAD-366E04AB2A00}"/>
    <hyperlink ref="AK394" r:id="rId2" tooltip="Souryuu" display="https://azurlane.koumakan.jp/Souryuu" xr:uid="{FE7F5A3F-3C10-4E7C-A6FB-57C2D4961F3B}"/>
    <hyperlink ref="AK406" r:id="rId3" tooltip="Hiryuu" display="https://azurlane.koumakan.jp/Hiryuu" xr:uid="{BDF656D9-0811-4B87-90ED-D8FE6FE21F10}"/>
    <hyperlink ref="AK407"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3"/>
  <sheetViews>
    <sheetView topLeftCell="A282" zoomScaleNormal="100" workbookViewId="0">
      <selection activeCell="C302" sqref="C302"/>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108</v>
      </c>
      <c r="B1" s="24" t="s">
        <v>107</v>
      </c>
      <c r="C1" t="s">
        <v>1118</v>
      </c>
      <c r="D1" t="s">
        <v>1119</v>
      </c>
      <c r="E1" t="s">
        <v>1120</v>
      </c>
      <c r="F1" s="6" t="s">
        <v>1121</v>
      </c>
      <c r="G1" s="83" t="s">
        <v>853</v>
      </c>
      <c r="H1" t="s">
        <v>1122</v>
      </c>
      <c r="I1" s="6" t="s">
        <v>1123</v>
      </c>
      <c r="J1" s="6" t="s">
        <v>1124</v>
      </c>
      <c r="K1" s="6" t="s">
        <v>1125</v>
      </c>
      <c r="L1" s="6" t="s">
        <v>41</v>
      </c>
      <c r="M1" s="84" t="s">
        <v>1126</v>
      </c>
      <c r="N1" s="84" t="s">
        <v>1377</v>
      </c>
      <c r="O1" s="84" t="s">
        <v>771</v>
      </c>
      <c r="P1" s="84" t="s">
        <v>772</v>
      </c>
      <c r="Q1" s="7" t="s">
        <v>1127</v>
      </c>
      <c r="R1" s="6" t="s">
        <v>701</v>
      </c>
      <c r="S1" s="6" t="s">
        <v>721</v>
      </c>
      <c r="T1" s="6" t="s">
        <v>794</v>
      </c>
      <c r="U1" s="6" t="s">
        <v>1128</v>
      </c>
    </row>
    <row r="2" spans="1:21" ht="14.4" customHeight="1" x14ac:dyDescent="0.3">
      <c r="A2" t="s">
        <v>115</v>
      </c>
      <c r="B2" t="s">
        <v>969</v>
      </c>
      <c r="C2" t="s">
        <v>1129</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961</v>
      </c>
      <c r="C3" t="s">
        <v>1130</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963</v>
      </c>
      <c r="C4" s="81" t="s">
        <v>2513</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970</v>
      </c>
      <c r="C5" t="s">
        <v>1131</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988</v>
      </c>
      <c r="C6" t="s">
        <v>1132</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982</v>
      </c>
      <c r="C7" s="81" t="s">
        <v>1133</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962</v>
      </c>
      <c r="C8" t="s">
        <v>1134</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971</v>
      </c>
      <c r="C9" t="s">
        <v>1135</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973</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972</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981</v>
      </c>
      <c r="C12" t="s">
        <v>1136</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975</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977</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964</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984</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985</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968</v>
      </c>
      <c r="C18" t="s">
        <v>1137</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980</v>
      </c>
      <c r="C19" t="s">
        <v>1138</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976</v>
      </c>
      <c r="C20" t="s">
        <v>1139</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966</v>
      </c>
      <c r="C21" t="s">
        <v>1140</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965</v>
      </c>
      <c r="C22" t="s">
        <v>1141</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983</v>
      </c>
      <c r="C23" s="81" t="s">
        <v>1142</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990</v>
      </c>
      <c r="C24" s="81" t="s">
        <v>1143</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989</v>
      </c>
      <c r="C25" t="s">
        <v>1144</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1257</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1258</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1145</v>
      </c>
    </row>
    <row r="28" spans="1:21" ht="14.4" customHeight="1" x14ac:dyDescent="0.3">
      <c r="A28" t="s">
        <v>115</v>
      </c>
      <c r="B28" t="s">
        <v>1256</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1146</v>
      </c>
    </row>
    <row r="29" spans="1:21" ht="14.4" customHeight="1" x14ac:dyDescent="0.3">
      <c r="A29" t="s">
        <v>115</v>
      </c>
      <c r="B29" t="s">
        <v>1340</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967</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979</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991</v>
      </c>
      <c r="C32" t="s">
        <v>1147</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1148</v>
      </c>
    </row>
    <row r="33" spans="1:21" ht="14.4" customHeight="1" x14ac:dyDescent="0.3">
      <c r="A33" t="s">
        <v>115</v>
      </c>
      <c r="B33" t="s">
        <v>978</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987</v>
      </c>
      <c r="C34" t="s">
        <v>1149</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992</v>
      </c>
      <c r="C35" t="s">
        <v>1150</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1457</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1458</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993</v>
      </c>
      <c r="C38" t="s">
        <v>1151</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1259</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1260</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1145</v>
      </c>
    </row>
    <row r="41" spans="1:21" ht="14.4" customHeight="1" x14ac:dyDescent="0.3">
      <c r="A41" t="s">
        <v>115</v>
      </c>
      <c r="B41" t="s">
        <v>986</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994</v>
      </c>
      <c r="C42" t="s">
        <v>1152</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999</v>
      </c>
      <c r="C43" t="s">
        <v>754</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1000</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1001</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1261</v>
      </c>
      <c r="C46" t="s">
        <v>432</v>
      </c>
      <c r="D46">
        <v>12</v>
      </c>
      <c r="E46">
        <v>12</v>
      </c>
      <c r="F46" s="6">
        <v>1.25</v>
      </c>
      <c r="G46" s="85">
        <f>Barrage[[#This Row],[Coefficient]]*Barrage[[#This Row],[Total Rounds]]*Barrage[[#This Row],[Base Damage]]</f>
        <v>180</v>
      </c>
      <c r="H46" t="s">
        <v>1153</v>
      </c>
      <c r="I46" s="6">
        <v>1</v>
      </c>
      <c r="J46" s="6">
        <v>0.75</v>
      </c>
      <c r="K46" s="6">
        <v>0.4</v>
      </c>
      <c r="L46" s="86"/>
      <c r="M46" s="87"/>
      <c r="N46" s="87"/>
      <c r="O46" s="87"/>
      <c r="P46" s="87"/>
      <c r="Q46" s="7"/>
      <c r="R46" t="s">
        <v>8</v>
      </c>
      <c r="T46">
        <v>1</v>
      </c>
    </row>
    <row r="47" spans="1:21" ht="14.4" customHeight="1" x14ac:dyDescent="0.3">
      <c r="A47" t="s">
        <v>115</v>
      </c>
      <c r="B47" t="s">
        <v>1262</v>
      </c>
      <c r="C47" t="s">
        <v>432</v>
      </c>
      <c r="D47">
        <v>12</v>
      </c>
      <c r="E47">
        <v>12</v>
      </c>
      <c r="F47" s="6">
        <v>1.25</v>
      </c>
      <c r="G47" s="85">
        <f>Barrage[[#This Row],[Coefficient]]*Barrage[[#This Row],[Total Rounds]]*Barrage[[#This Row],[Base Damage]]</f>
        <v>180</v>
      </c>
      <c r="H47" t="s">
        <v>1154</v>
      </c>
      <c r="I47" s="6">
        <v>1</v>
      </c>
      <c r="J47" s="6">
        <v>0.8</v>
      </c>
      <c r="K47" s="6">
        <v>0.6</v>
      </c>
      <c r="L47" s="86"/>
      <c r="M47" s="87"/>
      <c r="N47" s="87"/>
      <c r="O47" s="87"/>
      <c r="P47" s="87"/>
      <c r="Q47" s="7"/>
      <c r="R47" t="s">
        <v>8</v>
      </c>
      <c r="T47">
        <v>1</v>
      </c>
    </row>
    <row r="48" spans="1:21" ht="14.4" customHeight="1" x14ac:dyDescent="0.3">
      <c r="A48" t="s">
        <v>115</v>
      </c>
      <c r="B48" t="s">
        <v>1263</v>
      </c>
      <c r="C48" t="s">
        <v>432</v>
      </c>
      <c r="D48">
        <v>12</v>
      </c>
      <c r="E48">
        <v>12</v>
      </c>
      <c r="F48" s="6">
        <v>1.25</v>
      </c>
      <c r="G48" s="85">
        <f>Barrage[[#This Row],[Coefficient]]*Barrage[[#This Row],[Total Rounds]]*Barrage[[#This Row],[Base Damage]]</f>
        <v>180</v>
      </c>
      <c r="H48" t="s">
        <v>1155</v>
      </c>
      <c r="I48" s="6">
        <v>1.2</v>
      </c>
      <c r="J48" s="6">
        <v>0.6</v>
      </c>
      <c r="K48" s="6">
        <v>0.6</v>
      </c>
      <c r="L48" s="86"/>
      <c r="M48" s="87"/>
      <c r="N48" s="87"/>
      <c r="O48" s="87"/>
      <c r="P48" s="87"/>
      <c r="Q48" s="7"/>
      <c r="R48" t="s">
        <v>8</v>
      </c>
      <c r="T48">
        <v>1</v>
      </c>
    </row>
    <row r="49" spans="1:21" ht="14.4" customHeight="1" x14ac:dyDescent="0.3">
      <c r="A49" t="s">
        <v>115</v>
      </c>
      <c r="B49" t="s">
        <v>1264</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997</v>
      </c>
      <c r="C50" t="s">
        <v>1156</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1002</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998</v>
      </c>
      <c r="C52" t="s">
        <v>2486</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974</v>
      </c>
      <c r="C53" t="s">
        <v>1157</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1265</v>
      </c>
      <c r="C54" t="s">
        <v>873</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1266</v>
      </c>
      <c r="C55" t="s">
        <v>873</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1145</v>
      </c>
    </row>
    <row r="56" spans="1:21" ht="14.4" customHeight="1" x14ac:dyDescent="0.3">
      <c r="A56" t="s">
        <v>115</v>
      </c>
      <c r="B56" t="s">
        <v>1267</v>
      </c>
      <c r="C56" t="s">
        <v>952</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1268</v>
      </c>
      <c r="C57" t="s">
        <v>952</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1158</v>
      </c>
      <c r="C58" t="s">
        <v>953</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1006</v>
      </c>
      <c r="C59" s="81" t="s">
        <v>1159</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1018</v>
      </c>
      <c r="C60" t="s">
        <v>1160</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1010</v>
      </c>
      <c r="C61" t="s">
        <v>1161</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1016</v>
      </c>
      <c r="C62" t="s">
        <v>1162</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1007</v>
      </c>
      <c r="C63" s="81" t="s">
        <v>1163</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1148</v>
      </c>
    </row>
    <row r="64" spans="1:21" ht="14.4" customHeight="1" x14ac:dyDescent="0.3">
      <c r="A64" t="s">
        <v>132</v>
      </c>
      <c r="B64" t="s">
        <v>1021</v>
      </c>
      <c r="C64" t="s">
        <v>1164</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1012</v>
      </c>
      <c r="C65" t="s">
        <v>1165</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1015</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1009</v>
      </c>
      <c r="C67" s="81" t="s">
        <v>1166</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1148</v>
      </c>
    </row>
    <row r="68" spans="1:21" ht="14.4" customHeight="1" x14ac:dyDescent="0.3">
      <c r="A68" t="s">
        <v>132</v>
      </c>
      <c r="B68" t="s">
        <v>1014</v>
      </c>
      <c r="C68" t="s">
        <v>1167</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1008</v>
      </c>
      <c r="C69" t="s">
        <v>1168</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1019</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1013</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1022</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1148</v>
      </c>
    </row>
    <row r="73" spans="1:21" ht="14.4" customHeight="1" x14ac:dyDescent="0.3">
      <c r="A73" t="s">
        <v>132</v>
      </c>
      <c r="B73" t="s">
        <v>1020</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1148</v>
      </c>
    </row>
    <row r="74" spans="1:21" ht="14.4" customHeight="1" x14ac:dyDescent="0.3">
      <c r="A74" t="s">
        <v>132</v>
      </c>
      <c r="B74" t="s">
        <v>1023</v>
      </c>
      <c r="C74" t="s">
        <v>1169</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1025</v>
      </c>
      <c r="C75" t="s">
        <v>1170</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1011</v>
      </c>
      <c r="C76" t="s">
        <v>2567</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1024</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1017</v>
      </c>
      <c r="C78" t="s">
        <v>1171</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1030</v>
      </c>
      <c r="C79" t="s">
        <v>1172</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1146</v>
      </c>
    </row>
    <row r="80" spans="1:21" ht="14.4" customHeight="1" x14ac:dyDescent="0.3">
      <c r="A80" t="s">
        <v>132</v>
      </c>
      <c r="B80" t="s">
        <v>1026</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1029</v>
      </c>
      <c r="C81" t="s">
        <v>645</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1148</v>
      </c>
    </row>
    <row r="82" spans="1:21" ht="14.4" customHeight="1" x14ac:dyDescent="0.3">
      <c r="A82" t="s">
        <v>132</v>
      </c>
      <c r="B82" t="s">
        <v>1028</v>
      </c>
      <c r="C82" t="s">
        <v>1173</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1027</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1031</v>
      </c>
      <c r="C84" t="s">
        <v>875</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1053</v>
      </c>
      <c r="C85" t="s">
        <v>948</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1044</v>
      </c>
      <c r="C86" t="s">
        <v>1174</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1045</v>
      </c>
      <c r="C87" t="s">
        <v>1175</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1035</v>
      </c>
      <c r="C88" t="s">
        <v>1176</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1148</v>
      </c>
    </row>
    <row r="89" spans="1:21" ht="14.4" customHeight="1" x14ac:dyDescent="0.3">
      <c r="A89" t="s">
        <v>142</v>
      </c>
      <c r="B89" t="s">
        <v>1043</v>
      </c>
      <c r="C89" t="s">
        <v>1177</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1036</v>
      </c>
      <c r="C90" t="s">
        <v>1178</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1148</v>
      </c>
    </row>
    <row r="91" spans="1:21" ht="14.4" customHeight="1" x14ac:dyDescent="0.3">
      <c r="A91" t="s">
        <v>142</v>
      </c>
      <c r="B91" t="s">
        <v>1048</v>
      </c>
      <c r="C91" t="s">
        <v>1179</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1037</v>
      </c>
      <c r="C92" t="s">
        <v>1180</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1148</v>
      </c>
    </row>
    <row r="93" spans="1:21" ht="14.4" customHeight="1" x14ac:dyDescent="0.3">
      <c r="A93" t="s">
        <v>142</v>
      </c>
      <c r="B93" t="s">
        <v>1269</v>
      </c>
      <c r="C93" t="s">
        <v>1181</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1270</v>
      </c>
      <c r="C94" t="s">
        <v>1181</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1039</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1148</v>
      </c>
    </row>
    <row r="96" spans="1:21" ht="14.4" customHeight="1" x14ac:dyDescent="0.3">
      <c r="A96" t="s">
        <v>142</v>
      </c>
      <c r="B96" t="s">
        <v>1042</v>
      </c>
      <c r="C96" t="s">
        <v>1182</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1040</v>
      </c>
      <c r="C97" t="s">
        <v>1183</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1041</v>
      </c>
      <c r="C98" t="s">
        <v>1184</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1046</v>
      </c>
      <c r="C99" t="s">
        <v>1185</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1047</v>
      </c>
      <c r="C100" t="s">
        <v>1186</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1050</v>
      </c>
      <c r="C101" t="s">
        <v>650</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1187</v>
      </c>
    </row>
    <row r="102" spans="1:21" ht="14.4" customHeight="1" x14ac:dyDescent="0.3">
      <c r="A102" t="s">
        <v>142</v>
      </c>
      <c r="B102" t="s">
        <v>1052</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1148</v>
      </c>
    </row>
    <row r="103" spans="1:21" ht="14.4" customHeight="1" x14ac:dyDescent="0.3">
      <c r="A103" t="s">
        <v>142</v>
      </c>
      <c r="B103" t="s">
        <v>1051</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1271</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1148</v>
      </c>
    </row>
    <row r="105" spans="1:21" ht="14.4" customHeight="1" x14ac:dyDescent="0.3">
      <c r="A105" t="s">
        <v>142</v>
      </c>
      <c r="B105" t="s">
        <v>1272</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1148</v>
      </c>
    </row>
    <row r="106" spans="1:21" ht="14.4" customHeight="1" x14ac:dyDescent="0.3">
      <c r="A106" t="s">
        <v>142</v>
      </c>
      <c r="B106" t="s">
        <v>1038</v>
      </c>
      <c r="C106" t="s">
        <v>1188</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1148</v>
      </c>
    </row>
    <row r="107" spans="1:21" ht="14.4" customHeight="1" x14ac:dyDescent="0.3">
      <c r="A107" t="s">
        <v>142</v>
      </c>
      <c r="B107" t="s">
        <v>1049</v>
      </c>
      <c r="C107" t="s">
        <v>816</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1273</v>
      </c>
      <c r="C108" t="s">
        <v>816</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1274</v>
      </c>
      <c r="C109" t="s">
        <v>816</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1189</v>
      </c>
    </row>
    <row r="110" spans="1:21" ht="14.4" customHeight="1" x14ac:dyDescent="0.3">
      <c r="A110" t="s">
        <v>146</v>
      </c>
      <c r="B110" t="s">
        <v>1336</v>
      </c>
      <c r="C110" t="s">
        <v>1335</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1190</v>
      </c>
      <c r="C111" t="s">
        <v>614</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1191</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1192</v>
      </c>
      <c r="C113" t="s">
        <v>610</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1193</v>
      </c>
      <c r="C114" t="s">
        <v>937</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1194</v>
      </c>
      <c r="C115" t="s">
        <v>1195</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1337</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1196</v>
      </c>
      <c r="C117" t="s">
        <v>613</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1358</v>
      </c>
      <c r="C118" t="s">
        <v>1357</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1197</v>
      </c>
      <c r="C119" t="s">
        <v>815</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1275</v>
      </c>
      <c r="C120" t="s">
        <v>669</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1276</v>
      </c>
      <c r="C121" t="s">
        <v>669</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1277</v>
      </c>
      <c r="C122" s="81" t="s">
        <v>668</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1278</v>
      </c>
      <c r="C123" s="81" t="s">
        <v>668</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1279</v>
      </c>
      <c r="C124" t="s">
        <v>659</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1280</v>
      </c>
      <c r="C125" t="s">
        <v>659</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1281</v>
      </c>
      <c r="C126" t="s">
        <v>623</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1282</v>
      </c>
      <c r="C127" t="s">
        <v>623</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1003</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1145</v>
      </c>
    </row>
    <row r="129" spans="1:21" x14ac:dyDescent="0.3">
      <c r="A129" t="s">
        <v>115</v>
      </c>
      <c r="B129" t="s">
        <v>1283</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1284</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1198</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1199</v>
      </c>
    </row>
    <row r="132" spans="1:21" x14ac:dyDescent="0.3">
      <c r="A132" t="s">
        <v>115</v>
      </c>
      <c r="B132" t="s">
        <v>1285</v>
      </c>
      <c r="C132" t="s">
        <v>756</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1286</v>
      </c>
      <c r="C133" t="s">
        <v>756</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1004</v>
      </c>
      <c r="C134" t="s">
        <v>873</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1005</v>
      </c>
      <c r="C135" t="s">
        <v>1200</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1201</v>
      </c>
      <c r="C136" t="s">
        <v>939</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1202</v>
      </c>
      <c r="C137" t="s">
        <v>946</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1033</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1287</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1288</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1203</v>
      </c>
      <c r="C141" t="s">
        <v>645</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1204</v>
      </c>
    </row>
    <row r="142" spans="1:21" x14ac:dyDescent="0.3">
      <c r="A142" t="s">
        <v>132</v>
      </c>
      <c r="B142" t="s">
        <v>1034</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1205</v>
      </c>
    </row>
    <row r="143" spans="1:21" x14ac:dyDescent="0.3">
      <c r="A143" t="s">
        <v>132</v>
      </c>
      <c r="B143" t="s">
        <v>1206</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1205</v>
      </c>
    </row>
    <row r="144" spans="1:21" x14ac:dyDescent="0.3">
      <c r="A144" t="s">
        <v>132</v>
      </c>
      <c r="B144" t="s">
        <v>1207</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1205</v>
      </c>
    </row>
    <row r="145" spans="1:21" x14ac:dyDescent="0.3">
      <c r="A145" t="s">
        <v>132</v>
      </c>
      <c r="B145" t="s">
        <v>1208</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1205</v>
      </c>
    </row>
    <row r="146" spans="1:21" x14ac:dyDescent="0.3">
      <c r="A146" t="s">
        <v>132</v>
      </c>
      <c r="B146" t="s">
        <v>1289</v>
      </c>
      <c r="C146" t="s">
        <v>957</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1290</v>
      </c>
      <c r="C147" t="s">
        <v>957</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1291</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1292</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1293</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1054</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1209</v>
      </c>
    </row>
    <row r="152" spans="1:21" x14ac:dyDescent="0.3">
      <c r="A152" t="s">
        <v>142</v>
      </c>
      <c r="B152" t="s">
        <v>1055</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1205</v>
      </c>
    </row>
    <row r="153" spans="1:21" x14ac:dyDescent="0.3">
      <c r="A153" t="s">
        <v>142</v>
      </c>
      <c r="B153" t="s">
        <v>1210</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884</v>
      </c>
      <c r="B154" t="s">
        <v>1294</v>
      </c>
      <c r="C154" t="s">
        <v>872</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884</v>
      </c>
      <c r="B155" t="s">
        <v>1056</v>
      </c>
      <c r="C155" t="s">
        <v>872</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884</v>
      </c>
      <c r="B156" t="s">
        <v>1057</v>
      </c>
      <c r="C156" t="s">
        <v>872</v>
      </c>
      <c r="D156">
        <v>62</v>
      </c>
      <c r="E156">
        <v>6</v>
      </c>
      <c r="F156" s="6">
        <v>1</v>
      </c>
      <c r="G156" s="85">
        <f>Barrage[[#This Row],[Coefficient]]*Barrage[[#This Row],[Total Rounds]]*Barrage[[#This Row],[Base Damage]]</f>
        <v>372</v>
      </c>
      <c r="H156" s="89" t="s">
        <v>1211</v>
      </c>
      <c r="I156" s="6">
        <v>1.35</v>
      </c>
      <c r="J156" s="6">
        <v>0.95</v>
      </c>
      <c r="K156" s="6">
        <v>0.7</v>
      </c>
      <c r="L156" s="100">
        <v>1</v>
      </c>
      <c r="M156" s="102">
        <v>3</v>
      </c>
      <c r="N156" s="102"/>
      <c r="O156" s="102"/>
      <c r="P156" s="102"/>
      <c r="Q156" s="7"/>
      <c r="R156" t="s">
        <v>8</v>
      </c>
      <c r="T156">
        <v>1</v>
      </c>
    </row>
    <row r="157" spans="1:21" x14ac:dyDescent="0.3">
      <c r="A157" t="s">
        <v>1212</v>
      </c>
      <c r="B157" t="s">
        <v>1060</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1146</v>
      </c>
    </row>
    <row r="158" spans="1:21" x14ac:dyDescent="0.3">
      <c r="A158" t="s">
        <v>1212</v>
      </c>
      <c r="B158" t="s">
        <v>1061</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1212</v>
      </c>
      <c r="B159" t="s">
        <v>1062</v>
      </c>
      <c r="C159" t="s">
        <v>1213</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1209</v>
      </c>
    </row>
    <row r="160" spans="1:21" x14ac:dyDescent="0.3">
      <c r="A160" t="s">
        <v>1212</v>
      </c>
      <c r="B160" t="s">
        <v>1214</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1215</v>
      </c>
    </row>
    <row r="161" spans="1:21" x14ac:dyDescent="0.3">
      <c r="A161" t="s">
        <v>1212</v>
      </c>
      <c r="B161" t="s">
        <v>1063</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1212</v>
      </c>
      <c r="B162" t="s">
        <v>1295</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1212</v>
      </c>
      <c r="B163" t="s">
        <v>1296</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1212</v>
      </c>
      <c r="B164" t="s">
        <v>1297</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1212</v>
      </c>
      <c r="B165" t="s">
        <v>1298</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1212</v>
      </c>
      <c r="B166" t="s">
        <v>1299</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1300</v>
      </c>
      <c r="C167" t="s">
        <v>1216</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1301</v>
      </c>
      <c r="C168" t="s">
        <v>1216</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1064</v>
      </c>
      <c r="C169" t="s">
        <v>1216</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1065</v>
      </c>
      <c r="C170" s="81" t="s">
        <v>1217</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1066</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1067</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1218</v>
      </c>
    </row>
    <row r="173" spans="1:21" x14ac:dyDescent="0.3">
      <c r="A173" t="s">
        <v>147</v>
      </c>
      <c r="B173" t="s">
        <v>1068</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1219</v>
      </c>
    </row>
    <row r="174" spans="1:21" x14ac:dyDescent="0.3">
      <c r="A174" t="s">
        <v>147</v>
      </c>
      <c r="B174" t="s">
        <v>1069</v>
      </c>
      <c r="C174" s="96" t="s">
        <v>634</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1220</v>
      </c>
    </row>
    <row r="175" spans="1:21" x14ac:dyDescent="0.3">
      <c r="A175" t="s">
        <v>147</v>
      </c>
      <c r="B175" t="s">
        <v>1070</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1071</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1302</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1221</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1222</v>
      </c>
    </row>
    <row r="179" spans="1:21" x14ac:dyDescent="0.3">
      <c r="A179" t="s">
        <v>147</v>
      </c>
      <c r="B179" t="s">
        <v>1304</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1222</v>
      </c>
    </row>
    <row r="180" spans="1:21" x14ac:dyDescent="0.3">
      <c r="A180" t="s">
        <v>147</v>
      </c>
      <c r="B180" t="s">
        <v>1303</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1223</v>
      </c>
    </row>
    <row r="181" spans="1:21" x14ac:dyDescent="0.3">
      <c r="A181" t="s">
        <v>147</v>
      </c>
      <c r="B181" t="s">
        <v>1072</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1222</v>
      </c>
    </row>
    <row r="182" spans="1:21" x14ac:dyDescent="0.3">
      <c r="A182" t="s">
        <v>147</v>
      </c>
      <c r="B182" t="s">
        <v>1305</v>
      </c>
      <c r="C182" t="s">
        <v>1224</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1073</v>
      </c>
      <c r="C183" t="s">
        <v>1224</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1074</v>
      </c>
      <c r="C184" t="s">
        <v>871</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1225</v>
      </c>
    </row>
    <row r="185" spans="1:21" x14ac:dyDescent="0.3">
      <c r="A185" t="s">
        <v>147</v>
      </c>
      <c r="B185" t="s">
        <v>1306</v>
      </c>
      <c r="C185" t="s">
        <v>871</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1225</v>
      </c>
    </row>
    <row r="186" spans="1:21" x14ac:dyDescent="0.3">
      <c r="A186" t="s">
        <v>147</v>
      </c>
      <c r="B186" t="s">
        <v>1307</v>
      </c>
      <c r="C186" t="s">
        <v>874</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1308</v>
      </c>
      <c r="C187" t="s">
        <v>874</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1309</v>
      </c>
      <c r="C188" t="s">
        <v>874</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1075</v>
      </c>
      <c r="C189" t="s">
        <v>1226</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1310</v>
      </c>
      <c r="C190" t="s">
        <v>1226</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1311</v>
      </c>
      <c r="C191" t="s">
        <v>1227</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1076</v>
      </c>
      <c r="C192" t="s">
        <v>1227</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1077</v>
      </c>
      <c r="C193" t="s">
        <v>913</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1078</v>
      </c>
      <c r="C194" t="s">
        <v>935</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1312</v>
      </c>
      <c r="C195" t="s">
        <v>935</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1079</v>
      </c>
      <c r="C196" t="s">
        <v>934</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1228</v>
      </c>
    </row>
    <row r="197" spans="1:21" x14ac:dyDescent="0.3">
      <c r="A197" t="s">
        <v>147</v>
      </c>
      <c r="B197" t="s">
        <v>1080</v>
      </c>
      <c r="C197" t="s">
        <v>934</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1229</v>
      </c>
    </row>
    <row r="198" spans="1:21" x14ac:dyDescent="0.3">
      <c r="A198" t="s">
        <v>147</v>
      </c>
      <c r="B198" t="s">
        <v>1313</v>
      </c>
      <c r="C198" t="s">
        <v>934</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1230</v>
      </c>
    </row>
    <row r="199" spans="1:21" x14ac:dyDescent="0.3">
      <c r="A199" s="81" t="s">
        <v>1231</v>
      </c>
      <c r="B199" s="81" t="s">
        <v>1314</v>
      </c>
      <c r="C199" s="81" t="s">
        <v>1232</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1231</v>
      </c>
      <c r="B200" s="81" t="s">
        <v>1315</v>
      </c>
      <c r="C200" s="81" t="s">
        <v>1232</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1231</v>
      </c>
      <c r="B201" t="s">
        <v>1081</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1231</v>
      </c>
      <c r="B202" t="s">
        <v>1081</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1086</v>
      </c>
      <c r="C203" s="81" t="s">
        <v>578</v>
      </c>
      <c r="D203" s="81">
        <v>235</v>
      </c>
      <c r="E203" s="81">
        <v>4</v>
      </c>
      <c r="F203" s="91">
        <v>1</v>
      </c>
      <c r="G203" s="85">
        <f>Barrage[[#This Row],[Coefficient]]*Barrage[[#This Row],[Total Rounds]]*Barrage[[#This Row],[Base Damage]]</f>
        <v>940</v>
      </c>
      <c r="H203" s="99" t="s">
        <v>707</v>
      </c>
      <c r="I203" s="91">
        <v>0.8</v>
      </c>
      <c r="J203" s="91">
        <v>0.9</v>
      </c>
      <c r="K203" s="91">
        <v>1.1000000000000001</v>
      </c>
      <c r="L203" s="101"/>
      <c r="M203" s="103"/>
      <c r="N203" s="103"/>
      <c r="O203" s="103"/>
      <c r="P203" s="103"/>
      <c r="Q203" s="95"/>
      <c r="R203" t="s">
        <v>1326</v>
      </c>
      <c r="T203">
        <v>1</v>
      </c>
      <c r="U203" s="81"/>
    </row>
    <row r="204" spans="1:21" x14ac:dyDescent="0.3">
      <c r="A204" s="81" t="s">
        <v>323</v>
      </c>
      <c r="B204" t="s">
        <v>1087</v>
      </c>
      <c r="C204" t="s">
        <v>549</v>
      </c>
      <c r="D204">
        <v>222</v>
      </c>
      <c r="E204">
        <v>12</v>
      </c>
      <c r="F204" s="91">
        <v>1</v>
      </c>
      <c r="G204" s="85">
        <f>Barrage[[#This Row],[Coefficient]]*Barrage[[#This Row],[Total Rounds]]*Barrage[[#This Row],[Base Damage]]</f>
        <v>2664</v>
      </c>
      <c r="H204" s="8" t="s">
        <v>707</v>
      </c>
      <c r="I204" s="6">
        <v>0.8</v>
      </c>
      <c r="J204" s="6">
        <v>0.9</v>
      </c>
      <c r="K204" s="6">
        <v>1.1000000000000001</v>
      </c>
      <c r="L204" s="100"/>
      <c r="M204" s="102"/>
      <c r="N204" s="102"/>
      <c r="O204" s="102"/>
      <c r="P204" s="102"/>
      <c r="Q204" s="7"/>
      <c r="R204" t="s">
        <v>1326</v>
      </c>
      <c r="T204">
        <v>1</v>
      </c>
    </row>
    <row r="205" spans="1:21" x14ac:dyDescent="0.3">
      <c r="A205" s="81" t="s">
        <v>323</v>
      </c>
      <c r="B205" t="s">
        <v>1088</v>
      </c>
      <c r="C205" t="s">
        <v>547</v>
      </c>
      <c r="D205">
        <v>291</v>
      </c>
      <c r="E205">
        <v>3</v>
      </c>
      <c r="F205" s="91">
        <v>1</v>
      </c>
      <c r="G205" s="85">
        <f>Barrage[[#This Row],[Coefficient]]*Barrage[[#This Row],[Total Rounds]]*Barrage[[#This Row],[Base Damage]]</f>
        <v>873</v>
      </c>
      <c r="H205" s="8" t="s">
        <v>707</v>
      </c>
      <c r="I205" s="6">
        <v>0.7</v>
      </c>
      <c r="J205" s="6">
        <v>1.05</v>
      </c>
      <c r="K205" s="6">
        <v>1.25</v>
      </c>
      <c r="L205" s="100"/>
      <c r="M205" s="102"/>
      <c r="N205" s="102"/>
      <c r="O205" s="102"/>
      <c r="P205" s="102"/>
      <c r="Q205" s="7"/>
      <c r="R205" t="s">
        <v>1326</v>
      </c>
      <c r="T205">
        <v>0.8</v>
      </c>
      <c r="U205" t="s">
        <v>1233</v>
      </c>
    </row>
    <row r="206" spans="1:21" x14ac:dyDescent="0.3">
      <c r="A206" s="81" t="s">
        <v>323</v>
      </c>
      <c r="B206" t="s">
        <v>1089</v>
      </c>
      <c r="C206" t="s">
        <v>547</v>
      </c>
      <c r="D206">
        <v>111</v>
      </c>
      <c r="E206">
        <v>6</v>
      </c>
      <c r="F206" s="91">
        <v>1</v>
      </c>
      <c r="G206" s="85">
        <f>Barrage[[#This Row],[Coefficient]]*Barrage[[#This Row],[Total Rounds]]*Barrage[[#This Row],[Base Damage]]</f>
        <v>666</v>
      </c>
      <c r="H206" s="8" t="s">
        <v>707</v>
      </c>
      <c r="I206" s="6">
        <v>0.8</v>
      </c>
      <c r="J206" s="6">
        <v>0.85</v>
      </c>
      <c r="K206" s="6">
        <v>1</v>
      </c>
      <c r="L206" s="100"/>
      <c r="M206" s="102"/>
      <c r="N206" s="102"/>
      <c r="O206" s="102"/>
      <c r="P206" s="102"/>
      <c r="Q206" s="7"/>
      <c r="R206" t="s">
        <v>1326</v>
      </c>
      <c r="T206">
        <v>0.8</v>
      </c>
      <c r="U206" t="s">
        <v>1233</v>
      </c>
    </row>
    <row r="207" spans="1:21" x14ac:dyDescent="0.3">
      <c r="A207" s="81" t="s">
        <v>323</v>
      </c>
      <c r="B207" s="81" t="s">
        <v>1090</v>
      </c>
      <c r="C207" s="81" t="s">
        <v>550</v>
      </c>
      <c r="D207" s="81">
        <v>360</v>
      </c>
      <c r="E207" s="81">
        <v>3</v>
      </c>
      <c r="F207" s="91">
        <v>1</v>
      </c>
      <c r="G207" s="85">
        <f>Barrage[[#This Row],[Coefficient]]*Barrage[[#This Row],[Total Rounds]]*Barrage[[#This Row],[Base Damage]]</f>
        <v>1080</v>
      </c>
      <c r="H207" s="99" t="s">
        <v>707</v>
      </c>
      <c r="I207" s="91">
        <v>0.8</v>
      </c>
      <c r="J207" s="91">
        <v>0.9</v>
      </c>
      <c r="K207" s="91">
        <v>1.1000000000000001</v>
      </c>
      <c r="L207" s="101"/>
      <c r="M207" s="103"/>
      <c r="N207" s="103"/>
      <c r="O207" s="103"/>
      <c r="P207" s="103"/>
      <c r="Q207" s="95"/>
      <c r="R207" t="s">
        <v>1326</v>
      </c>
      <c r="T207">
        <v>0.8</v>
      </c>
      <c r="U207" t="s">
        <v>1233</v>
      </c>
    </row>
    <row r="208" spans="1:21" x14ac:dyDescent="0.3">
      <c r="A208" s="81" t="s">
        <v>323</v>
      </c>
      <c r="B208" t="s">
        <v>1091</v>
      </c>
      <c r="C208" t="s">
        <v>551</v>
      </c>
      <c r="D208">
        <v>70</v>
      </c>
      <c r="E208">
        <v>3</v>
      </c>
      <c r="F208" s="91">
        <v>1</v>
      </c>
      <c r="G208" s="85">
        <f>Barrage[[#This Row],[Coefficient]]*Barrage[[#This Row],[Total Rounds]]*Barrage[[#This Row],[Base Damage]]</f>
        <v>210</v>
      </c>
      <c r="H208" s="8" t="s">
        <v>1234</v>
      </c>
      <c r="I208" s="91">
        <v>1</v>
      </c>
      <c r="J208" s="91">
        <v>0.8</v>
      </c>
      <c r="K208" s="91">
        <v>0.6</v>
      </c>
      <c r="L208" s="100"/>
      <c r="M208" s="102"/>
      <c r="N208" s="102"/>
      <c r="O208" s="102"/>
      <c r="P208" s="102"/>
      <c r="Q208" s="7"/>
      <c r="R208" t="s">
        <v>1326</v>
      </c>
      <c r="T208">
        <v>1.2</v>
      </c>
      <c r="U208" t="s">
        <v>1235</v>
      </c>
    </row>
    <row r="209" spans="1:21" x14ac:dyDescent="0.3">
      <c r="A209" s="81" t="s">
        <v>323</v>
      </c>
      <c r="B209" t="s">
        <v>1092</v>
      </c>
      <c r="C209" t="s">
        <v>1236</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1326</v>
      </c>
      <c r="T209">
        <v>1.2</v>
      </c>
      <c r="U209" t="s">
        <v>1235</v>
      </c>
    </row>
    <row r="210" spans="1:21" x14ac:dyDescent="0.3">
      <c r="A210" s="81" t="s">
        <v>323</v>
      </c>
      <c r="B210" t="s">
        <v>1093</v>
      </c>
      <c r="C210" t="s">
        <v>627</v>
      </c>
      <c r="D210">
        <v>336</v>
      </c>
      <c r="E210">
        <v>2</v>
      </c>
      <c r="F210" s="91">
        <v>1</v>
      </c>
      <c r="G210" s="85">
        <f>Barrage[[#This Row],[Coefficient]]*Barrage[[#This Row],[Total Rounds]]*Barrage[[#This Row],[Base Damage]]</f>
        <v>672</v>
      </c>
      <c r="H210" s="89" t="s">
        <v>1237</v>
      </c>
      <c r="I210" s="6">
        <v>0.7</v>
      </c>
      <c r="J210" s="6">
        <v>1.05</v>
      </c>
      <c r="K210" s="6">
        <v>1.25</v>
      </c>
      <c r="L210" s="100">
        <v>1</v>
      </c>
      <c r="M210" s="102">
        <v>2</v>
      </c>
      <c r="N210" s="121">
        <v>0.1</v>
      </c>
      <c r="O210" s="102"/>
      <c r="P210" s="102"/>
      <c r="Q210" s="7"/>
      <c r="R210" t="s">
        <v>1326</v>
      </c>
      <c r="T210">
        <v>1.2</v>
      </c>
      <c r="U210" t="s">
        <v>1238</v>
      </c>
    </row>
    <row r="211" spans="1:21" x14ac:dyDescent="0.3">
      <c r="A211" s="81" t="s">
        <v>323</v>
      </c>
      <c r="B211" t="s">
        <v>1094</v>
      </c>
      <c r="C211" t="s">
        <v>627</v>
      </c>
      <c r="D211">
        <v>121</v>
      </c>
      <c r="E211">
        <v>4</v>
      </c>
      <c r="F211" s="91">
        <v>1</v>
      </c>
      <c r="G211" s="85">
        <f>Barrage[[#This Row],[Coefficient]]*Barrage[[#This Row],[Total Rounds]]*Barrage[[#This Row],[Base Damage]]</f>
        <v>484</v>
      </c>
      <c r="H211" s="89" t="s">
        <v>1237</v>
      </c>
      <c r="I211" s="6">
        <v>0.8</v>
      </c>
      <c r="J211" s="6">
        <v>0.85</v>
      </c>
      <c r="K211" s="6">
        <v>1</v>
      </c>
      <c r="L211" s="100">
        <v>1</v>
      </c>
      <c r="M211" s="102">
        <v>2</v>
      </c>
      <c r="N211" s="121">
        <v>0.1</v>
      </c>
      <c r="O211" s="102"/>
      <c r="P211" s="102"/>
      <c r="Q211" s="7"/>
      <c r="R211" t="s">
        <v>1326</v>
      </c>
      <c r="T211">
        <v>1.2</v>
      </c>
      <c r="U211" t="s">
        <v>1238</v>
      </c>
    </row>
    <row r="212" spans="1:21" x14ac:dyDescent="0.3">
      <c r="A212" s="81" t="s">
        <v>323</v>
      </c>
      <c r="B212" t="s">
        <v>1095</v>
      </c>
      <c r="C212" t="s">
        <v>627</v>
      </c>
      <c r="D212">
        <v>202</v>
      </c>
      <c r="E212">
        <v>4</v>
      </c>
      <c r="F212" s="91">
        <v>1</v>
      </c>
      <c r="G212" s="85">
        <f>Barrage[[#This Row],[Coefficient]]*Barrage[[#This Row],[Total Rounds]]*Barrage[[#This Row],[Base Damage]]</f>
        <v>808</v>
      </c>
      <c r="H212" s="88" t="s">
        <v>1239</v>
      </c>
      <c r="I212" s="6">
        <v>0.8</v>
      </c>
      <c r="J212" s="6">
        <v>1.1000000000000001</v>
      </c>
      <c r="K212" s="6">
        <v>1.3</v>
      </c>
      <c r="L212" s="100"/>
      <c r="M212" s="102"/>
      <c r="N212" s="102"/>
      <c r="O212" s="119">
        <v>1</v>
      </c>
      <c r="P212" s="120">
        <v>0.2</v>
      </c>
      <c r="Q212" s="7"/>
      <c r="R212" t="s">
        <v>1326</v>
      </c>
      <c r="T212">
        <v>1.2</v>
      </c>
      <c r="U212" t="s">
        <v>1240</v>
      </c>
    </row>
    <row r="213" spans="1:21" x14ac:dyDescent="0.3">
      <c r="A213" s="81" t="s">
        <v>323</v>
      </c>
      <c r="B213" t="s">
        <v>1316</v>
      </c>
      <c r="C213" t="s">
        <v>559</v>
      </c>
      <c r="D213">
        <v>260</v>
      </c>
      <c r="E213">
        <v>24</v>
      </c>
      <c r="F213" s="91">
        <v>1</v>
      </c>
      <c r="G213" s="85">
        <f>Barrage[[#This Row],[Coefficient]]*Barrage[[#This Row],[Total Rounds]]*Barrage[[#This Row],[Base Damage]]</f>
        <v>6240</v>
      </c>
      <c r="H213" s="89" t="s">
        <v>1237</v>
      </c>
      <c r="I213" s="6">
        <v>0.8</v>
      </c>
      <c r="J213" s="6">
        <v>0.9</v>
      </c>
      <c r="K213" s="6">
        <v>1.1000000000000001</v>
      </c>
      <c r="L213" s="100"/>
      <c r="M213" s="102"/>
      <c r="N213" s="102"/>
      <c r="O213" s="102"/>
      <c r="P213" s="102"/>
      <c r="Q213" s="7"/>
      <c r="R213" t="s">
        <v>1326</v>
      </c>
      <c r="T213">
        <v>0.8</v>
      </c>
      <c r="U213" t="s">
        <v>1233</v>
      </c>
    </row>
    <row r="214" spans="1:21" x14ac:dyDescent="0.3">
      <c r="A214" s="81" t="s">
        <v>323</v>
      </c>
      <c r="B214" t="s">
        <v>1317</v>
      </c>
      <c r="C214" t="s">
        <v>559</v>
      </c>
      <c r="D214">
        <v>240</v>
      </c>
      <c r="E214">
        <v>18</v>
      </c>
      <c r="F214" s="91">
        <v>1</v>
      </c>
      <c r="G214" s="85">
        <f>Barrage[[#This Row],[Coefficient]]*Barrage[[#This Row],[Total Rounds]]*Barrage[[#This Row],[Base Damage]]</f>
        <v>4320</v>
      </c>
      <c r="H214" s="8" t="s">
        <v>1241</v>
      </c>
      <c r="I214" s="6">
        <v>0.8</v>
      </c>
      <c r="J214" s="6">
        <v>1</v>
      </c>
      <c r="K214" s="6">
        <v>1.3</v>
      </c>
      <c r="L214" s="100"/>
      <c r="M214" s="102"/>
      <c r="N214" s="102"/>
      <c r="O214" s="102"/>
      <c r="P214" s="102"/>
      <c r="Q214" s="7"/>
      <c r="R214" t="s">
        <v>1326</v>
      </c>
      <c r="T214">
        <v>1</v>
      </c>
    </row>
    <row r="215" spans="1:21" x14ac:dyDescent="0.3">
      <c r="A215" s="81" t="s">
        <v>323</v>
      </c>
      <c r="B215" t="s">
        <v>1096</v>
      </c>
      <c r="C215" t="s">
        <v>561</v>
      </c>
      <c r="D215">
        <v>301</v>
      </c>
      <c r="E215">
        <v>8</v>
      </c>
      <c r="F215" s="6">
        <v>1</v>
      </c>
      <c r="G215" s="85">
        <f>Barrage[[#This Row],[Coefficient]]*Barrage[[#This Row],[Total Rounds]]*Barrage[[#This Row],[Base Damage]]</f>
        <v>2408</v>
      </c>
      <c r="H215" s="88" t="s">
        <v>1239</v>
      </c>
      <c r="I215" s="6">
        <v>0.8</v>
      </c>
      <c r="J215" s="6">
        <v>1.1000000000000001</v>
      </c>
      <c r="K215" s="6">
        <v>1.3</v>
      </c>
      <c r="L215" s="100"/>
      <c r="M215" s="102"/>
      <c r="N215" s="102"/>
      <c r="O215" s="119">
        <v>1</v>
      </c>
      <c r="P215" s="120">
        <v>0.3</v>
      </c>
      <c r="Q215" s="7"/>
      <c r="R215" t="s">
        <v>1326</v>
      </c>
      <c r="T215">
        <v>1</v>
      </c>
      <c r="U215" t="s">
        <v>1242</v>
      </c>
    </row>
    <row r="216" spans="1:21" x14ac:dyDescent="0.3">
      <c r="A216" s="81" t="s">
        <v>323</v>
      </c>
      <c r="B216" t="s">
        <v>1097</v>
      </c>
      <c r="C216" t="s">
        <v>584</v>
      </c>
      <c r="D216">
        <v>176</v>
      </c>
      <c r="E216">
        <v>1</v>
      </c>
      <c r="F216" s="6">
        <v>2.4500000000000002</v>
      </c>
      <c r="G216" s="85">
        <f>Barrage[[#This Row],[Coefficient]]*Barrage[[#This Row],[Total Rounds]]*Barrage[[#This Row],[Base Damage]]</f>
        <v>431.20000000000005</v>
      </c>
      <c r="H216" s="88" t="s">
        <v>1243</v>
      </c>
      <c r="I216" s="6">
        <v>1</v>
      </c>
      <c r="J216" s="6">
        <v>1</v>
      </c>
      <c r="K216" s="6">
        <v>1</v>
      </c>
      <c r="L216" s="100"/>
      <c r="M216" s="102"/>
      <c r="N216" s="102"/>
      <c r="O216" s="102"/>
      <c r="P216" s="102"/>
      <c r="Q216" s="7" t="s">
        <v>1244</v>
      </c>
      <c r="R216" t="s">
        <v>1326</v>
      </c>
      <c r="T216">
        <v>1</v>
      </c>
      <c r="U216" t="s">
        <v>1245</v>
      </c>
    </row>
    <row r="217" spans="1:21" x14ac:dyDescent="0.3">
      <c r="A217" s="81" t="s">
        <v>323</v>
      </c>
      <c r="B217" s="81" t="s">
        <v>1406</v>
      </c>
      <c r="C217" s="24" t="s">
        <v>631</v>
      </c>
      <c r="D217">
        <v>172</v>
      </c>
      <c r="E217">
        <f>2*5</f>
        <v>10</v>
      </c>
      <c r="F217" s="6">
        <v>1</v>
      </c>
      <c r="G217" s="85">
        <f>Barrage[[#This Row],[Coefficient]]*Barrage[[#This Row],[Total Rounds]]*Barrage[[#This Row],[Base Damage]]</f>
        <v>1720</v>
      </c>
      <c r="H217" s="8" t="s">
        <v>1241</v>
      </c>
      <c r="I217" s="6">
        <v>0.8</v>
      </c>
      <c r="J217" s="6">
        <v>1.1000000000000001</v>
      </c>
      <c r="K217" s="6">
        <v>1.3</v>
      </c>
      <c r="L217" s="100"/>
      <c r="M217" s="102"/>
      <c r="N217" s="102"/>
      <c r="O217" s="102"/>
      <c r="P217" s="102"/>
      <c r="Q217" s="7"/>
      <c r="R217" t="s">
        <v>1326</v>
      </c>
      <c r="T217">
        <v>1</v>
      </c>
    </row>
    <row r="218" spans="1:21" x14ac:dyDescent="0.3">
      <c r="A218" s="81" t="s">
        <v>323</v>
      </c>
      <c r="B218" s="81" t="s">
        <v>1407</v>
      </c>
      <c r="C218" s="24" t="s">
        <v>631</v>
      </c>
      <c r="D218">
        <v>172</v>
      </c>
      <c r="E218">
        <f>2*3</f>
        <v>6</v>
      </c>
      <c r="F218" s="6">
        <v>1</v>
      </c>
      <c r="G218" s="85">
        <f>Barrage[[#This Row],[Coefficient]]*Barrage[[#This Row],[Total Rounds]]*Barrage[[#This Row],[Base Damage]]</f>
        <v>1032</v>
      </c>
      <c r="H218" s="8" t="s">
        <v>1241</v>
      </c>
      <c r="I218" s="6">
        <v>0.8</v>
      </c>
      <c r="J218" s="6">
        <v>1.1000000000000001</v>
      </c>
      <c r="K218" s="6">
        <v>1.3</v>
      </c>
      <c r="L218" s="100"/>
      <c r="M218" s="102"/>
      <c r="N218" s="102"/>
      <c r="O218" s="102"/>
      <c r="P218" s="102"/>
      <c r="Q218" s="7"/>
      <c r="R218" t="s">
        <v>1326</v>
      </c>
      <c r="T218">
        <v>1</v>
      </c>
    </row>
    <row r="219" spans="1:21" x14ac:dyDescent="0.3">
      <c r="A219" s="81" t="s">
        <v>323</v>
      </c>
      <c r="B219" s="81" t="s">
        <v>1408</v>
      </c>
      <c r="C219" s="24" t="s">
        <v>631</v>
      </c>
      <c r="D219">
        <v>172</v>
      </c>
      <c r="E219">
        <f>2*2</f>
        <v>4</v>
      </c>
      <c r="F219" s="6">
        <v>1</v>
      </c>
      <c r="G219" s="85">
        <f>Barrage[[#This Row],[Coefficient]]*Barrage[[#This Row],[Total Rounds]]*Barrage[[#This Row],[Base Damage]]</f>
        <v>688</v>
      </c>
      <c r="H219" s="8" t="s">
        <v>1241</v>
      </c>
      <c r="I219" s="6">
        <v>0.8</v>
      </c>
      <c r="J219" s="6">
        <v>1.1000000000000001</v>
      </c>
      <c r="K219" s="6">
        <v>1.3</v>
      </c>
      <c r="L219" s="100"/>
      <c r="M219" s="102"/>
      <c r="N219" s="102"/>
      <c r="O219" s="102"/>
      <c r="P219" s="102"/>
      <c r="Q219" s="7"/>
      <c r="R219" t="s">
        <v>1326</v>
      </c>
      <c r="T219">
        <v>1</v>
      </c>
    </row>
    <row r="220" spans="1:21" x14ac:dyDescent="0.3">
      <c r="A220" s="81" t="s">
        <v>323</v>
      </c>
      <c r="B220" s="81" t="s">
        <v>1409</v>
      </c>
      <c r="C220" s="24" t="s">
        <v>631</v>
      </c>
      <c r="D220">
        <v>172</v>
      </c>
      <c r="E220">
        <v>2</v>
      </c>
      <c r="F220" s="6">
        <v>1</v>
      </c>
      <c r="G220" s="85">
        <f>Barrage[[#This Row],[Coefficient]]*Barrage[[#This Row],[Total Rounds]]*Barrage[[#This Row],[Base Damage]]</f>
        <v>344</v>
      </c>
      <c r="H220" s="8" t="s">
        <v>1241</v>
      </c>
      <c r="I220" s="6">
        <v>0.8</v>
      </c>
      <c r="J220" s="6">
        <v>1.1000000000000001</v>
      </c>
      <c r="K220" s="6">
        <v>1.3</v>
      </c>
      <c r="L220" s="100"/>
      <c r="M220" s="102"/>
      <c r="N220" s="102"/>
      <c r="O220" s="102"/>
      <c r="P220" s="102"/>
      <c r="Q220" s="7"/>
      <c r="R220" t="s">
        <v>1326</v>
      </c>
      <c r="T220">
        <v>1</v>
      </c>
    </row>
    <row r="221" spans="1:21" ht="28.8" x14ac:dyDescent="0.3">
      <c r="A221" s="81" t="s">
        <v>323</v>
      </c>
      <c r="B221" s="81" t="s">
        <v>1416</v>
      </c>
      <c r="C221" t="s">
        <v>630</v>
      </c>
      <c r="D221">
        <v>226</v>
      </c>
      <c r="E221">
        <v>5</v>
      </c>
      <c r="F221" s="6">
        <v>1</v>
      </c>
      <c r="G221" s="85">
        <f>Barrage[[#This Row],[Coefficient]]*Barrage[[#This Row],[Total Rounds]]*Barrage[[#This Row],[Base Damage]]</f>
        <v>1130</v>
      </c>
      <c r="H221" s="8" t="s">
        <v>707</v>
      </c>
      <c r="I221" s="6">
        <v>0.8</v>
      </c>
      <c r="J221" s="6">
        <v>0.9</v>
      </c>
      <c r="K221" s="6">
        <v>1.1000000000000001</v>
      </c>
      <c r="L221" s="133"/>
      <c r="M221" s="134"/>
      <c r="N221" s="87"/>
      <c r="O221" s="87"/>
      <c r="P221" s="87"/>
      <c r="Q221" s="7"/>
      <c r="R221" t="s">
        <v>1326</v>
      </c>
      <c r="T221">
        <v>0.8</v>
      </c>
      <c r="U221" t="s">
        <v>1233</v>
      </c>
    </row>
    <row r="222" spans="1:21" ht="28.8" x14ac:dyDescent="0.3">
      <c r="A222" s="81" t="s">
        <v>323</v>
      </c>
      <c r="B222" s="81" t="s">
        <v>1415</v>
      </c>
      <c r="C222" t="s">
        <v>630</v>
      </c>
      <c r="D222">
        <v>226</v>
      </c>
      <c r="E222">
        <v>3</v>
      </c>
      <c r="F222" s="6">
        <v>1</v>
      </c>
      <c r="G222" s="85">
        <f>Barrage[[#This Row],[Coefficient]]*Barrage[[#This Row],[Total Rounds]]*Barrage[[#This Row],[Base Damage]]</f>
        <v>678</v>
      </c>
      <c r="H222" s="8" t="s">
        <v>707</v>
      </c>
      <c r="I222" s="6">
        <v>0.8</v>
      </c>
      <c r="J222" s="6">
        <v>0.9</v>
      </c>
      <c r="K222" s="6">
        <v>1.1000000000000001</v>
      </c>
      <c r="L222" s="133"/>
      <c r="M222" s="134"/>
      <c r="N222" s="87"/>
      <c r="O222" s="87"/>
      <c r="P222" s="87"/>
      <c r="Q222" s="7"/>
      <c r="R222" t="s">
        <v>1326</v>
      </c>
      <c r="T222">
        <v>0.8</v>
      </c>
      <c r="U222" t="s">
        <v>1233</v>
      </c>
    </row>
    <row r="223" spans="1:21" ht="28.8" x14ac:dyDescent="0.3">
      <c r="A223" s="81" t="s">
        <v>323</v>
      </c>
      <c r="B223" s="81" t="s">
        <v>1417</v>
      </c>
      <c r="C223" t="s">
        <v>630</v>
      </c>
      <c r="D223">
        <v>226</v>
      </c>
      <c r="E223">
        <v>2</v>
      </c>
      <c r="F223" s="6">
        <v>1</v>
      </c>
      <c r="G223" s="85">
        <f>Barrage[[#This Row],[Coefficient]]*Barrage[[#This Row],[Total Rounds]]*Barrage[[#This Row],[Base Damage]]</f>
        <v>452</v>
      </c>
      <c r="H223" s="8" t="s">
        <v>707</v>
      </c>
      <c r="I223" s="6">
        <v>0.8</v>
      </c>
      <c r="J223" s="6">
        <v>0.9</v>
      </c>
      <c r="K223" s="6">
        <v>1.1000000000000001</v>
      </c>
      <c r="L223" s="133"/>
      <c r="M223" s="134"/>
      <c r="N223" s="87"/>
      <c r="O223" s="87"/>
      <c r="P223" s="87"/>
      <c r="Q223" s="7"/>
      <c r="R223" t="s">
        <v>1326</v>
      </c>
      <c r="T223">
        <v>0.8</v>
      </c>
      <c r="U223" t="s">
        <v>1233</v>
      </c>
    </row>
    <row r="224" spans="1:21" ht="28.8" x14ac:dyDescent="0.3">
      <c r="A224" s="81" t="s">
        <v>323</v>
      </c>
      <c r="B224" s="81" t="s">
        <v>1418</v>
      </c>
      <c r="C224" t="s">
        <v>630</v>
      </c>
      <c r="D224">
        <v>226</v>
      </c>
      <c r="E224">
        <v>1</v>
      </c>
      <c r="F224" s="6">
        <v>1</v>
      </c>
      <c r="G224" s="85">
        <f>Barrage[[#This Row],[Coefficient]]*Barrage[[#This Row],[Total Rounds]]*Barrage[[#This Row],[Base Damage]]</f>
        <v>226</v>
      </c>
      <c r="H224" s="8" t="s">
        <v>707</v>
      </c>
      <c r="I224" s="6">
        <v>0.8</v>
      </c>
      <c r="J224" s="6">
        <v>0.9</v>
      </c>
      <c r="K224" s="6">
        <v>1.1000000000000001</v>
      </c>
      <c r="L224" s="133"/>
      <c r="M224" s="134"/>
      <c r="N224" s="87"/>
      <c r="O224" s="87"/>
      <c r="P224" s="87"/>
      <c r="Q224" s="7"/>
      <c r="R224" t="s">
        <v>1326</v>
      </c>
      <c r="T224">
        <v>0.8</v>
      </c>
      <c r="U224" t="s">
        <v>1233</v>
      </c>
    </row>
    <row r="225" spans="1:21" ht="28.8" x14ac:dyDescent="0.3">
      <c r="A225" s="81" t="s">
        <v>323</v>
      </c>
      <c r="B225" s="81" t="s">
        <v>1419</v>
      </c>
      <c r="C225" t="s">
        <v>630</v>
      </c>
      <c r="D225">
        <v>96</v>
      </c>
      <c r="E225">
        <v>10</v>
      </c>
      <c r="F225" s="6">
        <v>1</v>
      </c>
      <c r="G225" s="85">
        <f>Barrage[[#This Row],[Coefficient]]*Barrage[[#This Row],[Total Rounds]]*Barrage[[#This Row],[Base Damage]]</f>
        <v>960</v>
      </c>
      <c r="H225" s="8" t="s">
        <v>707</v>
      </c>
      <c r="I225" s="6">
        <v>0.8</v>
      </c>
      <c r="J225" s="6">
        <v>0.85</v>
      </c>
      <c r="K225" s="6">
        <v>1</v>
      </c>
      <c r="L225" s="133"/>
      <c r="M225" s="134"/>
      <c r="N225" s="87"/>
      <c r="O225" s="87"/>
      <c r="P225" s="87"/>
      <c r="Q225" s="7"/>
      <c r="R225" t="s">
        <v>1326</v>
      </c>
      <c r="T225">
        <v>0.8</v>
      </c>
      <c r="U225" t="s">
        <v>1233</v>
      </c>
    </row>
    <row r="226" spans="1:21" ht="28.8" x14ac:dyDescent="0.3">
      <c r="A226" s="81" t="s">
        <v>323</v>
      </c>
      <c r="B226" s="81" t="s">
        <v>1420</v>
      </c>
      <c r="C226" t="s">
        <v>630</v>
      </c>
      <c r="D226">
        <v>96</v>
      </c>
      <c r="E226">
        <v>6</v>
      </c>
      <c r="F226" s="6">
        <v>1</v>
      </c>
      <c r="G226" s="85">
        <f>Barrage[[#This Row],[Coefficient]]*Barrage[[#This Row],[Total Rounds]]*Barrage[[#This Row],[Base Damage]]</f>
        <v>576</v>
      </c>
      <c r="H226" s="8" t="s">
        <v>707</v>
      </c>
      <c r="I226" s="6">
        <v>0.8</v>
      </c>
      <c r="J226" s="6">
        <v>0.85</v>
      </c>
      <c r="K226" s="6">
        <v>1</v>
      </c>
      <c r="L226" s="133"/>
      <c r="M226" s="134"/>
      <c r="N226" s="87"/>
      <c r="O226" s="87"/>
      <c r="P226" s="87"/>
      <c r="Q226" s="7"/>
      <c r="R226" t="s">
        <v>1326</v>
      </c>
      <c r="T226">
        <v>0.8</v>
      </c>
      <c r="U226" t="s">
        <v>1233</v>
      </c>
    </row>
    <row r="227" spans="1:21" ht="28.8" x14ac:dyDescent="0.3">
      <c r="A227" s="81" t="s">
        <v>323</v>
      </c>
      <c r="B227" s="81" t="s">
        <v>1421</v>
      </c>
      <c r="C227" t="s">
        <v>630</v>
      </c>
      <c r="D227">
        <v>96</v>
      </c>
      <c r="E227">
        <v>4</v>
      </c>
      <c r="F227" s="6">
        <v>1</v>
      </c>
      <c r="G227" s="85">
        <f>Barrage[[#This Row],[Coefficient]]*Barrage[[#This Row],[Total Rounds]]*Barrage[[#This Row],[Base Damage]]</f>
        <v>384</v>
      </c>
      <c r="H227" s="8" t="s">
        <v>707</v>
      </c>
      <c r="I227" s="6">
        <v>0.8</v>
      </c>
      <c r="J227" s="6">
        <v>0.85</v>
      </c>
      <c r="K227" s="6">
        <v>1</v>
      </c>
      <c r="L227" s="100"/>
      <c r="M227" s="102"/>
      <c r="N227" s="102"/>
      <c r="O227" s="102"/>
      <c r="P227" s="102"/>
      <c r="Q227" s="7"/>
      <c r="R227" t="s">
        <v>1326</v>
      </c>
      <c r="T227">
        <v>0.8</v>
      </c>
      <c r="U227" t="s">
        <v>1233</v>
      </c>
    </row>
    <row r="228" spans="1:21" ht="28.8" x14ac:dyDescent="0.3">
      <c r="A228" s="81" t="s">
        <v>323</v>
      </c>
      <c r="B228" s="81" t="s">
        <v>1422</v>
      </c>
      <c r="C228" t="s">
        <v>630</v>
      </c>
      <c r="D228">
        <v>96</v>
      </c>
      <c r="E228">
        <v>2</v>
      </c>
      <c r="F228" s="6">
        <v>1</v>
      </c>
      <c r="G228" s="85">
        <f>Barrage[[#This Row],[Coefficient]]*Barrage[[#This Row],[Total Rounds]]*Barrage[[#This Row],[Base Damage]]</f>
        <v>192</v>
      </c>
      <c r="H228" s="8" t="s">
        <v>707</v>
      </c>
      <c r="I228" s="6">
        <v>0.8</v>
      </c>
      <c r="J228" s="6">
        <v>0.85</v>
      </c>
      <c r="K228" s="6">
        <v>1</v>
      </c>
      <c r="L228" s="100"/>
      <c r="M228" s="102"/>
      <c r="N228" s="102"/>
      <c r="O228" s="102"/>
      <c r="P228" s="102"/>
      <c r="Q228" s="7"/>
      <c r="R228" t="s">
        <v>1326</v>
      </c>
      <c r="T228">
        <v>0.8</v>
      </c>
      <c r="U228" t="s">
        <v>1233</v>
      </c>
    </row>
    <row r="229" spans="1:21" x14ac:dyDescent="0.3">
      <c r="A229" t="s">
        <v>323</v>
      </c>
      <c r="B229" t="s">
        <v>1098</v>
      </c>
      <c r="C229" t="s">
        <v>725</v>
      </c>
      <c r="D229">
        <v>222</v>
      </c>
      <c r="E229">
        <v>12</v>
      </c>
      <c r="F229" s="6">
        <v>1</v>
      </c>
      <c r="G229" s="85">
        <f>Barrage[[#This Row],[Coefficient]]*Barrage[[#This Row],[Total Rounds]]*Barrage[[#This Row],[Base Damage]]</f>
        <v>2664</v>
      </c>
      <c r="H229" t="s">
        <v>707</v>
      </c>
      <c r="I229" s="6">
        <v>0.8</v>
      </c>
      <c r="J229" s="6">
        <v>0.9</v>
      </c>
      <c r="K229" s="6">
        <v>1</v>
      </c>
      <c r="L229" s="100"/>
      <c r="M229" s="102"/>
      <c r="N229" s="102"/>
      <c r="O229" s="102"/>
      <c r="P229" s="102"/>
      <c r="Q229" s="7"/>
      <c r="R229" t="s">
        <v>1326</v>
      </c>
      <c r="T229">
        <v>1</v>
      </c>
    </row>
    <row r="230" spans="1:21" x14ac:dyDescent="0.3">
      <c r="A230" t="s">
        <v>323</v>
      </c>
      <c r="B230" t="s">
        <v>1099</v>
      </c>
      <c r="C230" t="s">
        <v>807</v>
      </c>
      <c r="D230">
        <v>121</v>
      </c>
      <c r="E230">
        <v>4</v>
      </c>
      <c r="F230" s="6">
        <v>1</v>
      </c>
      <c r="G230" s="85">
        <f>Barrage[[#This Row],[Coefficient]]*Barrage[[#This Row],[Total Rounds]]*Barrage[[#This Row],[Base Damage]]</f>
        <v>484</v>
      </c>
      <c r="H230" t="s">
        <v>707</v>
      </c>
      <c r="I230" s="6">
        <v>0.8</v>
      </c>
      <c r="J230" s="6">
        <v>0.85</v>
      </c>
      <c r="K230" s="6">
        <v>1</v>
      </c>
      <c r="L230" s="100"/>
      <c r="M230" s="102"/>
      <c r="N230" s="102"/>
      <c r="O230" s="102"/>
      <c r="P230" s="102"/>
      <c r="Q230" s="7"/>
      <c r="R230" t="s">
        <v>1326</v>
      </c>
      <c r="T230">
        <v>1.2</v>
      </c>
      <c r="U230" t="s">
        <v>1235</v>
      </c>
    </row>
    <row r="231" spans="1:21" x14ac:dyDescent="0.3">
      <c r="A231" t="s">
        <v>323</v>
      </c>
      <c r="B231" t="s">
        <v>1100</v>
      </c>
      <c r="C231" t="s">
        <v>807</v>
      </c>
      <c r="D231">
        <v>456</v>
      </c>
      <c r="E231">
        <v>2</v>
      </c>
      <c r="F231" s="6">
        <v>1</v>
      </c>
      <c r="G231" s="85">
        <f>Barrage[[#This Row],[Coefficient]]*Barrage[[#This Row],[Total Rounds]]*Barrage[[#This Row],[Base Damage]]</f>
        <v>912</v>
      </c>
      <c r="H231" t="s">
        <v>707</v>
      </c>
      <c r="I231" s="6">
        <v>0.7</v>
      </c>
      <c r="J231" s="6">
        <v>1.05</v>
      </c>
      <c r="K231" s="6">
        <v>1.25</v>
      </c>
      <c r="L231" s="100"/>
      <c r="M231" s="102"/>
      <c r="N231" s="102"/>
      <c r="O231" s="102"/>
      <c r="P231" s="102"/>
      <c r="Q231" s="7"/>
      <c r="R231" t="s">
        <v>1326</v>
      </c>
      <c r="T231">
        <v>1.2</v>
      </c>
      <c r="U231" t="s">
        <v>1235</v>
      </c>
    </row>
    <row r="232" spans="1:21" x14ac:dyDescent="0.3">
      <c r="A232" t="s">
        <v>323</v>
      </c>
      <c r="B232" t="s">
        <v>1101</v>
      </c>
      <c r="C232" t="s">
        <v>807</v>
      </c>
      <c r="D232">
        <v>121</v>
      </c>
      <c r="E232">
        <v>4</v>
      </c>
      <c r="F232" s="6">
        <v>1</v>
      </c>
      <c r="G232" s="85">
        <f>Barrage[[#This Row],[Coefficient]]*Barrage[[#This Row],[Total Rounds]]*Barrage[[#This Row],[Base Damage]]</f>
        <v>484</v>
      </c>
      <c r="H232" t="s">
        <v>707</v>
      </c>
      <c r="I232" s="6">
        <v>0.8</v>
      </c>
      <c r="J232" s="6">
        <v>0.85</v>
      </c>
      <c r="K232" s="6">
        <v>1</v>
      </c>
      <c r="L232" s="100"/>
      <c r="M232" s="102"/>
      <c r="N232" s="102"/>
      <c r="O232" s="102"/>
      <c r="P232" s="102"/>
      <c r="Q232" s="7"/>
      <c r="R232" t="s">
        <v>1326</v>
      </c>
      <c r="T232">
        <v>1.2</v>
      </c>
      <c r="U232" t="s">
        <v>1235</v>
      </c>
    </row>
    <row r="233" spans="1:21" x14ac:dyDescent="0.3">
      <c r="A233" t="s">
        <v>323</v>
      </c>
      <c r="B233" t="s">
        <v>1102</v>
      </c>
      <c r="C233" t="s">
        <v>807</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1326</v>
      </c>
      <c r="T233">
        <v>1</v>
      </c>
      <c r="U233" t="s">
        <v>1245</v>
      </c>
    </row>
    <row r="234" spans="1:21" x14ac:dyDescent="0.3">
      <c r="A234" t="s">
        <v>323</v>
      </c>
      <c r="B234" t="s">
        <v>1103</v>
      </c>
      <c r="C234" t="s">
        <v>1246</v>
      </c>
      <c r="D234">
        <v>322</v>
      </c>
      <c r="E234">
        <v>3</v>
      </c>
      <c r="F234" s="6">
        <v>1</v>
      </c>
      <c r="G234" s="85">
        <f>Barrage[[#This Row],[Coefficient]]*Barrage[[#This Row],[Total Rounds]]*Barrage[[#This Row],[Base Damage]]</f>
        <v>966</v>
      </c>
      <c r="H234" t="s">
        <v>707</v>
      </c>
      <c r="I234" s="6">
        <v>0.8</v>
      </c>
      <c r="J234" s="6">
        <v>0.85</v>
      </c>
      <c r="K234" s="6">
        <v>1</v>
      </c>
      <c r="L234" s="100"/>
      <c r="M234" s="102"/>
      <c r="N234" s="102"/>
      <c r="O234" s="102"/>
      <c r="P234" s="102"/>
      <c r="Q234" s="7"/>
      <c r="R234" t="s">
        <v>1326</v>
      </c>
      <c r="T234">
        <v>0.8</v>
      </c>
      <c r="U234" t="s">
        <v>1233</v>
      </c>
    </row>
    <row r="235" spans="1:21" x14ac:dyDescent="0.3">
      <c r="A235" t="s">
        <v>323</v>
      </c>
      <c r="B235" t="s">
        <v>1104</v>
      </c>
      <c r="C235" t="s">
        <v>1246</v>
      </c>
      <c r="D235">
        <v>138</v>
      </c>
      <c r="E235">
        <v>6</v>
      </c>
      <c r="F235" s="6">
        <v>1</v>
      </c>
      <c r="G235" s="85">
        <f>Barrage[[#This Row],[Coefficient]]*Barrage[[#This Row],[Total Rounds]]*Barrage[[#This Row],[Base Damage]]</f>
        <v>828</v>
      </c>
      <c r="H235" t="s">
        <v>707</v>
      </c>
      <c r="I235" s="6">
        <v>0.8</v>
      </c>
      <c r="J235" s="6">
        <v>0.95</v>
      </c>
      <c r="K235" s="6">
        <v>1.1499999999999999</v>
      </c>
      <c r="L235" s="100"/>
      <c r="M235" s="102"/>
      <c r="N235" s="102"/>
      <c r="O235" s="102"/>
      <c r="P235" s="102"/>
      <c r="Q235" s="7"/>
      <c r="R235" t="s">
        <v>1326</v>
      </c>
      <c r="T235">
        <v>0.8</v>
      </c>
      <c r="U235" t="s">
        <v>1233</v>
      </c>
    </row>
    <row r="236" spans="1:21" x14ac:dyDescent="0.3">
      <c r="A236" t="s">
        <v>323</v>
      </c>
      <c r="B236" t="s">
        <v>1320</v>
      </c>
      <c r="C236" t="s">
        <v>914</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1319</v>
      </c>
      <c r="C237" t="s">
        <v>914</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1318</v>
      </c>
      <c r="C238" t="s">
        <v>914</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1105</v>
      </c>
      <c r="C239" t="s">
        <v>915</v>
      </c>
      <c r="D239">
        <v>226</v>
      </c>
      <c r="E239">
        <v>3</v>
      </c>
      <c r="F239" s="6">
        <v>1</v>
      </c>
      <c r="G239" s="85">
        <f>Barrage[[#This Row],[Coefficient]]*Barrage[[#This Row],[Total Rounds]]*Barrage[[#This Row],[Base Damage]]</f>
        <v>678</v>
      </c>
      <c r="H239" t="s">
        <v>707</v>
      </c>
      <c r="I239" s="6">
        <v>0.8</v>
      </c>
      <c r="J239" s="6">
        <v>0.9</v>
      </c>
      <c r="K239" s="6">
        <v>1.1000000000000001</v>
      </c>
      <c r="L239" s="100"/>
      <c r="M239" s="102"/>
      <c r="N239" s="102"/>
      <c r="O239" s="102"/>
      <c r="P239" s="102"/>
      <c r="Q239" s="7"/>
      <c r="R239" t="s">
        <v>1326</v>
      </c>
      <c r="T239">
        <v>0.8</v>
      </c>
      <c r="U239" t="s">
        <v>1233</v>
      </c>
    </row>
    <row r="240" spans="1:21" x14ac:dyDescent="0.3">
      <c r="A240" t="s">
        <v>323</v>
      </c>
      <c r="B240" t="s">
        <v>1106</v>
      </c>
      <c r="C240" t="s">
        <v>915</v>
      </c>
      <c r="D240">
        <v>96</v>
      </c>
      <c r="E240">
        <v>6</v>
      </c>
      <c r="F240" s="6">
        <v>1</v>
      </c>
      <c r="G240" s="85">
        <f>Barrage[[#This Row],[Coefficient]]*Barrage[[#This Row],[Total Rounds]]*Barrage[[#This Row],[Base Damage]]</f>
        <v>576</v>
      </c>
      <c r="H240" t="s">
        <v>707</v>
      </c>
      <c r="I240" s="6">
        <v>0.8</v>
      </c>
      <c r="J240" s="6">
        <v>0.85</v>
      </c>
      <c r="K240" s="6">
        <v>1</v>
      </c>
      <c r="L240" s="100"/>
      <c r="M240" s="102"/>
      <c r="N240" s="102"/>
      <c r="O240" s="102"/>
      <c r="P240" s="102"/>
      <c r="Q240" s="7"/>
      <c r="R240" t="s">
        <v>1326</v>
      </c>
      <c r="T240">
        <v>0.8</v>
      </c>
      <c r="U240" t="s">
        <v>1233</v>
      </c>
    </row>
    <row r="241" spans="1:21" x14ac:dyDescent="0.3">
      <c r="A241" t="s">
        <v>319</v>
      </c>
      <c r="B241" t="s">
        <v>1107</v>
      </c>
      <c r="C241" t="s">
        <v>567</v>
      </c>
      <c r="D241">
        <v>202</v>
      </c>
      <c r="E241">
        <v>12</v>
      </c>
      <c r="F241" s="6">
        <v>1</v>
      </c>
      <c r="G241" s="85">
        <f>Barrage[[#This Row],[Coefficient]]*Barrage[[#This Row],[Total Rounds]]*Barrage[[#This Row],[Base Damage]]</f>
        <v>2424</v>
      </c>
      <c r="H241" s="8" t="s">
        <v>1241</v>
      </c>
      <c r="I241" s="6">
        <v>0.8</v>
      </c>
      <c r="J241" s="6">
        <v>1.1000000000000001</v>
      </c>
      <c r="K241" s="6">
        <v>1.3</v>
      </c>
      <c r="L241" s="100"/>
      <c r="M241" s="102"/>
      <c r="N241" s="102"/>
      <c r="O241" s="102"/>
      <c r="P241" s="102"/>
      <c r="Q241" s="7"/>
      <c r="R241" t="s">
        <v>1326</v>
      </c>
      <c r="T241">
        <v>1</v>
      </c>
    </row>
    <row r="242" spans="1:21" x14ac:dyDescent="0.3">
      <c r="A242" t="s">
        <v>319</v>
      </c>
      <c r="B242" t="s">
        <v>1108</v>
      </c>
      <c r="C242" t="s">
        <v>1247</v>
      </c>
      <c r="D242">
        <v>240</v>
      </c>
      <c r="E242">
        <v>9</v>
      </c>
      <c r="F242" s="6">
        <v>1</v>
      </c>
      <c r="G242" s="85">
        <f>Barrage[[#This Row],[Coefficient]]*Barrage[[#This Row],[Total Rounds]]*Barrage[[#This Row],[Base Damage]]</f>
        <v>2160</v>
      </c>
      <c r="H242" s="8" t="s">
        <v>1241</v>
      </c>
      <c r="I242" s="6">
        <v>0.8</v>
      </c>
      <c r="J242" s="6">
        <v>1.1000000000000001</v>
      </c>
      <c r="K242" s="6">
        <v>1.3</v>
      </c>
      <c r="L242" s="100"/>
      <c r="M242" s="102"/>
      <c r="N242" s="102"/>
      <c r="O242" s="102"/>
      <c r="P242" s="102"/>
      <c r="Q242" s="7"/>
      <c r="R242" t="s">
        <v>1326</v>
      </c>
      <c r="T242">
        <v>1</v>
      </c>
    </row>
    <row r="243" spans="1:21" x14ac:dyDescent="0.3">
      <c r="A243" t="s">
        <v>319</v>
      </c>
      <c r="B243" t="s">
        <v>1109</v>
      </c>
      <c r="C243" t="s">
        <v>1248</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1326</v>
      </c>
      <c r="T243">
        <v>1</v>
      </c>
      <c r="U243" t="s">
        <v>1245</v>
      </c>
    </row>
    <row r="244" spans="1:21" x14ac:dyDescent="0.3">
      <c r="A244" t="s">
        <v>319</v>
      </c>
      <c r="B244" t="s">
        <v>1110</v>
      </c>
      <c r="C244" t="s">
        <v>566</v>
      </c>
      <c r="D244">
        <v>332</v>
      </c>
      <c r="E244">
        <v>1</v>
      </c>
      <c r="F244" s="6">
        <v>1</v>
      </c>
      <c r="G244" s="85">
        <f>Barrage[[#This Row],[Coefficient]]*Barrage[[#This Row],[Total Rounds]]*Barrage[[#This Row],[Base Damage]]</f>
        <v>332</v>
      </c>
      <c r="H244" s="8" t="s">
        <v>707</v>
      </c>
      <c r="I244" s="6">
        <v>0.8</v>
      </c>
      <c r="J244" s="6">
        <v>0.95</v>
      </c>
      <c r="K244" s="6">
        <v>1.1499999999999999</v>
      </c>
      <c r="L244" s="100"/>
      <c r="M244" s="102"/>
      <c r="N244" s="102"/>
      <c r="O244" s="102"/>
      <c r="P244" s="102"/>
      <c r="Q244" s="7"/>
      <c r="R244" t="s">
        <v>1326</v>
      </c>
      <c r="T244">
        <v>0.8</v>
      </c>
      <c r="U244" t="s">
        <v>1233</v>
      </c>
    </row>
    <row r="245" spans="1:21" x14ac:dyDescent="0.3">
      <c r="A245" t="s">
        <v>319</v>
      </c>
      <c r="B245" t="s">
        <v>1111</v>
      </c>
      <c r="C245" t="s">
        <v>566</v>
      </c>
      <c r="D245">
        <v>138</v>
      </c>
      <c r="E245">
        <v>2</v>
      </c>
      <c r="F245" s="6">
        <v>1</v>
      </c>
      <c r="G245" s="85">
        <f>Barrage[[#This Row],[Coefficient]]*Barrage[[#This Row],[Total Rounds]]*Barrage[[#This Row],[Base Damage]]</f>
        <v>276</v>
      </c>
      <c r="H245" s="8" t="s">
        <v>707</v>
      </c>
      <c r="I245" s="6">
        <v>0.8</v>
      </c>
      <c r="J245" s="6">
        <v>0.85</v>
      </c>
      <c r="K245" s="6">
        <v>1</v>
      </c>
      <c r="L245" s="100"/>
      <c r="M245" s="102"/>
      <c r="N245" s="102"/>
      <c r="O245" s="102"/>
      <c r="P245" s="102"/>
      <c r="Q245" s="7"/>
      <c r="R245" t="s">
        <v>1326</v>
      </c>
      <c r="T245">
        <v>0.8</v>
      </c>
      <c r="U245" t="s">
        <v>1233</v>
      </c>
    </row>
    <row r="246" spans="1:21" x14ac:dyDescent="0.3">
      <c r="A246" t="s">
        <v>319</v>
      </c>
      <c r="B246" t="s">
        <v>1112</v>
      </c>
      <c r="C246" t="s">
        <v>568</v>
      </c>
      <c r="D246">
        <v>288</v>
      </c>
      <c r="E246">
        <v>6</v>
      </c>
      <c r="F246" s="6">
        <v>1</v>
      </c>
      <c r="G246" s="85">
        <f>Barrage[[#This Row],[Coefficient]]*Barrage[[#This Row],[Total Rounds]]*Barrage[[#This Row],[Base Damage]]</f>
        <v>1728</v>
      </c>
      <c r="H246" s="8" t="s">
        <v>1234</v>
      </c>
      <c r="I246" s="6">
        <v>0.8</v>
      </c>
      <c r="J246" s="6">
        <v>1.1000000000000001</v>
      </c>
      <c r="K246" s="6">
        <v>1.3</v>
      </c>
      <c r="L246" s="100"/>
      <c r="M246" s="102"/>
      <c r="N246" s="102"/>
      <c r="O246" s="102"/>
      <c r="P246" s="102"/>
      <c r="Q246" s="7"/>
      <c r="R246" t="s">
        <v>1326</v>
      </c>
      <c r="T246">
        <v>0.8</v>
      </c>
      <c r="U246" t="s">
        <v>1233</v>
      </c>
    </row>
    <row r="247" spans="1:21" x14ac:dyDescent="0.3">
      <c r="A247" t="s">
        <v>319</v>
      </c>
      <c r="B247" t="s">
        <v>1113</v>
      </c>
      <c r="C247" t="s">
        <v>724</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1326</v>
      </c>
      <c r="T247">
        <v>1</v>
      </c>
    </row>
    <row r="248" spans="1:21" x14ac:dyDescent="0.3">
      <c r="A248" t="s">
        <v>319</v>
      </c>
      <c r="B248" t="s">
        <v>1114</v>
      </c>
      <c r="C248" t="s">
        <v>724</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1326</v>
      </c>
      <c r="T248">
        <v>1</v>
      </c>
    </row>
    <row r="249" spans="1:21" x14ac:dyDescent="0.3">
      <c r="A249" t="s">
        <v>319</v>
      </c>
      <c r="B249" t="s">
        <v>1321</v>
      </c>
      <c r="C249" t="s">
        <v>938</v>
      </c>
      <c r="D249">
        <v>294</v>
      </c>
      <c r="E249">
        <v>1</v>
      </c>
      <c r="F249" s="6">
        <v>1</v>
      </c>
      <c r="G249" s="85">
        <f>Barrage[[#This Row],[Coefficient]]*Barrage[[#This Row],[Total Rounds]]*Barrage[[#This Row],[Base Damage]]</f>
        <v>294</v>
      </c>
      <c r="H249" s="89" t="s">
        <v>1237</v>
      </c>
      <c r="I249" s="6">
        <v>1</v>
      </c>
      <c r="J249" s="6">
        <v>1</v>
      </c>
      <c r="K249" s="6">
        <v>1</v>
      </c>
      <c r="L249" s="100">
        <v>0.5</v>
      </c>
      <c r="M249" s="102">
        <v>3</v>
      </c>
      <c r="N249" s="121">
        <v>0.3</v>
      </c>
      <c r="O249" s="102"/>
      <c r="P249" s="102"/>
      <c r="Q249" s="7"/>
      <c r="R249" t="s">
        <v>1326</v>
      </c>
      <c r="T249">
        <v>1</v>
      </c>
      <c r="U249" t="s">
        <v>1249</v>
      </c>
    </row>
    <row r="250" spans="1:21" x14ac:dyDescent="0.3">
      <c r="A250" t="s">
        <v>319</v>
      </c>
      <c r="B250" t="s">
        <v>1322</v>
      </c>
      <c r="C250" t="s">
        <v>938</v>
      </c>
      <c r="D250">
        <v>248</v>
      </c>
      <c r="E250">
        <v>3</v>
      </c>
      <c r="F250" s="6">
        <v>1</v>
      </c>
      <c r="G250" s="85">
        <f>Barrage[[#This Row],[Coefficient]]*Barrage[[#This Row],[Total Rounds]]*Barrage[[#This Row],[Base Damage]]</f>
        <v>744</v>
      </c>
      <c r="H250" s="88" t="s">
        <v>1250</v>
      </c>
      <c r="I250" s="6">
        <v>1</v>
      </c>
      <c r="J250" s="6">
        <v>1</v>
      </c>
      <c r="K250" s="6">
        <v>1</v>
      </c>
      <c r="L250" s="100"/>
      <c r="M250" s="102"/>
      <c r="N250" s="102"/>
      <c r="O250" s="102"/>
      <c r="P250" s="102"/>
      <c r="Q250" s="7"/>
      <c r="R250" t="s">
        <v>1326</v>
      </c>
      <c r="T250">
        <v>1</v>
      </c>
    </row>
    <row r="251" spans="1:21" x14ac:dyDescent="0.3">
      <c r="A251" t="s">
        <v>319</v>
      </c>
      <c r="B251" t="s">
        <v>1323</v>
      </c>
      <c r="C251" t="s">
        <v>938</v>
      </c>
      <c r="D251">
        <v>72</v>
      </c>
      <c r="E251">
        <v>24</v>
      </c>
      <c r="F251" s="6">
        <v>1</v>
      </c>
      <c r="G251" s="85">
        <f>Barrage[[#This Row],[Coefficient]]*Barrage[[#This Row],[Total Rounds]]*Barrage[[#This Row],[Base Damage]]</f>
        <v>1728</v>
      </c>
      <c r="H251" t="s">
        <v>707</v>
      </c>
      <c r="I251" s="6">
        <v>1</v>
      </c>
      <c r="J251" s="6">
        <v>1</v>
      </c>
      <c r="K251" s="6">
        <v>1</v>
      </c>
      <c r="L251" s="100"/>
      <c r="M251" s="102"/>
      <c r="N251" s="102"/>
      <c r="O251" s="102"/>
      <c r="P251" s="102"/>
      <c r="Q251" s="7"/>
      <c r="R251" t="s">
        <v>1326</v>
      </c>
      <c r="T251">
        <v>1</v>
      </c>
    </row>
    <row r="252" spans="1:21" x14ac:dyDescent="0.3">
      <c r="A252" t="s">
        <v>779</v>
      </c>
      <c r="B252" t="s">
        <v>1082</v>
      </c>
      <c r="C252" t="s">
        <v>1251</v>
      </c>
      <c r="D252">
        <v>173</v>
      </c>
      <c r="E252">
        <v>15</v>
      </c>
      <c r="F252" s="6">
        <v>1</v>
      </c>
      <c r="G252" s="85">
        <f>Barrage[[#This Row],[Coefficient]]*Barrage[[#This Row],[Total Rounds]]*Barrage[[#This Row],[Base Damage]]</f>
        <v>2595</v>
      </c>
      <c r="H252" t="s">
        <v>707</v>
      </c>
      <c r="I252" s="6">
        <v>0.8</v>
      </c>
      <c r="J252" s="6">
        <v>0.85</v>
      </c>
      <c r="K252" s="6">
        <v>1</v>
      </c>
      <c r="L252" s="100"/>
      <c r="M252" s="102"/>
      <c r="N252" s="102"/>
      <c r="O252" s="102"/>
      <c r="P252" s="102"/>
      <c r="Q252" s="7"/>
      <c r="R252" t="s">
        <v>1326</v>
      </c>
      <c r="T252">
        <v>0.8</v>
      </c>
      <c r="U252" t="s">
        <v>1233</v>
      </c>
    </row>
    <row r="253" spans="1:21" x14ac:dyDescent="0.3">
      <c r="A253" t="s">
        <v>779</v>
      </c>
      <c r="B253" t="s">
        <v>1083</v>
      </c>
      <c r="C253" t="s">
        <v>638</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779</v>
      </c>
      <c r="B254" t="s">
        <v>1084</v>
      </c>
      <c r="C254" t="s">
        <v>637</v>
      </c>
      <c r="D254">
        <v>332</v>
      </c>
      <c r="E254">
        <v>2</v>
      </c>
      <c r="F254" s="6">
        <v>1</v>
      </c>
      <c r="G254" s="85">
        <f>Barrage[[#This Row],[Coefficient]]*Barrage[[#This Row],[Total Rounds]]*Barrage[[#This Row],[Base Damage]]</f>
        <v>664</v>
      </c>
      <c r="H254" s="8" t="s">
        <v>707</v>
      </c>
      <c r="I254" s="6">
        <v>0.8</v>
      </c>
      <c r="J254" s="6">
        <v>0.95</v>
      </c>
      <c r="K254" s="6">
        <v>1.1499999999999999</v>
      </c>
      <c r="L254" s="100"/>
      <c r="M254" s="102"/>
      <c r="N254" s="102"/>
      <c r="O254" s="102"/>
      <c r="P254" s="102"/>
      <c r="Q254" s="7"/>
      <c r="R254" t="s">
        <v>1326</v>
      </c>
      <c r="T254">
        <v>0.8</v>
      </c>
      <c r="U254" t="s">
        <v>1233</v>
      </c>
    </row>
    <row r="255" spans="1:21" x14ac:dyDescent="0.3">
      <c r="A255" t="s">
        <v>779</v>
      </c>
      <c r="B255" t="s">
        <v>1085</v>
      </c>
      <c r="C255" t="s">
        <v>637</v>
      </c>
      <c r="D255">
        <v>276</v>
      </c>
      <c r="E255">
        <v>2</v>
      </c>
      <c r="F255" s="6">
        <v>1</v>
      </c>
      <c r="G255" s="85">
        <f>Barrage[[#This Row],[Coefficient]]*Barrage[[#This Row],[Total Rounds]]*Barrage[[#This Row],[Base Damage]]</f>
        <v>552</v>
      </c>
      <c r="H255" s="8" t="s">
        <v>707</v>
      </c>
      <c r="I255" s="6">
        <v>0.8</v>
      </c>
      <c r="J255" s="6">
        <v>0.85</v>
      </c>
      <c r="K255" s="6">
        <v>1</v>
      </c>
      <c r="L255" s="100"/>
      <c r="M255" s="102"/>
      <c r="N255" s="102"/>
      <c r="O255" s="102"/>
      <c r="P255" s="102"/>
      <c r="Q255" s="7"/>
      <c r="R255" t="s">
        <v>1326</v>
      </c>
      <c r="T255">
        <v>0.8</v>
      </c>
      <c r="U255" t="s">
        <v>1233</v>
      </c>
    </row>
    <row r="256" spans="1:21" x14ac:dyDescent="0.3">
      <c r="A256" t="s">
        <v>146</v>
      </c>
      <c r="B256" t="s">
        <v>1115</v>
      </c>
      <c r="C256" t="s">
        <v>612</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1116</v>
      </c>
      <c r="C257" t="s">
        <v>614</v>
      </c>
      <c r="D257">
        <v>48</v>
      </c>
      <c r="E257">
        <v>6</v>
      </c>
      <c r="F257" s="6">
        <v>1</v>
      </c>
      <c r="G257" s="85">
        <f>Barrage[[#This Row],[Coefficient]]*Barrage[[#This Row],[Total Rounds]]*Barrage[[#This Row],[Base Damage]]</f>
        <v>288</v>
      </c>
      <c r="H257" s="88" t="s">
        <v>1252</v>
      </c>
      <c r="I257" s="6">
        <v>0.8</v>
      </c>
      <c r="J257" s="6">
        <v>1</v>
      </c>
      <c r="K257" s="6">
        <v>1.3</v>
      </c>
      <c r="L257" s="100"/>
      <c r="M257" s="104"/>
      <c r="N257" s="104"/>
      <c r="O257" s="104"/>
      <c r="P257" s="104"/>
      <c r="Q257" s="7"/>
      <c r="R257" t="s">
        <v>10</v>
      </c>
      <c r="T257">
        <v>1.2</v>
      </c>
      <c r="U257" t="s">
        <v>1253</v>
      </c>
    </row>
    <row r="258" spans="1:21" x14ac:dyDescent="0.3">
      <c r="A258" t="s">
        <v>146</v>
      </c>
      <c r="B258" t="s">
        <v>1117</v>
      </c>
      <c r="C258" t="s">
        <v>712</v>
      </c>
      <c r="D258">
        <v>40</v>
      </c>
      <c r="E258">
        <v>6</v>
      </c>
      <c r="F258" s="6">
        <v>1</v>
      </c>
      <c r="G258" s="85">
        <f>Barrage[[#This Row],[Coefficient]]*Barrage[[#This Row],[Total Rounds]]*Barrage[[#This Row],[Base Damage]]</f>
        <v>240</v>
      </c>
      <c r="H258" s="89" t="s">
        <v>1254</v>
      </c>
      <c r="I258" s="6">
        <v>0.8</v>
      </c>
      <c r="J258" s="6">
        <v>1</v>
      </c>
      <c r="K258" s="6">
        <v>1.3</v>
      </c>
      <c r="L258" s="100">
        <v>0.7</v>
      </c>
      <c r="M258" s="104">
        <v>2</v>
      </c>
      <c r="N258" s="104"/>
      <c r="O258" s="104"/>
      <c r="P258" s="104"/>
      <c r="Q258" s="7"/>
      <c r="R258" t="s">
        <v>10</v>
      </c>
      <c r="T258">
        <v>1</v>
      </c>
    </row>
    <row r="259" spans="1:21" x14ac:dyDescent="0.3">
      <c r="A259" t="s">
        <v>146</v>
      </c>
      <c r="B259" t="s">
        <v>1331</v>
      </c>
      <c r="C259" t="s">
        <v>1327</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1332</v>
      </c>
      <c r="C260" t="s">
        <v>1333</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1334</v>
      </c>
      <c r="C261" t="s">
        <v>1330</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1338</v>
      </c>
      <c r="C262" t="s">
        <v>1333</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1339</v>
      </c>
      <c r="C263" t="s">
        <v>1328</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1354</v>
      </c>
      <c r="C264" t="s">
        <v>1353</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1356</v>
      </c>
      <c r="C265" t="s">
        <v>1355</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1360</v>
      </c>
      <c r="C266" t="s">
        <v>1355</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1367</v>
      </c>
      <c r="C267" t="s">
        <v>1359</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1368</v>
      </c>
      <c r="C268" t="s">
        <v>1361</v>
      </c>
      <c r="D268">
        <v>380</v>
      </c>
      <c r="E268">
        <v>6</v>
      </c>
      <c r="F268" s="6">
        <v>1</v>
      </c>
      <c r="G268" s="85">
        <f>Barrage[[#This Row],[Coefficient]]*Barrage[[#This Row],[Total Rounds]]*Barrage[[#This Row],[Base Damage]]</f>
        <v>2280</v>
      </c>
      <c r="H268" t="s">
        <v>707</v>
      </c>
      <c r="I268" s="6">
        <v>0.8</v>
      </c>
      <c r="J268" s="6">
        <v>0.9</v>
      </c>
      <c r="K268" s="6">
        <v>1.1000000000000001</v>
      </c>
      <c r="L268" s="86"/>
      <c r="M268" s="97"/>
      <c r="N268" s="97"/>
      <c r="O268" s="97"/>
      <c r="P268" s="97"/>
      <c r="Q268" s="7"/>
      <c r="R268" t="s">
        <v>1326</v>
      </c>
      <c r="T268">
        <v>0.8</v>
      </c>
      <c r="U268" t="s">
        <v>1362</v>
      </c>
    </row>
    <row r="269" spans="1:21" x14ac:dyDescent="0.3">
      <c r="A269" t="s">
        <v>132</v>
      </c>
      <c r="B269" t="s">
        <v>1436</v>
      </c>
      <c r="C269" t="s">
        <v>1435</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1489</v>
      </c>
      <c r="C270" t="s">
        <v>1466</v>
      </c>
      <c r="D270">
        <v>240</v>
      </c>
      <c r="E270">
        <v>12</v>
      </c>
      <c r="F270" s="6">
        <v>1</v>
      </c>
      <c r="G270" s="85">
        <f>Barrage[[#This Row],[Coefficient]]*Barrage[[#This Row],[Total Rounds]]*Barrage[[#This Row],[Base Damage]]</f>
        <v>2880</v>
      </c>
      <c r="H270" t="s">
        <v>1234</v>
      </c>
      <c r="I270" s="6">
        <v>0.8</v>
      </c>
      <c r="J270" s="6">
        <v>1.1000000000000001</v>
      </c>
      <c r="K270" s="6">
        <v>1.3</v>
      </c>
      <c r="L270" s="86"/>
      <c r="M270" s="97"/>
      <c r="N270" s="97"/>
      <c r="O270" s="119">
        <v>0.8</v>
      </c>
      <c r="P270" s="120">
        <v>0.2</v>
      </c>
      <c r="Q270" s="7"/>
      <c r="R270" t="s">
        <v>1326</v>
      </c>
      <c r="T270">
        <v>1.2</v>
      </c>
    </row>
    <row r="271" spans="1:21" x14ac:dyDescent="0.3">
      <c r="A271" t="s">
        <v>147</v>
      </c>
      <c r="B271" s="155" t="s">
        <v>1492</v>
      </c>
      <c r="C271" t="s">
        <v>1467</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1490</v>
      </c>
      <c r="C272" t="s">
        <v>1462</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1" x14ac:dyDescent="0.3">
      <c r="A273" t="s">
        <v>147</v>
      </c>
      <c r="B273" t="s">
        <v>1491</v>
      </c>
      <c r="C273" t="s">
        <v>1462</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1" x14ac:dyDescent="0.3">
      <c r="A274" t="s">
        <v>147</v>
      </c>
      <c r="B274" s="155" t="s">
        <v>1468</v>
      </c>
      <c r="C274" t="s">
        <v>1461</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1" x14ac:dyDescent="0.3">
      <c r="A275" t="s">
        <v>147</v>
      </c>
      <c r="B275" s="155" t="s">
        <v>1469</v>
      </c>
      <c r="C275" t="s">
        <v>1461</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1" x14ac:dyDescent="0.3">
      <c r="A276" t="s">
        <v>147</v>
      </c>
      <c r="B276" s="155" t="s">
        <v>1470</v>
      </c>
      <c r="C276" t="s">
        <v>1461</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1" x14ac:dyDescent="0.3">
      <c r="A277" t="s">
        <v>142</v>
      </c>
      <c r="B277" s="21" t="s">
        <v>1472</v>
      </c>
      <c r="C277" t="s">
        <v>1459</v>
      </c>
      <c r="D277">
        <v>40</v>
      </c>
      <c r="E277">
        <v>6</v>
      </c>
      <c r="F277" s="6">
        <v>1</v>
      </c>
      <c r="G277" s="85">
        <f>Barrage[[#This Row],[Coefficient]]*Barrage[[#This Row],[Total Rounds]]*Barrage[[#This Row],[Base Damage]]</f>
        <v>240</v>
      </c>
      <c r="H277" t="s">
        <v>1471</v>
      </c>
      <c r="I277" s="6">
        <v>0.65</v>
      </c>
      <c r="J277" s="6">
        <v>1.25</v>
      </c>
      <c r="K277" s="6">
        <v>0.65</v>
      </c>
      <c r="L277" s="86"/>
      <c r="M277" s="97"/>
      <c r="N277" s="97"/>
      <c r="O277" s="97"/>
      <c r="P277" s="97"/>
      <c r="Q277" s="7">
        <v>1</v>
      </c>
      <c r="R277" t="s">
        <v>8</v>
      </c>
      <c r="T277">
        <v>1</v>
      </c>
    </row>
    <row r="278" spans="1:21" x14ac:dyDescent="0.3">
      <c r="A278" t="s">
        <v>115</v>
      </c>
      <c r="B278" s="21" t="s">
        <v>1474</v>
      </c>
      <c r="C278" t="s">
        <v>1463</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1" x14ac:dyDescent="0.3">
      <c r="A279" t="s">
        <v>142</v>
      </c>
      <c r="B279" s="155" t="s">
        <v>1473</v>
      </c>
      <c r="C279" t="s">
        <v>1464</v>
      </c>
      <c r="D279">
        <v>38</v>
      </c>
      <c r="E279">
        <v>6</v>
      </c>
      <c r="F279" s="6">
        <v>1</v>
      </c>
      <c r="G279" s="85">
        <f>Barrage[[#This Row],[Coefficient]]*Barrage[[#This Row],[Total Rounds]]*Barrage[[#This Row],[Base Damage]]</f>
        <v>228</v>
      </c>
      <c r="H279" t="s">
        <v>119</v>
      </c>
      <c r="I279" s="6">
        <v>1</v>
      </c>
      <c r="J279" s="6">
        <v>0.8</v>
      </c>
      <c r="K279" s="6">
        <v>0.6</v>
      </c>
      <c r="L279" s="86"/>
      <c r="M279" s="97"/>
      <c r="N279" s="97"/>
      <c r="O279" s="97"/>
      <c r="P279" s="97"/>
      <c r="Q279" s="7"/>
      <c r="R279" t="s">
        <v>8</v>
      </c>
      <c r="T279">
        <v>1</v>
      </c>
    </row>
    <row r="280" spans="1:21" x14ac:dyDescent="0.3">
      <c r="A280" t="s">
        <v>115</v>
      </c>
      <c r="B280" t="s">
        <v>2495</v>
      </c>
      <c r="C280" t="s">
        <v>2490</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115</v>
      </c>
      <c r="B281" t="s">
        <v>2496</v>
      </c>
      <c r="C281" t="s">
        <v>1149</v>
      </c>
      <c r="D281">
        <v>18</v>
      </c>
      <c r="E281">
        <v>20</v>
      </c>
      <c r="F281" s="6">
        <v>1.25</v>
      </c>
      <c r="G281" s="85">
        <f>Barrage[[#This Row],[Coefficient]]*Barrage[[#This Row],[Total Rounds]]*Barrage[[#This Row],[Base Damage]]</f>
        <v>450</v>
      </c>
      <c r="H281" t="s">
        <v>119</v>
      </c>
      <c r="I281" s="6">
        <v>1.3</v>
      </c>
      <c r="J281" s="6">
        <v>0.9</v>
      </c>
      <c r="K281" s="6">
        <v>0.6</v>
      </c>
      <c r="L281" s="86"/>
      <c r="M281" s="97"/>
      <c r="N281" s="97"/>
      <c r="O281" s="97"/>
      <c r="P281" s="97"/>
      <c r="Q281" s="7"/>
      <c r="R281" t="s">
        <v>8</v>
      </c>
      <c r="T281">
        <v>1</v>
      </c>
      <c r="U281" t="s">
        <v>2492</v>
      </c>
    </row>
    <row r="282" spans="1:21" x14ac:dyDescent="0.3">
      <c r="A282" t="s">
        <v>146</v>
      </c>
      <c r="B282" t="s">
        <v>2511</v>
      </c>
      <c r="C282" t="s">
        <v>2510</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132</v>
      </c>
      <c r="B283" t="s">
        <v>2520</v>
      </c>
      <c r="C283" t="s">
        <v>2519</v>
      </c>
      <c r="D283">
        <v>15</v>
      </c>
      <c r="E283">
        <v>24</v>
      </c>
      <c r="F283" s="6">
        <v>1.25</v>
      </c>
      <c r="G283" s="85">
        <f>Barrage[[#This Row],[Coefficient]]*Barrage[[#This Row],[Total Rounds]]*Barrage[[#This Row],[Base Damage]]</f>
        <v>450</v>
      </c>
      <c r="H283" s="88" t="s">
        <v>2533</v>
      </c>
      <c r="I283" s="6">
        <v>1.2</v>
      </c>
      <c r="J283" s="6">
        <v>1.2</v>
      </c>
      <c r="K283" s="6">
        <v>0.9</v>
      </c>
      <c r="L283" s="86"/>
      <c r="M283" s="87"/>
      <c r="N283" s="87">
        <v>1</v>
      </c>
      <c r="O283" s="97"/>
      <c r="P283" s="97"/>
      <c r="Q283" s="7"/>
      <c r="R283" t="s">
        <v>8</v>
      </c>
      <c r="T283">
        <v>1</v>
      </c>
    </row>
    <row r="284" spans="1:21" x14ac:dyDescent="0.3">
      <c r="A284" t="s">
        <v>132</v>
      </c>
      <c r="B284" t="s">
        <v>2523</v>
      </c>
      <c r="C284" t="s">
        <v>2522</v>
      </c>
      <c r="D284">
        <v>20</v>
      </c>
      <c r="E284">
        <v>24</v>
      </c>
      <c r="F284" s="6">
        <v>1.25</v>
      </c>
      <c r="G284" s="85">
        <f>Barrage[[#This Row],[Coefficient]]*Barrage[[#This Row],[Total Rounds]]*Barrage[[#This Row],[Base Damage]]</f>
        <v>600</v>
      </c>
      <c r="H284" s="163" t="s">
        <v>2534</v>
      </c>
      <c r="I284" s="6">
        <v>1.2</v>
      </c>
      <c r="J284" s="6">
        <v>1.2</v>
      </c>
      <c r="K284" s="6">
        <v>1</v>
      </c>
      <c r="L284" s="86"/>
      <c r="M284" s="87"/>
      <c r="N284" s="87"/>
      <c r="O284" s="97"/>
      <c r="P284" s="97"/>
      <c r="Q284" s="7"/>
      <c r="R284" t="s">
        <v>8</v>
      </c>
      <c r="T284">
        <v>1</v>
      </c>
    </row>
    <row r="285" spans="1:21" x14ac:dyDescent="0.3">
      <c r="A285" t="s">
        <v>132</v>
      </c>
      <c r="B285" t="s">
        <v>2521</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132</v>
      </c>
      <c r="B286" t="s">
        <v>2524</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142</v>
      </c>
      <c r="B287" t="s">
        <v>2529</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142</v>
      </c>
      <c r="B288" t="s">
        <v>2528</v>
      </c>
      <c r="C288" t="s">
        <v>2527</v>
      </c>
      <c r="D288">
        <v>35</v>
      </c>
      <c r="E288">
        <v>12</v>
      </c>
      <c r="F288" s="6">
        <v>1</v>
      </c>
      <c r="G288" s="85">
        <f>Barrage[[#This Row],[Coefficient]]*Barrage[[#This Row],[Total Rounds]]*Barrage[[#This Row],[Base Damage]]</f>
        <v>420</v>
      </c>
      <c r="H288" s="89" t="s">
        <v>2535</v>
      </c>
      <c r="I288" s="6">
        <v>1.1000000000000001</v>
      </c>
      <c r="J288" s="6">
        <v>1.2</v>
      </c>
      <c r="K288" s="6">
        <v>1</v>
      </c>
      <c r="L288" s="86"/>
      <c r="M288" s="97"/>
      <c r="N288" s="97"/>
      <c r="O288" s="97"/>
      <c r="P288" s="97"/>
      <c r="Q288" s="7"/>
      <c r="R288" t="s">
        <v>8</v>
      </c>
      <c r="T288">
        <v>1</v>
      </c>
    </row>
    <row r="289" spans="1:20" x14ac:dyDescent="0.3">
      <c r="A289" t="s">
        <v>323</v>
      </c>
      <c r="B289" t="s">
        <v>2536</v>
      </c>
      <c r="C289" t="s">
        <v>2532</v>
      </c>
      <c r="D289">
        <v>226</v>
      </c>
      <c r="E289">
        <v>3</v>
      </c>
      <c r="F289" s="6">
        <v>1</v>
      </c>
      <c r="G289" s="85">
        <f>Barrage[[#This Row],[Coefficient]]*Barrage[[#This Row],[Total Rounds]]*Barrage[[#This Row],[Base Damage]]</f>
        <v>678</v>
      </c>
      <c r="H289" t="s">
        <v>707</v>
      </c>
      <c r="I289" s="6">
        <v>0.8</v>
      </c>
      <c r="J289" s="6">
        <v>0.9</v>
      </c>
      <c r="K289" s="6">
        <v>1.1000000000000001</v>
      </c>
      <c r="L289" s="86"/>
      <c r="M289" s="97"/>
      <c r="N289" s="97"/>
      <c r="O289" s="97"/>
      <c r="P289" s="97"/>
      <c r="Q289" s="7"/>
      <c r="R289" t="s">
        <v>1326</v>
      </c>
      <c r="T289">
        <v>0.8</v>
      </c>
    </row>
    <row r="290" spans="1:20" x14ac:dyDescent="0.3">
      <c r="A290" t="s">
        <v>323</v>
      </c>
      <c r="B290" t="s">
        <v>2537</v>
      </c>
      <c r="C290" t="s">
        <v>2532</v>
      </c>
      <c r="D290">
        <v>96</v>
      </c>
      <c r="E290">
        <v>6</v>
      </c>
      <c r="F290" s="6">
        <v>1</v>
      </c>
      <c r="G290" s="85">
        <f>Barrage[[#This Row],[Coefficient]]*Barrage[[#This Row],[Total Rounds]]*Barrage[[#This Row],[Base Damage]]</f>
        <v>576</v>
      </c>
      <c r="H290" t="s">
        <v>707</v>
      </c>
      <c r="I290" s="6">
        <v>0.8</v>
      </c>
      <c r="J290" s="6">
        <v>0.85</v>
      </c>
      <c r="K290" s="6">
        <v>1</v>
      </c>
      <c r="L290" s="86"/>
      <c r="M290" s="97"/>
      <c r="N290" s="97"/>
      <c r="O290" s="97"/>
      <c r="P290" s="97"/>
      <c r="Q290" s="7"/>
      <c r="R290" t="s">
        <v>1326</v>
      </c>
      <c r="T290">
        <v>0.8</v>
      </c>
    </row>
    <row r="291" spans="1:20" x14ac:dyDescent="0.3">
      <c r="A291" t="s">
        <v>323</v>
      </c>
      <c r="B291" t="s">
        <v>2538</v>
      </c>
      <c r="C291" t="s">
        <v>2532</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1326</v>
      </c>
      <c r="T291">
        <v>1</v>
      </c>
    </row>
    <row r="292" spans="1:20" x14ac:dyDescent="0.3">
      <c r="A292" t="s">
        <v>147</v>
      </c>
      <c r="B292" t="s">
        <v>2541</v>
      </c>
      <c r="F292" s="6"/>
      <c r="G292" s="85"/>
      <c r="I292" s="6">
        <v>1</v>
      </c>
      <c r="J292" s="6">
        <v>1.3</v>
      </c>
      <c r="K292" s="6">
        <v>1.3</v>
      </c>
      <c r="L292" s="86"/>
      <c r="M292" s="97"/>
      <c r="N292" s="97"/>
      <c r="O292" s="97"/>
      <c r="P292" s="97"/>
      <c r="Q292" s="7"/>
    </row>
    <row r="293" spans="1:20" x14ac:dyDescent="0.3">
      <c r="A293" t="s">
        <v>147</v>
      </c>
      <c r="B293" t="s">
        <v>2542</v>
      </c>
      <c r="F293" s="6"/>
      <c r="G293" s="85"/>
      <c r="I293" s="6">
        <v>1.4</v>
      </c>
      <c r="J293" s="6">
        <v>1.1499999999999999</v>
      </c>
      <c r="K293" s="6">
        <v>1.1499999999999999</v>
      </c>
      <c r="L293" s="86"/>
      <c r="M293" s="97"/>
      <c r="N293" s="97"/>
      <c r="O293" s="97"/>
      <c r="P293" s="97"/>
      <c r="Q293" s="7"/>
    </row>
    <row r="294" spans="1:20" x14ac:dyDescent="0.3">
      <c r="A294" t="s">
        <v>115</v>
      </c>
      <c r="B294" s="81" t="s">
        <v>2628</v>
      </c>
      <c r="C294" t="s">
        <v>2578</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115</v>
      </c>
      <c r="B295" t="s">
        <v>2633</v>
      </c>
      <c r="C295" t="s">
        <v>2586</v>
      </c>
      <c r="D295">
        <v>24</v>
      </c>
      <c r="E295">
        <v>30</v>
      </c>
      <c r="F295" s="6">
        <v>1</v>
      </c>
      <c r="G295" s="85">
        <f>Barrage[[#This Row],[Coefficient]]*Barrage[[#This Row],[Total Rounds]]*Barrage[[#This Row],[Base Damage]]</f>
        <v>720</v>
      </c>
      <c r="H295" s="88" t="s">
        <v>125</v>
      </c>
      <c r="I295" s="6">
        <v>0.9</v>
      </c>
      <c r="J295" s="6">
        <v>0.7</v>
      </c>
      <c r="K295" s="6">
        <v>0.4</v>
      </c>
      <c r="L295" s="86"/>
      <c r="M295" s="97"/>
      <c r="N295" s="97"/>
      <c r="O295" s="97"/>
      <c r="P295" s="97"/>
      <c r="Q295" s="7">
        <v>1</v>
      </c>
      <c r="R295" t="s">
        <v>8</v>
      </c>
      <c r="T295">
        <v>1</v>
      </c>
    </row>
    <row r="296" spans="1:20" x14ac:dyDescent="0.3">
      <c r="A296" t="s">
        <v>115</v>
      </c>
      <c r="B296" t="s">
        <v>2634</v>
      </c>
      <c r="C296" t="s">
        <v>2586</v>
      </c>
      <c r="D296">
        <v>24</v>
      </c>
      <c r="E296">
        <v>24</v>
      </c>
      <c r="F296" s="6">
        <v>1</v>
      </c>
      <c r="G296" s="85">
        <f>Barrage[[#This Row],[Coefficient]]*Barrage[[#This Row],[Total Rounds]]*Barrage[[#This Row],[Base Damage]]</f>
        <v>576</v>
      </c>
      <c r="H296" s="89" t="s">
        <v>127</v>
      </c>
      <c r="I296" s="6">
        <v>1.2</v>
      </c>
      <c r="J296" s="6">
        <v>0.6</v>
      </c>
      <c r="K296" s="6">
        <v>0.6</v>
      </c>
      <c r="L296" s="86"/>
      <c r="M296" s="97"/>
      <c r="N296" s="97"/>
      <c r="O296" s="97"/>
      <c r="P296" s="97"/>
      <c r="Q296" s="7"/>
      <c r="R296" t="s">
        <v>8</v>
      </c>
      <c r="T296">
        <v>1</v>
      </c>
    </row>
    <row r="297" spans="1:20" x14ac:dyDescent="0.3">
      <c r="A297" t="s">
        <v>146</v>
      </c>
      <c r="B297" t="s">
        <v>2599</v>
      </c>
      <c r="C297" t="s">
        <v>2582</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146</v>
      </c>
      <c r="B298" t="s">
        <v>2600</v>
      </c>
      <c r="C298" t="s">
        <v>2582</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142</v>
      </c>
      <c r="B299" t="s">
        <v>2623</v>
      </c>
      <c r="C299" t="s">
        <v>2585</v>
      </c>
      <c r="D299">
        <v>81</v>
      </c>
      <c r="E299">
        <v>1</v>
      </c>
      <c r="F299" s="6">
        <v>1</v>
      </c>
      <c r="G299" s="85">
        <f>Barrage[[#This Row],[Coefficient]]*Barrage[[#This Row],[Total Rounds]]*Barrage[[#This Row],[Base Damage]]</f>
        <v>81</v>
      </c>
      <c r="H299" s="98" t="s">
        <v>2587</v>
      </c>
      <c r="I299" s="6">
        <v>1</v>
      </c>
      <c r="J299" s="6">
        <v>1</v>
      </c>
      <c r="K299" s="6">
        <v>1</v>
      </c>
      <c r="L299" s="86"/>
      <c r="M299" s="97"/>
      <c r="N299" s="97"/>
      <c r="O299" s="97"/>
      <c r="P299" s="97"/>
      <c r="Q299" s="7">
        <v>20</v>
      </c>
      <c r="R299" t="s">
        <v>8</v>
      </c>
      <c r="T299">
        <v>1</v>
      </c>
    </row>
    <row r="300" spans="1:20" x14ac:dyDescent="0.3">
      <c r="A300" t="s">
        <v>319</v>
      </c>
      <c r="B300" t="s">
        <v>2610</v>
      </c>
      <c r="C300" t="s">
        <v>2584</v>
      </c>
      <c r="D300">
        <v>245</v>
      </c>
      <c r="E300">
        <v>1</v>
      </c>
      <c r="F300" s="6">
        <v>1</v>
      </c>
      <c r="G300" s="85">
        <f>Barrage[[#This Row],[Coefficient]]*Barrage[[#This Row],[Total Rounds]]*Barrage[[#This Row],[Base Damage]]</f>
        <v>245</v>
      </c>
      <c r="H300" t="s">
        <v>2588</v>
      </c>
      <c r="I300" s="6">
        <v>1</v>
      </c>
      <c r="J300" s="6">
        <v>1</v>
      </c>
      <c r="K300" s="6">
        <v>1</v>
      </c>
      <c r="L300" s="86"/>
      <c r="M300" s="97"/>
      <c r="N300" s="97"/>
      <c r="O300" s="97"/>
      <c r="P300" s="97"/>
      <c r="Q300" s="7"/>
      <c r="R300" t="s">
        <v>1326</v>
      </c>
      <c r="T300">
        <v>1</v>
      </c>
    </row>
    <row r="301" spans="1:20" x14ac:dyDescent="0.3">
      <c r="A301" t="s">
        <v>323</v>
      </c>
      <c r="B301" t="s">
        <v>2581</v>
      </c>
      <c r="C301" t="s">
        <v>2580</v>
      </c>
      <c r="D301">
        <v>122</v>
      </c>
      <c r="E301">
        <v>3</v>
      </c>
      <c r="F301" s="6">
        <v>1</v>
      </c>
      <c r="G301" s="85">
        <f>Barrage[[#This Row],[Coefficient]]*Barrage[[#This Row],[Total Rounds]]*Barrage[[#This Row],[Base Damage]]</f>
        <v>366</v>
      </c>
      <c r="H301" s="89" t="s">
        <v>127</v>
      </c>
      <c r="I301" s="6">
        <v>1.1000000000000001</v>
      </c>
      <c r="J301" s="6">
        <v>1.1000000000000001</v>
      </c>
      <c r="K301" s="6">
        <v>1.1000000000000001</v>
      </c>
      <c r="L301" s="86"/>
      <c r="M301" s="97"/>
      <c r="N301" s="97"/>
      <c r="O301" s="97"/>
      <c r="P301" s="97"/>
      <c r="Q301" s="7"/>
      <c r="R301" t="s">
        <v>1326</v>
      </c>
      <c r="T301">
        <v>1</v>
      </c>
    </row>
    <row r="302" spans="1:20" x14ac:dyDescent="0.3">
      <c r="A302" t="s">
        <v>323</v>
      </c>
      <c r="B302" t="s">
        <v>2616</v>
      </c>
      <c r="C302" t="s">
        <v>2583</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1326</v>
      </c>
      <c r="T302">
        <v>1</v>
      </c>
    </row>
    <row r="303" spans="1:20" x14ac:dyDescent="0.3">
      <c r="A303" t="s">
        <v>323</v>
      </c>
      <c r="B303" t="s">
        <v>2617</v>
      </c>
      <c r="C303" t="s">
        <v>2583</v>
      </c>
      <c r="D303">
        <v>300</v>
      </c>
      <c r="E303">
        <v>6</v>
      </c>
      <c r="F303" s="6">
        <v>1</v>
      </c>
      <c r="G303" s="85">
        <f>Barrage[[#This Row],[Coefficient]]*Barrage[[#This Row],[Total Rounds]]*Barrage[[#This Row],[Base Damage]]</f>
        <v>1800</v>
      </c>
      <c r="H303" s="8" t="s">
        <v>707</v>
      </c>
      <c r="I303" s="6">
        <v>0.8</v>
      </c>
      <c r="J303" s="6">
        <v>0.9</v>
      </c>
      <c r="K303" s="6">
        <v>1.1000000000000001</v>
      </c>
      <c r="L303" s="86"/>
      <c r="M303" s="97"/>
      <c r="N303" s="97"/>
      <c r="O303" s="97"/>
      <c r="P303" s="97"/>
      <c r="Q303" s="7"/>
      <c r="R303" t="s">
        <v>1326</v>
      </c>
      <c r="T303">
        <v>0.8</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3">
    <cfRule type="colorScale" priority="7">
      <colorScale>
        <cfvo type="min"/>
        <cfvo type="percentile" val="50"/>
        <cfvo type="max"/>
        <color rgb="FFF8696B"/>
        <color rgb="FFFFEB84"/>
        <color rgb="FF63BE7B"/>
      </colorScale>
    </cfRule>
  </conditionalFormatting>
  <conditionalFormatting sqref="G297:G303">
    <cfRule type="colorScale" priority="6">
      <colorScale>
        <cfvo type="min"/>
        <cfvo type="percentile" val="50"/>
        <cfvo type="max"/>
        <color rgb="FFF8696B"/>
        <color rgb="FFFFEB84"/>
        <color rgb="FF63BE7B"/>
      </colorScale>
    </cfRule>
  </conditionalFormatting>
  <conditionalFormatting sqref="G299:G303">
    <cfRule type="colorScale" priority="5">
      <colorScale>
        <cfvo type="min"/>
        <cfvo type="percentile" val="50"/>
        <cfvo type="max"/>
        <color rgb="FFF8696B"/>
        <color rgb="FFFFEB84"/>
        <color rgb="FF63BE7B"/>
      </colorScale>
    </cfRule>
  </conditionalFormatting>
  <conditionalFormatting sqref="G300:G303">
    <cfRule type="colorScale" priority="4">
      <colorScale>
        <cfvo type="min"/>
        <cfvo type="percentile" val="50"/>
        <cfvo type="max"/>
        <color rgb="FFF8696B"/>
        <color rgb="FFFFEB84"/>
        <color rgb="FF63BE7B"/>
      </colorScale>
    </cfRule>
  </conditionalFormatting>
  <conditionalFormatting sqref="G300:G303">
    <cfRule type="colorScale" priority="3">
      <colorScale>
        <cfvo type="min"/>
        <cfvo type="percentile" val="50"/>
        <cfvo type="max"/>
        <color rgb="FFF8696B"/>
        <color rgb="FFFFEB84"/>
        <color rgb="FF63BE7B"/>
      </colorScale>
    </cfRule>
  </conditionalFormatting>
  <conditionalFormatting sqref="G301:G303">
    <cfRule type="colorScale" priority="2">
      <colorScale>
        <cfvo type="min"/>
        <cfvo type="percentile" val="50"/>
        <cfvo type="max"/>
        <color rgb="FFF8696B"/>
        <color rgb="FFFFEB84"/>
        <color rgb="FF63BE7B"/>
      </colorScale>
    </cfRule>
  </conditionalFormatting>
  <conditionalFormatting sqref="G2:G303">
    <cfRule type="colorScale" priority="33">
      <colorScale>
        <cfvo type="min"/>
        <cfvo type="percentile" val="50"/>
        <cfvo type="max"/>
        <color rgb="FFF8696B"/>
        <color rgb="FFFFEB84"/>
        <color rgb="FF63BE7B"/>
      </colorScale>
    </cfRule>
  </conditionalFormatting>
  <conditionalFormatting sqref="G294:G303">
    <cfRule type="colorScale" priority="35">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7"/>
  <sheetViews>
    <sheetView topLeftCell="A154" zoomScaleNormal="100" workbookViewId="0">
      <selection activeCell="I160" sqref="I160"/>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688</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690</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684</v>
      </c>
      <c r="B11" t="s">
        <v>115</v>
      </c>
      <c r="C11">
        <v>12</v>
      </c>
      <c r="D11">
        <v>0</v>
      </c>
      <c r="E11">
        <v>7</v>
      </c>
      <c r="F11">
        <v>1.1000000000000001</v>
      </c>
      <c r="G11">
        <v>2</v>
      </c>
      <c r="H11">
        <v>0.15</v>
      </c>
      <c r="I11">
        <v>1.52</v>
      </c>
      <c r="J11">
        <v>40</v>
      </c>
      <c r="K11" t="s">
        <v>124</v>
      </c>
      <c r="L11" t="s">
        <v>117</v>
      </c>
      <c r="M11" t="s">
        <v>118</v>
      </c>
      <c r="N11" t="s">
        <v>119</v>
      </c>
      <c r="U11" t="s">
        <v>1385</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685</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904</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1477</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1427</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1428</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1347</v>
      </c>
      <c r="B34" t="s">
        <v>132</v>
      </c>
      <c r="C34">
        <v>30</v>
      </c>
      <c r="D34">
        <v>15</v>
      </c>
      <c r="E34">
        <v>15</v>
      </c>
      <c r="F34">
        <v>1.05</v>
      </c>
      <c r="G34">
        <v>6</v>
      </c>
      <c r="H34">
        <v>0.15</v>
      </c>
      <c r="I34">
        <v>3.27</v>
      </c>
      <c r="J34">
        <v>55</v>
      </c>
      <c r="K34" t="s">
        <v>869</v>
      </c>
      <c r="L34" t="s">
        <v>704</v>
      </c>
      <c r="M34" t="s">
        <v>118</v>
      </c>
      <c r="N34" t="s">
        <v>863</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867</v>
      </c>
      <c r="B43" t="s">
        <v>142</v>
      </c>
      <c r="C43">
        <v>45</v>
      </c>
      <c r="D43">
        <v>0</v>
      </c>
      <c r="E43">
        <v>56</v>
      </c>
      <c r="F43">
        <v>1.1000000000000001</v>
      </c>
      <c r="G43">
        <v>6</v>
      </c>
      <c r="H43">
        <v>0.5</v>
      </c>
      <c r="I43">
        <v>10.71</v>
      </c>
      <c r="J43">
        <v>65</v>
      </c>
      <c r="K43" t="s">
        <v>868</v>
      </c>
      <c r="L43" t="s">
        <v>704</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1478</v>
      </c>
      <c r="B49" t="s">
        <v>142</v>
      </c>
      <c r="C49">
        <v>45</v>
      </c>
      <c r="D49">
        <v>0</v>
      </c>
      <c r="E49">
        <v>42</v>
      </c>
      <c r="F49">
        <v>1.1000000000000001</v>
      </c>
      <c r="G49">
        <v>8</v>
      </c>
      <c r="H49">
        <v>1.2</v>
      </c>
      <c r="I49">
        <v>8.58</v>
      </c>
      <c r="J49">
        <v>70</v>
      </c>
      <c r="K49" t="s">
        <v>869</v>
      </c>
      <c r="L49" t="s">
        <v>704</v>
      </c>
      <c r="M49" t="s">
        <v>118</v>
      </c>
      <c r="N49" t="s">
        <v>1471</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719</v>
      </c>
      <c r="B58" t="s">
        <v>147</v>
      </c>
      <c r="C58">
        <v>25</v>
      </c>
      <c r="D58">
        <v>25</v>
      </c>
      <c r="E58">
        <v>220</v>
      </c>
      <c r="F58">
        <v>1.1000000000000001</v>
      </c>
      <c r="G58">
        <v>2</v>
      </c>
      <c r="H58">
        <v>0</v>
      </c>
      <c r="I58">
        <v>19.29</v>
      </c>
      <c r="J58">
        <v>200</v>
      </c>
      <c r="K58" t="s">
        <v>128</v>
      </c>
      <c r="L58" t="s">
        <v>155</v>
      </c>
      <c r="M58" t="s">
        <v>196</v>
      </c>
      <c r="N58" t="s">
        <v>197</v>
      </c>
    </row>
    <row r="59" spans="1:14" x14ac:dyDescent="0.3">
      <c r="A59" t="s">
        <v>718</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866</v>
      </c>
      <c r="B66" t="s">
        <v>147</v>
      </c>
      <c r="C66">
        <v>45</v>
      </c>
      <c r="D66">
        <v>0</v>
      </c>
      <c r="E66">
        <v>154</v>
      </c>
      <c r="F66">
        <v>1.1000000000000001</v>
      </c>
      <c r="G66">
        <v>2</v>
      </c>
      <c r="H66">
        <v>0</v>
      </c>
      <c r="I66">
        <v>19.43</v>
      </c>
      <c r="J66">
        <v>200</v>
      </c>
      <c r="K66" t="s">
        <v>128</v>
      </c>
      <c r="L66" t="s">
        <v>704</v>
      </c>
      <c r="M66" t="s">
        <v>196</v>
      </c>
      <c r="N66" t="s">
        <v>127</v>
      </c>
    </row>
    <row r="67" spans="1:14" x14ac:dyDescent="0.3">
      <c r="A67" t="s">
        <v>864</v>
      </c>
      <c r="B67" t="s">
        <v>147</v>
      </c>
      <c r="C67">
        <v>65</v>
      </c>
      <c r="D67">
        <v>0</v>
      </c>
      <c r="E67">
        <v>207</v>
      </c>
      <c r="F67">
        <v>1.05</v>
      </c>
      <c r="G67">
        <v>2</v>
      </c>
      <c r="H67">
        <v>0</v>
      </c>
      <c r="I67">
        <v>20.65</v>
      </c>
      <c r="J67">
        <v>200</v>
      </c>
      <c r="K67" t="s">
        <v>865</v>
      </c>
      <c r="L67" t="s">
        <v>704</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1476</v>
      </c>
      <c r="B70" t="s">
        <v>147</v>
      </c>
      <c r="C70">
        <v>45</v>
      </c>
      <c r="D70">
        <v>0</v>
      </c>
      <c r="E70">
        <v>148</v>
      </c>
      <c r="F70">
        <v>1</v>
      </c>
      <c r="G70">
        <v>3</v>
      </c>
      <c r="H70">
        <v>0</v>
      </c>
      <c r="I70">
        <v>24.02</v>
      </c>
      <c r="J70">
        <v>200</v>
      </c>
      <c r="K70" t="s">
        <v>139</v>
      </c>
      <c r="L70" t="s">
        <v>704</v>
      </c>
      <c r="M70" t="s">
        <v>196</v>
      </c>
      <c r="N70" t="s">
        <v>1471</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863</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1471</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795</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1471</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154</v>
      </c>
      <c r="B118">
        <v>0.8</v>
      </c>
      <c r="C118">
        <v>1</v>
      </c>
      <c r="D118">
        <v>1.3</v>
      </c>
      <c r="E118">
        <v>20</v>
      </c>
    </row>
    <row r="119" spans="1:5" x14ac:dyDescent="0.3">
      <c r="A119" t="s">
        <v>2482</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833</v>
      </c>
      <c r="B123">
        <v>0.8</v>
      </c>
      <c r="C123">
        <v>1</v>
      </c>
      <c r="D123">
        <v>1.3</v>
      </c>
      <c r="E123">
        <v>20</v>
      </c>
    </row>
    <row r="124" spans="1:5" x14ac:dyDescent="0.3">
      <c r="A124" t="s">
        <v>2482</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615</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940</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932</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818</v>
      </c>
      <c r="C155">
        <v>32</v>
      </c>
      <c r="N155" t="s">
        <v>819</v>
      </c>
    </row>
    <row r="156" spans="1:17" x14ac:dyDescent="0.3">
      <c r="A156" t="s">
        <v>248</v>
      </c>
      <c r="H156">
        <v>15</v>
      </c>
      <c r="I156">
        <v>10</v>
      </c>
      <c r="L156">
        <v>0.05</v>
      </c>
      <c r="O156">
        <v>5</v>
      </c>
      <c r="P156">
        <v>0.05</v>
      </c>
      <c r="Q156">
        <v>0.05</v>
      </c>
    </row>
    <row r="157" spans="1:17" x14ac:dyDescent="0.3">
      <c r="A157" t="s">
        <v>2497</v>
      </c>
      <c r="B157">
        <v>520</v>
      </c>
    </row>
    <row r="158" spans="1:17" x14ac:dyDescent="0.3">
      <c r="A158" t="s">
        <v>2498</v>
      </c>
      <c r="B158">
        <v>650</v>
      </c>
      <c r="N158" t="s">
        <v>2494</v>
      </c>
    </row>
    <row r="159" spans="1:17" x14ac:dyDescent="0.3">
      <c r="A159" t="s">
        <v>2496</v>
      </c>
      <c r="B159">
        <v>550</v>
      </c>
      <c r="N159" t="s">
        <v>2493</v>
      </c>
    </row>
    <row r="160" spans="1:17" x14ac:dyDescent="0.3">
      <c r="A160" t="s">
        <v>2642</v>
      </c>
      <c r="H160">
        <v>35</v>
      </c>
      <c r="I160">
        <v>25</v>
      </c>
      <c r="N160" t="s">
        <v>2592</v>
      </c>
    </row>
    <row r="162" spans="1:15" x14ac:dyDescent="0.3">
      <c r="A162" t="s">
        <v>107</v>
      </c>
      <c r="B162" t="s">
        <v>6</v>
      </c>
      <c r="C162" t="s">
        <v>8</v>
      </c>
      <c r="D162" t="s">
        <v>221</v>
      </c>
      <c r="E162" t="s">
        <v>10</v>
      </c>
      <c r="F162" t="s">
        <v>249</v>
      </c>
      <c r="G162" t="s">
        <v>13</v>
      </c>
      <c r="H162" t="s">
        <v>250</v>
      </c>
      <c r="I162" t="s">
        <v>5</v>
      </c>
      <c r="J162" t="s">
        <v>251</v>
      </c>
      <c r="K162" t="s">
        <v>846</v>
      </c>
      <c r="L162" t="s">
        <v>16</v>
      </c>
      <c r="M162" t="s">
        <v>2501</v>
      </c>
      <c r="N162" t="s">
        <v>2502</v>
      </c>
      <c r="O162" t="s">
        <v>615</v>
      </c>
    </row>
    <row r="163" spans="1:15" x14ac:dyDescent="0.3">
      <c r="A163" t="s">
        <v>231</v>
      </c>
      <c r="B163">
        <v>350</v>
      </c>
      <c r="M163" s="21"/>
      <c r="N163" s="21"/>
      <c r="O163" s="21"/>
    </row>
    <row r="164" spans="1:15" x14ac:dyDescent="0.3">
      <c r="A164" t="s">
        <v>267</v>
      </c>
      <c r="B164">
        <v>75</v>
      </c>
      <c r="H164">
        <v>35</v>
      </c>
      <c r="M164" s="21"/>
      <c r="N164" s="21"/>
      <c r="O164" s="21"/>
    </row>
    <row r="165" spans="1:15" x14ac:dyDescent="0.3">
      <c r="A165" t="s">
        <v>268</v>
      </c>
      <c r="B165">
        <v>500</v>
      </c>
      <c r="M165" s="21"/>
      <c r="N165" s="21"/>
      <c r="O165" s="21"/>
    </row>
    <row r="166" spans="1:15" x14ac:dyDescent="0.3">
      <c r="A166" t="s">
        <v>233</v>
      </c>
      <c r="B166">
        <v>60</v>
      </c>
      <c r="F166">
        <v>70</v>
      </c>
      <c r="M166" s="21"/>
      <c r="N166" s="21"/>
      <c r="O166" s="21"/>
    </row>
    <row r="167" spans="1:15" x14ac:dyDescent="0.3">
      <c r="A167" t="s">
        <v>234</v>
      </c>
      <c r="B167">
        <v>266</v>
      </c>
      <c r="M167" s="21"/>
      <c r="N167" s="21"/>
      <c r="O167" s="21"/>
    </row>
    <row r="168" spans="1:15" x14ac:dyDescent="0.3">
      <c r="A168" t="s">
        <v>235</v>
      </c>
      <c r="B168">
        <v>350</v>
      </c>
      <c r="H168">
        <v>5</v>
      </c>
      <c r="M168" s="21"/>
      <c r="N168" s="21"/>
      <c r="O168" s="21"/>
    </row>
    <row r="169" spans="1:15" x14ac:dyDescent="0.3">
      <c r="A169" t="s">
        <v>237</v>
      </c>
      <c r="B169">
        <v>300</v>
      </c>
      <c r="M169" s="21"/>
      <c r="N169" s="21"/>
      <c r="O169" s="21"/>
    </row>
    <row r="170" spans="1:15" x14ac:dyDescent="0.3">
      <c r="A170" t="s">
        <v>240</v>
      </c>
      <c r="B170">
        <v>245</v>
      </c>
      <c r="J170">
        <v>8</v>
      </c>
      <c r="M170" s="21"/>
      <c r="N170" s="21"/>
      <c r="O170" s="21"/>
    </row>
    <row r="171" spans="1:15" x14ac:dyDescent="0.3">
      <c r="A171" t="s">
        <v>931</v>
      </c>
      <c r="B171">
        <v>245</v>
      </c>
      <c r="J171">
        <v>8</v>
      </c>
      <c r="M171" s="21"/>
      <c r="N171" s="21"/>
      <c r="O171" s="21"/>
    </row>
    <row r="172" spans="1:15" x14ac:dyDescent="0.3">
      <c r="A172" t="s">
        <v>241</v>
      </c>
      <c r="B172">
        <v>44</v>
      </c>
      <c r="H172">
        <v>17</v>
      </c>
      <c r="M172" s="21"/>
      <c r="N172" s="21"/>
      <c r="O172" s="21"/>
    </row>
    <row r="173" spans="1:15" x14ac:dyDescent="0.3">
      <c r="A173" s="21" t="s">
        <v>1346</v>
      </c>
      <c r="B173" s="21">
        <v>120</v>
      </c>
      <c r="C173" s="21"/>
      <c r="D173" s="21"/>
      <c r="E173" s="21"/>
      <c r="F173" s="21"/>
      <c r="G173" s="21"/>
      <c r="H173" s="21">
        <v>15</v>
      </c>
      <c r="I173" s="21"/>
      <c r="J173" s="21"/>
      <c r="K173" s="21"/>
      <c r="L173" s="21"/>
      <c r="M173" s="21"/>
      <c r="N173" s="21"/>
      <c r="O173" s="21"/>
    </row>
    <row r="174" spans="1:15" x14ac:dyDescent="0.3">
      <c r="A174" t="s">
        <v>845</v>
      </c>
      <c r="K174">
        <v>45</v>
      </c>
      <c r="M174" s="21"/>
      <c r="N174" s="21"/>
      <c r="O174" s="21"/>
    </row>
    <row r="175" spans="1:15" x14ac:dyDescent="0.3">
      <c r="A175" t="s">
        <v>242</v>
      </c>
      <c r="B175">
        <v>500</v>
      </c>
      <c r="M175" s="21"/>
      <c r="N175" s="21"/>
      <c r="O175" s="21"/>
    </row>
    <row r="176" spans="1:15" x14ac:dyDescent="0.3">
      <c r="A176" t="s">
        <v>266</v>
      </c>
      <c r="B176">
        <v>60</v>
      </c>
      <c r="H176">
        <v>40</v>
      </c>
      <c r="M176" s="21"/>
      <c r="N176" s="21"/>
      <c r="O176" s="21"/>
    </row>
    <row r="177" spans="1:15" x14ac:dyDescent="0.3">
      <c r="A177" t="s">
        <v>930</v>
      </c>
      <c r="B177">
        <v>500</v>
      </c>
      <c r="L177">
        <v>2</v>
      </c>
      <c r="M177" s="21"/>
      <c r="N177" s="21"/>
      <c r="O177" s="21"/>
    </row>
    <row r="178" spans="1:15" x14ac:dyDescent="0.3">
      <c r="A178" t="s">
        <v>932</v>
      </c>
      <c r="H178">
        <v>16</v>
      </c>
      <c r="I178">
        <v>25</v>
      </c>
      <c r="M178" s="21"/>
      <c r="N178" s="21"/>
      <c r="O178" s="21"/>
    </row>
    <row r="179" spans="1:15" x14ac:dyDescent="0.3">
      <c r="A179" t="s">
        <v>244</v>
      </c>
      <c r="B179">
        <v>500</v>
      </c>
      <c r="M179" s="162">
        <f>0.3/15</f>
        <v>0.02</v>
      </c>
      <c r="N179" s="21" t="s">
        <v>2503</v>
      </c>
      <c r="O179" s="21"/>
    </row>
    <row r="180" spans="1:15" x14ac:dyDescent="0.3">
      <c r="A180" t="s">
        <v>844</v>
      </c>
      <c r="K180">
        <v>85</v>
      </c>
      <c r="M180" s="21"/>
      <c r="N180" s="21"/>
      <c r="O180" s="21"/>
    </row>
    <row r="181" spans="1:15" x14ac:dyDescent="0.3">
      <c r="A181" t="s">
        <v>246</v>
      </c>
      <c r="B181">
        <v>75</v>
      </c>
      <c r="F181">
        <v>100</v>
      </c>
      <c r="M181" s="21"/>
      <c r="N181" s="21"/>
      <c r="O181" s="21"/>
    </row>
    <row r="182" spans="1:15" ht="15" customHeight="1" x14ac:dyDescent="0.3">
      <c r="A182" t="s">
        <v>265</v>
      </c>
      <c r="B182">
        <v>44</v>
      </c>
      <c r="H182">
        <v>17</v>
      </c>
      <c r="M182" s="21"/>
      <c r="N182" s="21"/>
      <c r="O182" s="21"/>
    </row>
    <row r="183" spans="1:15" ht="15" customHeight="1" x14ac:dyDescent="0.3">
      <c r="A183" t="s">
        <v>941</v>
      </c>
      <c r="B183">
        <v>150</v>
      </c>
      <c r="H183">
        <v>12</v>
      </c>
      <c r="M183" s="21"/>
      <c r="N183" s="21"/>
      <c r="O183" s="21"/>
    </row>
    <row r="184" spans="1:15" ht="15" customHeight="1" x14ac:dyDescent="0.3">
      <c r="A184" s="21" t="s">
        <v>2641</v>
      </c>
      <c r="B184" s="21">
        <v>120</v>
      </c>
      <c r="C184" s="21"/>
      <c r="D184" s="21"/>
      <c r="E184" s="21"/>
      <c r="F184" s="21"/>
      <c r="G184" s="21"/>
      <c r="H184" s="21"/>
      <c r="I184" s="21"/>
      <c r="J184" s="21"/>
      <c r="K184" s="21"/>
      <c r="L184" s="21"/>
      <c r="M184" s="181"/>
      <c r="N184" s="21" t="s">
        <v>2589</v>
      </c>
      <c r="O184" s="21">
        <v>24</v>
      </c>
    </row>
    <row r="185" spans="1:15" ht="15" customHeight="1" x14ac:dyDescent="0.3">
      <c r="A185" s="21" t="s">
        <v>2640</v>
      </c>
      <c r="B185" s="21">
        <v>245</v>
      </c>
      <c r="C185" s="21"/>
      <c r="D185" s="21"/>
      <c r="E185" s="21"/>
      <c r="F185" s="21"/>
      <c r="G185" s="21"/>
      <c r="H185" s="21"/>
      <c r="I185" s="21"/>
      <c r="J185" s="21">
        <v>8</v>
      </c>
      <c r="K185" s="21"/>
      <c r="L185" s="21"/>
      <c r="M185" s="181"/>
      <c r="N185" s="21" t="s">
        <v>2590</v>
      </c>
      <c r="O185" s="21"/>
    </row>
    <row r="186" spans="1:15" ht="15" customHeight="1" x14ac:dyDescent="0.3">
      <c r="A186" s="21" t="s">
        <v>2639</v>
      </c>
      <c r="B186" s="21">
        <v>550</v>
      </c>
      <c r="C186" s="21"/>
      <c r="D186" s="21"/>
      <c r="E186" s="21"/>
      <c r="F186" s="21"/>
      <c r="G186" s="21"/>
      <c r="H186" s="21"/>
      <c r="I186" s="21"/>
      <c r="J186" s="21"/>
      <c r="K186" s="21"/>
      <c r="L186" s="21"/>
      <c r="M186" s="181"/>
      <c r="N186" s="21" t="s">
        <v>2591</v>
      </c>
      <c r="O186" s="21"/>
    </row>
    <row r="188" spans="1:15" x14ac:dyDescent="0.3">
      <c r="A188" t="s">
        <v>107</v>
      </c>
      <c r="B188" t="s">
        <v>249</v>
      </c>
      <c r="C188" t="s">
        <v>62</v>
      </c>
      <c r="D188" t="s">
        <v>56</v>
      </c>
      <c r="E188" t="s">
        <v>57</v>
      </c>
      <c r="F188" t="s">
        <v>757</v>
      </c>
      <c r="G188" t="s">
        <v>58</v>
      </c>
      <c r="H188" t="s">
        <v>2077</v>
      </c>
      <c r="I188" t="s">
        <v>59</v>
      </c>
      <c r="J188" t="s">
        <v>60</v>
      </c>
      <c r="K188" t="s">
        <v>689</v>
      </c>
      <c r="L188" t="s">
        <v>251</v>
      </c>
    </row>
    <row r="189" spans="1:15" x14ac:dyDescent="0.3">
      <c r="A189" t="s">
        <v>955</v>
      </c>
      <c r="B189">
        <v>45</v>
      </c>
      <c r="C189" t="s">
        <v>67</v>
      </c>
      <c r="H189">
        <v>1</v>
      </c>
      <c r="K189">
        <v>10.38</v>
      </c>
      <c r="L189">
        <v>52</v>
      </c>
    </row>
    <row r="190" spans="1:15" x14ac:dyDescent="0.3">
      <c r="A190" t="s">
        <v>72</v>
      </c>
      <c r="B190">
        <v>12</v>
      </c>
      <c r="C190" t="s">
        <v>64</v>
      </c>
      <c r="K190">
        <v>10.76</v>
      </c>
      <c r="L190">
        <v>48</v>
      </c>
    </row>
    <row r="191" spans="1:15" x14ac:dyDescent="0.3">
      <c r="A191" t="s">
        <v>73</v>
      </c>
      <c r="B191">
        <v>25</v>
      </c>
      <c r="C191" t="s">
        <v>64</v>
      </c>
      <c r="D191">
        <v>2</v>
      </c>
      <c r="K191">
        <v>10.27</v>
      </c>
      <c r="L191">
        <v>52</v>
      </c>
    </row>
    <row r="192" spans="1:15" x14ac:dyDescent="0.3">
      <c r="A192" t="s">
        <v>74</v>
      </c>
      <c r="B192">
        <v>45</v>
      </c>
      <c r="C192" t="s">
        <v>64</v>
      </c>
      <c r="D192">
        <v>2</v>
      </c>
      <c r="K192">
        <v>9.52</v>
      </c>
      <c r="L192">
        <v>55</v>
      </c>
    </row>
    <row r="193" spans="1:12" x14ac:dyDescent="0.3">
      <c r="A193" t="s">
        <v>75</v>
      </c>
      <c r="B193">
        <v>45</v>
      </c>
      <c r="C193" t="s">
        <v>64</v>
      </c>
      <c r="E193">
        <v>2</v>
      </c>
      <c r="K193">
        <v>10.44</v>
      </c>
      <c r="L193">
        <v>60</v>
      </c>
    </row>
    <row r="194" spans="1:12" x14ac:dyDescent="0.3">
      <c r="A194" t="s">
        <v>82</v>
      </c>
      <c r="B194">
        <v>25</v>
      </c>
      <c r="C194" t="s">
        <v>64</v>
      </c>
      <c r="D194">
        <v>2</v>
      </c>
      <c r="E194">
        <v>1</v>
      </c>
      <c r="K194">
        <v>10.93</v>
      </c>
      <c r="L194">
        <v>45</v>
      </c>
    </row>
    <row r="195" spans="1:12" x14ac:dyDescent="0.3">
      <c r="A195" t="s">
        <v>691</v>
      </c>
      <c r="B195">
        <v>25</v>
      </c>
      <c r="C195" t="s">
        <v>64</v>
      </c>
      <c r="K195">
        <v>10.58</v>
      </c>
      <c r="L195">
        <v>50</v>
      </c>
    </row>
    <row r="196" spans="1:12" x14ac:dyDescent="0.3">
      <c r="A196" t="s">
        <v>79</v>
      </c>
      <c r="B196">
        <v>12</v>
      </c>
      <c r="C196" t="s">
        <v>64</v>
      </c>
      <c r="E196">
        <v>1</v>
      </c>
      <c r="K196">
        <v>11.8</v>
      </c>
      <c r="L196">
        <v>45</v>
      </c>
    </row>
    <row r="197" spans="1:12" x14ac:dyDescent="0.3">
      <c r="A197" t="s">
        <v>77</v>
      </c>
      <c r="B197">
        <v>45</v>
      </c>
      <c r="C197" t="s">
        <v>64</v>
      </c>
      <c r="I197">
        <v>2</v>
      </c>
      <c r="K197">
        <v>11.71</v>
      </c>
      <c r="L197">
        <v>45</v>
      </c>
    </row>
    <row r="198" spans="1:12" x14ac:dyDescent="0.3">
      <c r="A198" t="s">
        <v>83</v>
      </c>
      <c r="B198">
        <v>45</v>
      </c>
      <c r="C198" t="s">
        <v>64</v>
      </c>
      <c r="D198">
        <v>2</v>
      </c>
      <c r="G198">
        <v>1</v>
      </c>
      <c r="K198">
        <v>10.44</v>
      </c>
      <c r="L198">
        <v>48</v>
      </c>
    </row>
    <row r="199" spans="1:12" x14ac:dyDescent="0.3">
      <c r="A199" t="s">
        <v>63</v>
      </c>
      <c r="B199">
        <v>12</v>
      </c>
      <c r="C199" t="s">
        <v>64</v>
      </c>
      <c r="K199">
        <v>11.72</v>
      </c>
      <c r="L199">
        <v>45</v>
      </c>
    </row>
    <row r="200" spans="1:12" x14ac:dyDescent="0.3">
      <c r="A200" t="s">
        <v>65</v>
      </c>
      <c r="B200">
        <v>25</v>
      </c>
      <c r="C200" t="s">
        <v>64</v>
      </c>
      <c r="K200">
        <v>10.58</v>
      </c>
      <c r="L200">
        <v>48</v>
      </c>
    </row>
    <row r="201" spans="1:12" x14ac:dyDescent="0.3">
      <c r="A201" t="s">
        <v>66</v>
      </c>
      <c r="B201">
        <v>25</v>
      </c>
      <c r="C201" t="s">
        <v>64</v>
      </c>
      <c r="E201">
        <v>2</v>
      </c>
      <c r="K201">
        <v>11.03</v>
      </c>
      <c r="L201">
        <v>48</v>
      </c>
    </row>
    <row r="202" spans="1:12" x14ac:dyDescent="0.3">
      <c r="A202" t="s">
        <v>68</v>
      </c>
      <c r="B202">
        <v>45</v>
      </c>
      <c r="C202" t="s">
        <v>64</v>
      </c>
      <c r="E202">
        <v>2</v>
      </c>
      <c r="K202">
        <v>10.9</v>
      </c>
      <c r="L202">
        <v>50</v>
      </c>
    </row>
    <row r="203" spans="1:12" x14ac:dyDescent="0.3">
      <c r="A203" t="s">
        <v>81</v>
      </c>
      <c r="B203">
        <v>45</v>
      </c>
      <c r="C203" t="s">
        <v>67</v>
      </c>
      <c r="G203">
        <v>2</v>
      </c>
      <c r="K203">
        <v>11.11</v>
      </c>
      <c r="L203">
        <v>47</v>
      </c>
    </row>
    <row r="204" spans="1:12" x14ac:dyDescent="0.3">
      <c r="A204" t="s">
        <v>80</v>
      </c>
      <c r="B204">
        <v>25</v>
      </c>
      <c r="C204" t="s">
        <v>64</v>
      </c>
      <c r="D204">
        <v>2</v>
      </c>
      <c r="K204">
        <v>9.18</v>
      </c>
      <c r="L204">
        <v>48</v>
      </c>
    </row>
    <row r="205" spans="1:12" x14ac:dyDescent="0.3">
      <c r="A205" t="s">
        <v>84</v>
      </c>
      <c r="B205">
        <v>25</v>
      </c>
      <c r="C205" t="s">
        <v>64</v>
      </c>
      <c r="D205">
        <v>4</v>
      </c>
      <c r="G205">
        <v>1</v>
      </c>
      <c r="K205">
        <v>11.57</v>
      </c>
      <c r="L205">
        <v>46</v>
      </c>
    </row>
    <row r="206" spans="1:12" x14ac:dyDescent="0.3">
      <c r="A206" t="s">
        <v>693</v>
      </c>
      <c r="B206">
        <v>45</v>
      </c>
      <c r="C206" t="s">
        <v>67</v>
      </c>
      <c r="D206">
        <v>2</v>
      </c>
      <c r="J206">
        <v>1</v>
      </c>
      <c r="K206">
        <v>11.71</v>
      </c>
      <c r="L206">
        <v>46</v>
      </c>
    </row>
    <row r="207" spans="1:12" x14ac:dyDescent="0.3">
      <c r="A207" t="s">
        <v>692</v>
      </c>
      <c r="B207">
        <v>45</v>
      </c>
      <c r="C207" t="s">
        <v>64</v>
      </c>
      <c r="K207">
        <v>9.24</v>
      </c>
      <c r="L207">
        <v>50</v>
      </c>
    </row>
    <row r="208" spans="1:12" x14ac:dyDescent="0.3">
      <c r="A208" t="s">
        <v>78</v>
      </c>
      <c r="B208">
        <v>25</v>
      </c>
      <c r="C208" t="s">
        <v>64</v>
      </c>
      <c r="E208">
        <v>2</v>
      </c>
      <c r="J208">
        <v>1</v>
      </c>
      <c r="K208">
        <v>11.88</v>
      </c>
      <c r="L208">
        <v>45</v>
      </c>
    </row>
    <row r="209" spans="1:12" x14ac:dyDescent="0.3">
      <c r="A209" t="s">
        <v>76</v>
      </c>
      <c r="B209">
        <v>12</v>
      </c>
      <c r="C209" t="s">
        <v>64</v>
      </c>
      <c r="D209">
        <v>2</v>
      </c>
      <c r="J209">
        <v>1</v>
      </c>
      <c r="K209">
        <v>12.67</v>
      </c>
      <c r="L209">
        <v>45</v>
      </c>
    </row>
    <row r="210" spans="1:12" x14ac:dyDescent="0.3">
      <c r="A210" t="s">
        <v>71</v>
      </c>
      <c r="B210">
        <v>45</v>
      </c>
      <c r="C210" t="s">
        <v>67</v>
      </c>
      <c r="E210">
        <v>2</v>
      </c>
      <c r="K210">
        <v>10.61</v>
      </c>
      <c r="L210">
        <v>52</v>
      </c>
    </row>
    <row r="211" spans="1:12" x14ac:dyDescent="0.3">
      <c r="A211" t="s">
        <v>70</v>
      </c>
      <c r="B211">
        <v>12</v>
      </c>
      <c r="C211" t="s">
        <v>64</v>
      </c>
      <c r="K211">
        <v>10.64</v>
      </c>
      <c r="L211">
        <v>47</v>
      </c>
    </row>
    <row r="212" spans="1:12" x14ac:dyDescent="0.3">
      <c r="A212" t="s">
        <v>696</v>
      </c>
      <c r="B212">
        <v>45</v>
      </c>
      <c r="C212" t="s">
        <v>64</v>
      </c>
      <c r="E212">
        <v>2</v>
      </c>
      <c r="K212">
        <v>10.6</v>
      </c>
      <c r="L212">
        <v>53</v>
      </c>
    </row>
    <row r="213" spans="1:12" x14ac:dyDescent="0.3">
      <c r="A213" t="s">
        <v>695</v>
      </c>
      <c r="B213">
        <v>25</v>
      </c>
      <c r="C213" t="s">
        <v>64</v>
      </c>
      <c r="E213">
        <v>1</v>
      </c>
      <c r="K213">
        <v>10.85</v>
      </c>
      <c r="L213">
        <v>50</v>
      </c>
    </row>
    <row r="214" spans="1:12" x14ac:dyDescent="0.3">
      <c r="A214" t="s">
        <v>817</v>
      </c>
      <c r="B214">
        <v>25</v>
      </c>
      <c r="C214" t="s">
        <v>64</v>
      </c>
      <c r="D214">
        <v>0</v>
      </c>
      <c r="E214">
        <v>0</v>
      </c>
      <c r="F214">
        <v>0</v>
      </c>
      <c r="G214">
        <v>0</v>
      </c>
      <c r="I214">
        <v>1</v>
      </c>
      <c r="J214">
        <v>0</v>
      </c>
      <c r="K214">
        <v>14.3</v>
      </c>
      <c r="L214">
        <v>46</v>
      </c>
    </row>
    <row r="215" spans="1:12" x14ac:dyDescent="0.3">
      <c r="A215" t="s">
        <v>956</v>
      </c>
      <c r="B215">
        <v>45</v>
      </c>
      <c r="C215" t="s">
        <v>67</v>
      </c>
      <c r="K215">
        <v>9.44</v>
      </c>
      <c r="L215">
        <v>45</v>
      </c>
    </row>
    <row r="216" spans="1:12" x14ac:dyDescent="0.3">
      <c r="A216" t="s">
        <v>694</v>
      </c>
      <c r="B216">
        <v>45</v>
      </c>
      <c r="C216" t="s">
        <v>67</v>
      </c>
      <c r="F216">
        <v>2</v>
      </c>
      <c r="K216">
        <v>10.199999999999999</v>
      </c>
      <c r="L216">
        <v>49</v>
      </c>
    </row>
    <row r="217" spans="1:12" x14ac:dyDescent="0.3">
      <c r="A217" t="s">
        <v>69</v>
      </c>
      <c r="B217">
        <v>25</v>
      </c>
      <c r="C217" t="s">
        <v>67</v>
      </c>
      <c r="K217">
        <v>8.98</v>
      </c>
      <c r="L217">
        <v>47</v>
      </c>
    </row>
    <row r="218" spans="1:12" x14ac:dyDescent="0.3">
      <c r="A218" t="s">
        <v>780</v>
      </c>
      <c r="B218">
        <v>25</v>
      </c>
      <c r="C218" t="s">
        <v>64</v>
      </c>
      <c r="E218">
        <v>1</v>
      </c>
      <c r="K218">
        <v>13.97</v>
      </c>
      <c r="L218">
        <v>46</v>
      </c>
    </row>
    <row r="220" spans="1:12" x14ac:dyDescent="0.3">
      <c r="A220" t="s">
        <v>107</v>
      </c>
      <c r="B220" t="s">
        <v>249</v>
      </c>
      <c r="C220" t="s">
        <v>62</v>
      </c>
      <c r="D220" t="s">
        <v>61</v>
      </c>
      <c r="E220" t="s">
        <v>38</v>
      </c>
      <c r="F220" t="s">
        <v>93</v>
      </c>
      <c r="G220" t="s">
        <v>689</v>
      </c>
      <c r="H220" t="s">
        <v>251</v>
      </c>
    </row>
    <row r="221" spans="1:12" x14ac:dyDescent="0.3">
      <c r="A221" t="s">
        <v>788</v>
      </c>
      <c r="B221">
        <v>45</v>
      </c>
      <c r="C221" t="s">
        <v>67</v>
      </c>
      <c r="D221">
        <v>3</v>
      </c>
      <c r="E221">
        <v>264</v>
      </c>
      <c r="F221">
        <v>3</v>
      </c>
      <c r="G221">
        <v>10.97</v>
      </c>
      <c r="H221">
        <v>48</v>
      </c>
    </row>
    <row r="222" spans="1:12" x14ac:dyDescent="0.3">
      <c r="A222" t="s">
        <v>102</v>
      </c>
      <c r="B222">
        <v>45</v>
      </c>
      <c r="C222" t="s">
        <v>64</v>
      </c>
      <c r="D222">
        <v>3</v>
      </c>
      <c r="E222">
        <v>260</v>
      </c>
      <c r="F222">
        <v>3</v>
      </c>
      <c r="G222">
        <v>11.37</v>
      </c>
      <c r="H222">
        <v>52</v>
      </c>
    </row>
    <row r="223" spans="1:12" x14ac:dyDescent="0.3">
      <c r="A223" t="s">
        <v>99</v>
      </c>
      <c r="B223">
        <v>45</v>
      </c>
      <c r="C223" t="s">
        <v>67</v>
      </c>
      <c r="D223">
        <v>3</v>
      </c>
      <c r="E223">
        <v>288</v>
      </c>
      <c r="F223">
        <v>3</v>
      </c>
      <c r="G223">
        <v>11.64</v>
      </c>
      <c r="H223">
        <v>50</v>
      </c>
    </row>
    <row r="224" spans="1:12" x14ac:dyDescent="0.3">
      <c r="A224" t="s">
        <v>1479</v>
      </c>
      <c r="B224">
        <v>25</v>
      </c>
      <c r="C224" t="s">
        <v>64</v>
      </c>
      <c r="D224">
        <v>2</v>
      </c>
      <c r="E224">
        <v>288</v>
      </c>
      <c r="F224">
        <v>2</v>
      </c>
      <c r="G224">
        <v>9.98</v>
      </c>
      <c r="H224">
        <v>45</v>
      </c>
    </row>
    <row r="225" spans="1:8" x14ac:dyDescent="0.3">
      <c r="A225" t="s">
        <v>98</v>
      </c>
      <c r="B225">
        <v>45</v>
      </c>
      <c r="C225" t="s">
        <v>64</v>
      </c>
      <c r="D225">
        <v>3</v>
      </c>
      <c r="E225">
        <v>288</v>
      </c>
      <c r="F225">
        <v>3</v>
      </c>
      <c r="G225">
        <v>10.31</v>
      </c>
      <c r="H225">
        <v>52</v>
      </c>
    </row>
    <row r="226" spans="1:8" x14ac:dyDescent="0.3">
      <c r="A226" t="s">
        <v>96</v>
      </c>
      <c r="B226">
        <v>25</v>
      </c>
      <c r="C226" t="s">
        <v>64</v>
      </c>
      <c r="D226">
        <v>2</v>
      </c>
      <c r="E226">
        <v>288</v>
      </c>
      <c r="F226">
        <v>2</v>
      </c>
      <c r="G226">
        <v>11.97</v>
      </c>
      <c r="H226">
        <v>45</v>
      </c>
    </row>
    <row r="227" spans="1:8" x14ac:dyDescent="0.3">
      <c r="A227" t="s">
        <v>100</v>
      </c>
      <c r="B227">
        <v>12</v>
      </c>
      <c r="C227" t="s">
        <v>64</v>
      </c>
      <c r="D227">
        <v>2</v>
      </c>
      <c r="E227">
        <v>164</v>
      </c>
      <c r="F227">
        <v>2</v>
      </c>
      <c r="G227">
        <v>13.33</v>
      </c>
      <c r="H227">
        <v>48</v>
      </c>
    </row>
    <row r="228" spans="1:8" x14ac:dyDescent="0.3">
      <c r="A228" t="s">
        <v>101</v>
      </c>
      <c r="B228">
        <v>25</v>
      </c>
      <c r="C228" t="s">
        <v>64</v>
      </c>
      <c r="D228">
        <v>3</v>
      </c>
      <c r="E228">
        <v>240</v>
      </c>
      <c r="F228">
        <v>3</v>
      </c>
      <c r="G228">
        <v>11.63</v>
      </c>
      <c r="H228">
        <v>48</v>
      </c>
    </row>
    <row r="229" spans="1:8" x14ac:dyDescent="0.3">
      <c r="A229" t="s">
        <v>94</v>
      </c>
      <c r="B229">
        <v>12</v>
      </c>
      <c r="C229" t="s">
        <v>64</v>
      </c>
      <c r="D229">
        <v>2</v>
      </c>
      <c r="E229">
        <v>215</v>
      </c>
      <c r="F229">
        <v>2</v>
      </c>
      <c r="G229">
        <v>14.13</v>
      </c>
      <c r="H229">
        <v>48</v>
      </c>
    </row>
    <row r="230" spans="1:8" x14ac:dyDescent="0.3">
      <c r="A230" t="s">
        <v>95</v>
      </c>
      <c r="B230">
        <v>25</v>
      </c>
      <c r="C230" t="s">
        <v>64</v>
      </c>
      <c r="D230">
        <v>3</v>
      </c>
      <c r="E230">
        <v>288</v>
      </c>
      <c r="F230">
        <v>3</v>
      </c>
      <c r="G230">
        <v>14.57</v>
      </c>
      <c r="H230">
        <v>48</v>
      </c>
    </row>
    <row r="231" spans="1:8" x14ac:dyDescent="0.3">
      <c r="A231" t="s">
        <v>753</v>
      </c>
      <c r="B231">
        <v>45</v>
      </c>
      <c r="C231" t="s">
        <v>64</v>
      </c>
      <c r="D231">
        <v>3</v>
      </c>
      <c r="E231">
        <v>342</v>
      </c>
      <c r="F231">
        <v>3</v>
      </c>
      <c r="G231">
        <v>12.04</v>
      </c>
      <c r="H231">
        <v>48</v>
      </c>
    </row>
    <row r="232" spans="1:8" x14ac:dyDescent="0.3">
      <c r="A232" t="s">
        <v>752</v>
      </c>
      <c r="B232">
        <v>45</v>
      </c>
      <c r="C232" t="s">
        <v>64</v>
      </c>
      <c r="D232">
        <v>2</v>
      </c>
      <c r="E232">
        <v>296</v>
      </c>
      <c r="F232">
        <v>2</v>
      </c>
      <c r="G232">
        <v>12.04</v>
      </c>
      <c r="H232">
        <v>48</v>
      </c>
    </row>
    <row r="234" spans="1:8" x14ac:dyDescent="0.3">
      <c r="A234" t="s">
        <v>55</v>
      </c>
      <c r="B234" t="s">
        <v>706</v>
      </c>
      <c r="C234" t="s">
        <v>7</v>
      </c>
      <c r="D234" t="s">
        <v>9</v>
      </c>
      <c r="E234" t="s">
        <v>11</v>
      </c>
      <c r="F234" t="s">
        <v>2078</v>
      </c>
    </row>
    <row r="235" spans="1:8" x14ac:dyDescent="0.3">
      <c r="A235" t="s">
        <v>56</v>
      </c>
      <c r="B235">
        <v>173</v>
      </c>
      <c r="C235" s="6">
        <v>0.8</v>
      </c>
      <c r="D235" s="6">
        <v>0.85</v>
      </c>
      <c r="E235" s="6">
        <v>1</v>
      </c>
      <c r="F235" s="114">
        <v>16</v>
      </c>
    </row>
    <row r="236" spans="1:8" x14ac:dyDescent="0.3">
      <c r="A236" t="s">
        <v>57</v>
      </c>
      <c r="B236">
        <v>360</v>
      </c>
      <c r="C236" s="6">
        <v>0.8</v>
      </c>
      <c r="D236" s="6">
        <v>0.9</v>
      </c>
      <c r="E236" s="6">
        <v>1.1000000000000001</v>
      </c>
      <c r="F236" s="114">
        <v>19</v>
      </c>
    </row>
    <row r="237" spans="1:8" x14ac:dyDescent="0.3">
      <c r="A237" t="s">
        <v>757</v>
      </c>
      <c r="B237">
        <v>380</v>
      </c>
      <c r="C237" s="6">
        <v>0.8</v>
      </c>
      <c r="D237" s="6">
        <v>0.9</v>
      </c>
      <c r="E237" s="6">
        <v>1.1000000000000001</v>
      </c>
      <c r="F237" s="114">
        <v>19</v>
      </c>
    </row>
    <row r="238" spans="1:8" x14ac:dyDescent="0.3">
      <c r="A238" t="s">
        <v>58</v>
      </c>
      <c r="B238">
        <v>402</v>
      </c>
      <c r="C238" s="6">
        <v>0.8</v>
      </c>
      <c r="D238" s="6">
        <v>0.95</v>
      </c>
      <c r="E238" s="6">
        <v>1.1499999999999999</v>
      </c>
      <c r="F238" s="114">
        <v>22</v>
      </c>
    </row>
    <row r="239" spans="1:8" x14ac:dyDescent="0.3">
      <c r="A239" t="s">
        <v>59</v>
      </c>
      <c r="B239">
        <v>429</v>
      </c>
      <c r="C239" s="6">
        <v>0.75</v>
      </c>
      <c r="D239" s="6">
        <v>1</v>
      </c>
      <c r="E239" s="6">
        <v>1.2</v>
      </c>
      <c r="F239" s="114">
        <v>25</v>
      </c>
    </row>
    <row r="240" spans="1:8" x14ac:dyDescent="0.3">
      <c r="A240" t="s">
        <v>2077</v>
      </c>
      <c r="B240">
        <v>429</v>
      </c>
      <c r="C240" s="6">
        <v>0.8</v>
      </c>
      <c r="D240" s="6">
        <v>1.1000000000000001</v>
      </c>
      <c r="E240" s="6">
        <v>1.3</v>
      </c>
      <c r="F240" s="114">
        <v>25</v>
      </c>
    </row>
    <row r="241" spans="1:7" x14ac:dyDescent="0.3">
      <c r="A241" t="s">
        <v>60</v>
      </c>
      <c r="B241">
        <v>456</v>
      </c>
      <c r="C241" s="6">
        <v>0.7</v>
      </c>
      <c r="D241" s="6">
        <v>1.05</v>
      </c>
      <c r="E241" s="6">
        <v>1.25</v>
      </c>
      <c r="F241" s="114">
        <v>28</v>
      </c>
    </row>
    <row r="243" spans="1:7" x14ac:dyDescent="0.3">
      <c r="A243" t="s">
        <v>86</v>
      </c>
      <c r="B243" t="s">
        <v>51</v>
      </c>
    </row>
    <row r="244" spans="1:7" x14ac:dyDescent="0.3">
      <c r="A244" t="s">
        <v>7</v>
      </c>
      <c r="B244" s="1">
        <v>0.8</v>
      </c>
    </row>
    <row r="245" spans="1:7" x14ac:dyDescent="0.3">
      <c r="A245" t="s">
        <v>9</v>
      </c>
      <c r="B245" s="1">
        <v>1.1000000000000001</v>
      </c>
    </row>
    <row r="246" spans="1:7" x14ac:dyDescent="0.3">
      <c r="A246" t="s">
        <v>11</v>
      </c>
      <c r="B246" s="1">
        <v>1.3</v>
      </c>
    </row>
    <row r="248" spans="1:7" x14ac:dyDescent="0.3">
      <c r="A248" t="s">
        <v>107</v>
      </c>
      <c r="B248" t="s">
        <v>221</v>
      </c>
      <c r="C248" t="s">
        <v>20</v>
      </c>
      <c r="D248" t="s">
        <v>689</v>
      </c>
      <c r="E248" t="s">
        <v>110</v>
      </c>
      <c r="F248" t="s">
        <v>150</v>
      </c>
      <c r="G248" t="s">
        <v>710</v>
      </c>
    </row>
    <row r="249" spans="1:7" x14ac:dyDescent="0.3">
      <c r="A249" t="s">
        <v>734</v>
      </c>
      <c r="B249">
        <v>12</v>
      </c>
      <c r="C249">
        <v>42</v>
      </c>
      <c r="D249">
        <v>1.24</v>
      </c>
      <c r="E249">
        <v>32</v>
      </c>
      <c r="F249" t="s">
        <v>713</v>
      </c>
      <c r="G249">
        <v>0</v>
      </c>
    </row>
    <row r="250" spans="1:7" x14ac:dyDescent="0.3">
      <c r="A250" t="s">
        <v>728</v>
      </c>
      <c r="B250">
        <v>12</v>
      </c>
      <c r="C250">
        <v>15</v>
      </c>
      <c r="D250">
        <v>0.33</v>
      </c>
      <c r="E250">
        <v>15</v>
      </c>
      <c r="F250" t="s">
        <v>711</v>
      </c>
      <c r="G250">
        <v>0</v>
      </c>
    </row>
    <row r="251" spans="1:7" x14ac:dyDescent="0.3">
      <c r="A251" t="s">
        <v>735</v>
      </c>
      <c r="B251">
        <v>25</v>
      </c>
      <c r="C251">
        <v>116</v>
      </c>
      <c r="D251">
        <v>1.52</v>
      </c>
      <c r="E251">
        <v>35</v>
      </c>
      <c r="F251" t="s">
        <v>714</v>
      </c>
      <c r="G251">
        <v>0</v>
      </c>
    </row>
    <row r="252" spans="1:7" x14ac:dyDescent="0.3">
      <c r="A252" t="s">
        <v>729</v>
      </c>
      <c r="B252">
        <v>12</v>
      </c>
      <c r="C252">
        <v>20</v>
      </c>
      <c r="D252">
        <v>0.47</v>
      </c>
      <c r="E252">
        <v>18</v>
      </c>
      <c r="F252" t="s">
        <v>711</v>
      </c>
      <c r="G252">
        <v>0</v>
      </c>
    </row>
    <row r="253" spans="1:7" x14ac:dyDescent="0.3">
      <c r="A253" t="s">
        <v>730</v>
      </c>
      <c r="B253">
        <v>12</v>
      </c>
      <c r="C253">
        <v>21</v>
      </c>
      <c r="D253">
        <v>0.53</v>
      </c>
      <c r="E253">
        <v>20</v>
      </c>
      <c r="F253" t="s">
        <v>714</v>
      </c>
      <c r="G253">
        <v>0</v>
      </c>
    </row>
    <row r="254" spans="1:7" x14ac:dyDescent="0.3">
      <c r="A254" t="s">
        <v>726</v>
      </c>
      <c r="B254">
        <v>45</v>
      </c>
      <c r="C254">
        <v>126</v>
      </c>
      <c r="D254">
        <v>1.28</v>
      </c>
      <c r="E254">
        <v>32</v>
      </c>
      <c r="F254" t="s">
        <v>714</v>
      </c>
      <c r="G254">
        <v>0</v>
      </c>
    </row>
    <row r="255" spans="1:7" x14ac:dyDescent="0.3">
      <c r="A255" t="s">
        <v>746</v>
      </c>
      <c r="B255">
        <v>45</v>
      </c>
      <c r="C255">
        <v>122</v>
      </c>
      <c r="D255">
        <v>1.24</v>
      </c>
      <c r="E255">
        <v>32</v>
      </c>
      <c r="F255" t="s">
        <v>715</v>
      </c>
      <c r="G255">
        <v>0</v>
      </c>
    </row>
    <row r="256" spans="1:7" x14ac:dyDescent="0.3">
      <c r="A256" t="s">
        <v>747</v>
      </c>
      <c r="B256">
        <v>45</v>
      </c>
      <c r="C256">
        <v>130</v>
      </c>
      <c r="D256">
        <v>1.36</v>
      </c>
      <c r="E256">
        <v>35</v>
      </c>
      <c r="F256" t="s">
        <v>713</v>
      </c>
      <c r="G256">
        <v>0</v>
      </c>
    </row>
    <row r="257" spans="1:7" x14ac:dyDescent="0.3">
      <c r="A257" t="s">
        <v>743</v>
      </c>
      <c r="B257">
        <v>25</v>
      </c>
      <c r="C257">
        <v>45</v>
      </c>
      <c r="D257">
        <v>0.52</v>
      </c>
      <c r="E257">
        <v>18</v>
      </c>
      <c r="F257" t="s">
        <v>711</v>
      </c>
      <c r="G257">
        <v>0</v>
      </c>
    </row>
    <row r="258" spans="1:7" x14ac:dyDescent="0.3">
      <c r="A258" t="s">
        <v>738</v>
      </c>
      <c r="B258">
        <v>25</v>
      </c>
      <c r="C258">
        <v>40</v>
      </c>
      <c r="D258">
        <v>0.61</v>
      </c>
      <c r="E258">
        <v>20</v>
      </c>
      <c r="F258" t="s">
        <v>714</v>
      </c>
      <c r="G258">
        <v>0</v>
      </c>
    </row>
    <row r="259" spans="1:7" x14ac:dyDescent="0.3">
      <c r="A259" t="s">
        <v>742</v>
      </c>
      <c r="B259">
        <v>25</v>
      </c>
      <c r="C259">
        <v>50</v>
      </c>
      <c r="D259">
        <v>0.63</v>
      </c>
      <c r="E259">
        <v>23</v>
      </c>
      <c r="F259" t="s">
        <v>715</v>
      </c>
      <c r="G259">
        <v>0</v>
      </c>
    </row>
    <row r="260" spans="1:7" x14ac:dyDescent="0.3">
      <c r="A260" t="s">
        <v>741</v>
      </c>
      <c r="B260">
        <v>25</v>
      </c>
      <c r="C260">
        <v>62</v>
      </c>
      <c r="D260">
        <v>0.79</v>
      </c>
      <c r="E260">
        <v>28</v>
      </c>
      <c r="F260" t="s">
        <v>711</v>
      </c>
      <c r="G260">
        <v>0</v>
      </c>
    </row>
    <row r="261" spans="1:7" x14ac:dyDescent="0.3">
      <c r="A261" t="s">
        <v>727</v>
      </c>
      <c r="B261">
        <v>45</v>
      </c>
      <c r="C261">
        <v>96</v>
      </c>
      <c r="D261">
        <v>0.8</v>
      </c>
      <c r="E261">
        <v>30</v>
      </c>
      <c r="F261" t="s">
        <v>713</v>
      </c>
      <c r="G261">
        <v>10</v>
      </c>
    </row>
    <row r="262" spans="1:7" x14ac:dyDescent="0.3">
      <c r="A262" t="s">
        <v>732</v>
      </c>
      <c r="B262">
        <v>12</v>
      </c>
      <c r="C262">
        <v>45</v>
      </c>
      <c r="D262">
        <v>0.88</v>
      </c>
      <c r="E262">
        <v>25</v>
      </c>
      <c r="F262" t="s">
        <v>713</v>
      </c>
      <c r="G262">
        <v>0</v>
      </c>
    </row>
    <row r="263" spans="1:7" x14ac:dyDescent="0.3">
      <c r="A263" t="s">
        <v>731</v>
      </c>
      <c r="B263">
        <v>12</v>
      </c>
      <c r="C263">
        <v>24</v>
      </c>
      <c r="D263">
        <v>0.63</v>
      </c>
      <c r="E263">
        <v>23</v>
      </c>
      <c r="F263" t="s">
        <v>715</v>
      </c>
      <c r="G263">
        <v>0</v>
      </c>
    </row>
    <row r="264" spans="1:7" x14ac:dyDescent="0.3">
      <c r="A264" t="s">
        <v>908</v>
      </c>
      <c r="B264">
        <v>45</v>
      </c>
      <c r="C264">
        <v>78</v>
      </c>
      <c r="D264">
        <v>0.73</v>
      </c>
      <c r="E264">
        <v>28</v>
      </c>
      <c r="F264" t="s">
        <v>909</v>
      </c>
      <c r="G264">
        <v>0</v>
      </c>
    </row>
    <row r="265" spans="1:7" x14ac:dyDescent="0.3">
      <c r="A265" t="s">
        <v>737</v>
      </c>
      <c r="B265">
        <v>25</v>
      </c>
      <c r="C265">
        <v>54</v>
      </c>
      <c r="D265">
        <v>0.64</v>
      </c>
      <c r="E265">
        <v>20</v>
      </c>
      <c r="F265" t="s">
        <v>714</v>
      </c>
      <c r="G265">
        <v>0</v>
      </c>
    </row>
    <row r="266" spans="1:7" x14ac:dyDescent="0.3">
      <c r="A266" t="s">
        <v>933</v>
      </c>
      <c r="B266">
        <v>45</v>
      </c>
      <c r="C266">
        <v>96</v>
      </c>
      <c r="D266">
        <v>0.87</v>
      </c>
      <c r="E266">
        <v>30</v>
      </c>
      <c r="F266" t="s">
        <v>711</v>
      </c>
      <c r="G266">
        <v>5</v>
      </c>
    </row>
    <row r="267" spans="1:7" x14ac:dyDescent="0.3">
      <c r="A267" t="s">
        <v>910</v>
      </c>
      <c r="B267">
        <v>45</v>
      </c>
      <c r="C267">
        <v>87</v>
      </c>
      <c r="D267">
        <v>0.71</v>
      </c>
      <c r="E267">
        <v>28</v>
      </c>
      <c r="F267" t="s">
        <v>714</v>
      </c>
      <c r="G267">
        <v>0</v>
      </c>
    </row>
    <row r="268" spans="1:7" x14ac:dyDescent="0.3">
      <c r="A268" t="s">
        <v>733</v>
      </c>
      <c r="B268">
        <v>5</v>
      </c>
      <c r="C268">
        <v>31</v>
      </c>
      <c r="D268">
        <v>0.89</v>
      </c>
      <c r="E268">
        <v>18</v>
      </c>
      <c r="F268" t="s">
        <v>715</v>
      </c>
      <c r="G268">
        <v>0</v>
      </c>
    </row>
    <row r="269" spans="1:7" x14ac:dyDescent="0.3">
      <c r="A269" t="s">
        <v>739</v>
      </c>
      <c r="B269">
        <v>25</v>
      </c>
      <c r="C269">
        <v>72</v>
      </c>
      <c r="D269">
        <v>0.87</v>
      </c>
      <c r="E269">
        <v>21</v>
      </c>
      <c r="F269" t="s">
        <v>711</v>
      </c>
      <c r="G269">
        <v>0</v>
      </c>
    </row>
    <row r="270" spans="1:7" x14ac:dyDescent="0.3">
      <c r="A270" t="s">
        <v>748</v>
      </c>
      <c r="B270">
        <v>45</v>
      </c>
      <c r="C270">
        <v>120</v>
      </c>
      <c r="D270">
        <v>1.04</v>
      </c>
      <c r="E270">
        <v>28</v>
      </c>
      <c r="F270" t="s">
        <v>711</v>
      </c>
      <c r="G270">
        <v>0</v>
      </c>
    </row>
    <row r="271" spans="1:7" x14ac:dyDescent="0.3">
      <c r="A271" t="s">
        <v>740</v>
      </c>
      <c r="B271">
        <v>25</v>
      </c>
      <c r="C271">
        <v>84</v>
      </c>
      <c r="D271">
        <v>1.04</v>
      </c>
      <c r="E271">
        <v>25</v>
      </c>
      <c r="F271" t="s">
        <v>713</v>
      </c>
      <c r="G271">
        <v>0</v>
      </c>
    </row>
    <row r="272" spans="1:7" x14ac:dyDescent="0.3">
      <c r="A272" t="s">
        <v>736</v>
      </c>
      <c r="B272">
        <v>25</v>
      </c>
      <c r="C272">
        <v>54</v>
      </c>
      <c r="D272">
        <v>0.88</v>
      </c>
      <c r="E272">
        <v>30</v>
      </c>
      <c r="F272" t="s">
        <v>711</v>
      </c>
      <c r="G272">
        <v>0</v>
      </c>
    </row>
    <row r="273" spans="1:7" x14ac:dyDescent="0.3">
      <c r="A273" t="s">
        <v>745</v>
      </c>
      <c r="B273">
        <v>45</v>
      </c>
      <c r="C273">
        <v>128</v>
      </c>
      <c r="D273">
        <v>1.17</v>
      </c>
      <c r="E273">
        <v>25</v>
      </c>
      <c r="F273" t="s">
        <v>713</v>
      </c>
      <c r="G273">
        <v>0</v>
      </c>
    </row>
    <row r="274" spans="1:7" x14ac:dyDescent="0.3">
      <c r="A274" t="s">
        <v>744</v>
      </c>
      <c r="B274">
        <v>25</v>
      </c>
      <c r="C274">
        <v>65</v>
      </c>
      <c r="D274">
        <v>0.79</v>
      </c>
      <c r="E274">
        <v>24</v>
      </c>
      <c r="F274" t="s">
        <v>714</v>
      </c>
      <c r="G274">
        <v>0</v>
      </c>
    </row>
    <row r="275" spans="1:7" x14ac:dyDescent="0.3">
      <c r="A275" t="s">
        <v>1475</v>
      </c>
      <c r="B275">
        <v>45</v>
      </c>
      <c r="C275">
        <v>98</v>
      </c>
      <c r="D275">
        <v>1.4</v>
      </c>
      <c r="E275">
        <v>31</v>
      </c>
      <c r="F275" t="s">
        <v>1465</v>
      </c>
      <c r="G275">
        <v>0</v>
      </c>
    </row>
    <row r="277" spans="1:7" x14ac:dyDescent="0.3">
      <c r="A277" s="13" t="s">
        <v>107</v>
      </c>
      <c r="B277" s="13" t="s">
        <v>7</v>
      </c>
      <c r="C277" s="13" t="s">
        <v>9</v>
      </c>
      <c r="D277" s="13" t="s">
        <v>11</v>
      </c>
    </row>
    <row r="278" spans="1:7" x14ac:dyDescent="0.3">
      <c r="A278" t="s">
        <v>955</v>
      </c>
      <c r="B278">
        <f t="shared" ref="B278:B307" si="0">(D189*$B$235*$C$235)+(E189*$B$236*$C$236)+(F189*$B$237*$C$237)+(G189*$B$238*$C$238)+(I189*$B$239*$C$239)+(J189*$B$241*$C$241)</f>
        <v>0</v>
      </c>
      <c r="C278">
        <f t="shared" ref="C278:C307" si="1">(D189*$B$235*$D$235)+(E189*$B$236*$D$236)+(F189*$B$237*$D$237)+(G189*$B$238*$D$238)+(I189*$B$239*$D$239)+(J189*$B$241*$D$241)</f>
        <v>0</v>
      </c>
      <c r="D278">
        <f t="shared" ref="D278:D307" si="2">(D189*$B$235*$E$235)+(E189*$B$236*$E$236)+(F189*$B$237*$E$237)+(G189*$B$238*$E$238)+(I189*$B$239*$E$239)+(J189*$B$241*$E$241)</f>
        <v>0</v>
      </c>
    </row>
    <row r="279" spans="1:7" x14ac:dyDescent="0.3">
      <c r="A279" t="s">
        <v>72</v>
      </c>
      <c r="B279">
        <f t="shared" si="0"/>
        <v>0</v>
      </c>
      <c r="C279">
        <f t="shared" si="1"/>
        <v>0</v>
      </c>
      <c r="D279">
        <f t="shared" si="2"/>
        <v>0</v>
      </c>
    </row>
    <row r="280" spans="1:7" x14ac:dyDescent="0.3">
      <c r="A280" t="s">
        <v>73</v>
      </c>
      <c r="B280">
        <f t="shared" si="0"/>
        <v>276.8</v>
      </c>
      <c r="C280">
        <f t="shared" si="1"/>
        <v>294.09999999999997</v>
      </c>
      <c r="D280">
        <f t="shared" si="2"/>
        <v>346</v>
      </c>
    </row>
    <row r="281" spans="1:7" x14ac:dyDescent="0.3">
      <c r="A281" t="s">
        <v>74</v>
      </c>
      <c r="B281">
        <f t="shared" si="0"/>
        <v>276.8</v>
      </c>
      <c r="C281">
        <f t="shared" si="1"/>
        <v>294.09999999999997</v>
      </c>
      <c r="D281">
        <f t="shared" si="2"/>
        <v>346</v>
      </c>
    </row>
    <row r="282" spans="1:7" x14ac:dyDescent="0.3">
      <c r="A282" t="s">
        <v>75</v>
      </c>
      <c r="B282">
        <f t="shared" si="0"/>
        <v>576</v>
      </c>
      <c r="C282">
        <f t="shared" si="1"/>
        <v>648</v>
      </c>
      <c r="D282">
        <f t="shared" si="2"/>
        <v>792.00000000000011</v>
      </c>
    </row>
    <row r="283" spans="1:7" x14ac:dyDescent="0.3">
      <c r="A283" t="s">
        <v>82</v>
      </c>
      <c r="B283">
        <f t="shared" si="0"/>
        <v>564.79999999999995</v>
      </c>
      <c r="C283">
        <f t="shared" si="1"/>
        <v>618.09999999999991</v>
      </c>
      <c r="D283">
        <f t="shared" si="2"/>
        <v>742</v>
      </c>
    </row>
    <row r="284" spans="1:7" x14ac:dyDescent="0.3">
      <c r="A284" t="s">
        <v>691</v>
      </c>
      <c r="B284">
        <f t="shared" si="0"/>
        <v>0</v>
      </c>
      <c r="C284">
        <f t="shared" si="1"/>
        <v>0</v>
      </c>
      <c r="D284">
        <f t="shared" si="2"/>
        <v>0</v>
      </c>
    </row>
    <row r="285" spans="1:7" x14ac:dyDescent="0.3">
      <c r="A285" t="s">
        <v>79</v>
      </c>
      <c r="B285">
        <f t="shared" si="0"/>
        <v>288</v>
      </c>
      <c r="C285">
        <f t="shared" si="1"/>
        <v>324</v>
      </c>
      <c r="D285">
        <f t="shared" si="2"/>
        <v>396.00000000000006</v>
      </c>
    </row>
    <row r="286" spans="1:7" x14ac:dyDescent="0.3">
      <c r="A286" t="s">
        <v>77</v>
      </c>
      <c r="B286">
        <f t="shared" si="0"/>
        <v>643.5</v>
      </c>
      <c r="C286">
        <f t="shared" si="1"/>
        <v>858</v>
      </c>
      <c r="D286">
        <f t="shared" si="2"/>
        <v>1029.5999999999999</v>
      </c>
    </row>
    <row r="287" spans="1:7" x14ac:dyDescent="0.3">
      <c r="A287" t="s">
        <v>83</v>
      </c>
      <c r="B287">
        <f t="shared" si="0"/>
        <v>598.40000000000009</v>
      </c>
      <c r="C287">
        <f t="shared" si="1"/>
        <v>676</v>
      </c>
      <c r="D287">
        <f t="shared" si="2"/>
        <v>808.3</v>
      </c>
    </row>
    <row r="288" spans="1:7" x14ac:dyDescent="0.3">
      <c r="A288" t="s">
        <v>63</v>
      </c>
      <c r="B288">
        <f t="shared" si="0"/>
        <v>0</v>
      </c>
      <c r="C288">
        <f t="shared" si="1"/>
        <v>0</v>
      </c>
      <c r="D288">
        <f t="shared" si="2"/>
        <v>0</v>
      </c>
    </row>
    <row r="289" spans="1:4" x14ac:dyDescent="0.3">
      <c r="A289" t="s">
        <v>65</v>
      </c>
      <c r="B289">
        <f t="shared" si="0"/>
        <v>0</v>
      </c>
      <c r="C289">
        <f t="shared" si="1"/>
        <v>0</v>
      </c>
      <c r="D289">
        <f t="shared" si="2"/>
        <v>0</v>
      </c>
    </row>
    <row r="290" spans="1:4" x14ac:dyDescent="0.3">
      <c r="A290" t="s">
        <v>66</v>
      </c>
      <c r="B290">
        <f t="shared" si="0"/>
        <v>576</v>
      </c>
      <c r="C290">
        <f t="shared" si="1"/>
        <v>648</v>
      </c>
      <c r="D290">
        <f t="shared" si="2"/>
        <v>792.00000000000011</v>
      </c>
    </row>
    <row r="291" spans="1:4" x14ac:dyDescent="0.3">
      <c r="A291" t="s">
        <v>68</v>
      </c>
      <c r="B291">
        <f t="shared" si="0"/>
        <v>576</v>
      </c>
      <c r="C291">
        <f t="shared" si="1"/>
        <v>648</v>
      </c>
      <c r="D291">
        <f t="shared" si="2"/>
        <v>792.00000000000011</v>
      </c>
    </row>
    <row r="292" spans="1:4" x14ac:dyDescent="0.3">
      <c r="A292" t="s">
        <v>81</v>
      </c>
      <c r="B292">
        <f t="shared" si="0"/>
        <v>643.20000000000005</v>
      </c>
      <c r="C292">
        <f t="shared" si="1"/>
        <v>763.8</v>
      </c>
      <c r="D292">
        <f t="shared" si="2"/>
        <v>924.59999999999991</v>
      </c>
    </row>
    <row r="293" spans="1:4" x14ac:dyDescent="0.3">
      <c r="A293" t="s">
        <v>80</v>
      </c>
      <c r="B293">
        <f t="shared" si="0"/>
        <v>276.8</v>
      </c>
      <c r="C293">
        <f t="shared" si="1"/>
        <v>294.09999999999997</v>
      </c>
      <c r="D293">
        <f t="shared" si="2"/>
        <v>346</v>
      </c>
    </row>
    <row r="294" spans="1:4" x14ac:dyDescent="0.3">
      <c r="A294" t="s">
        <v>84</v>
      </c>
      <c r="B294">
        <f t="shared" si="0"/>
        <v>875.2</v>
      </c>
      <c r="C294">
        <f t="shared" si="1"/>
        <v>970.09999999999991</v>
      </c>
      <c r="D294">
        <f t="shared" si="2"/>
        <v>1154.3</v>
      </c>
    </row>
    <row r="295" spans="1:4" x14ac:dyDescent="0.3">
      <c r="A295" t="s">
        <v>693</v>
      </c>
      <c r="B295">
        <f t="shared" si="0"/>
        <v>596</v>
      </c>
      <c r="C295">
        <f t="shared" si="1"/>
        <v>772.9</v>
      </c>
      <c r="D295">
        <f t="shared" si="2"/>
        <v>916</v>
      </c>
    </row>
    <row r="296" spans="1:4" x14ac:dyDescent="0.3">
      <c r="A296" t="s">
        <v>692</v>
      </c>
      <c r="B296">
        <f t="shared" si="0"/>
        <v>0</v>
      </c>
      <c r="C296">
        <f t="shared" si="1"/>
        <v>0</v>
      </c>
      <c r="D296">
        <f t="shared" si="2"/>
        <v>0</v>
      </c>
    </row>
    <row r="297" spans="1:4" x14ac:dyDescent="0.3">
      <c r="A297" t="s">
        <v>78</v>
      </c>
      <c r="B297">
        <f t="shared" si="0"/>
        <v>895.2</v>
      </c>
      <c r="C297">
        <f t="shared" si="1"/>
        <v>1126.8</v>
      </c>
      <c r="D297">
        <f t="shared" si="2"/>
        <v>1362</v>
      </c>
    </row>
    <row r="298" spans="1:4" x14ac:dyDescent="0.3">
      <c r="A298" t="s">
        <v>76</v>
      </c>
      <c r="B298">
        <f t="shared" si="0"/>
        <v>596</v>
      </c>
      <c r="C298">
        <f t="shared" si="1"/>
        <v>772.9</v>
      </c>
      <c r="D298">
        <f t="shared" si="2"/>
        <v>916</v>
      </c>
    </row>
    <row r="299" spans="1:4" x14ac:dyDescent="0.3">
      <c r="A299" t="s">
        <v>71</v>
      </c>
      <c r="B299">
        <f t="shared" si="0"/>
        <v>576</v>
      </c>
      <c r="C299">
        <f t="shared" si="1"/>
        <v>648</v>
      </c>
      <c r="D299">
        <f t="shared" si="2"/>
        <v>792.00000000000011</v>
      </c>
    </row>
    <row r="300" spans="1:4" x14ac:dyDescent="0.3">
      <c r="A300" t="s">
        <v>70</v>
      </c>
      <c r="B300">
        <f t="shared" si="0"/>
        <v>0</v>
      </c>
      <c r="C300">
        <f t="shared" si="1"/>
        <v>0</v>
      </c>
      <c r="D300">
        <f t="shared" si="2"/>
        <v>0</v>
      </c>
    </row>
    <row r="301" spans="1:4" x14ac:dyDescent="0.3">
      <c r="A301" t="s">
        <v>696</v>
      </c>
      <c r="B301">
        <f t="shared" si="0"/>
        <v>576</v>
      </c>
      <c r="C301">
        <f t="shared" si="1"/>
        <v>648</v>
      </c>
      <c r="D301">
        <f t="shared" si="2"/>
        <v>792.00000000000011</v>
      </c>
    </row>
    <row r="302" spans="1:4" x14ac:dyDescent="0.3">
      <c r="A302" t="s">
        <v>695</v>
      </c>
      <c r="B302">
        <f t="shared" si="0"/>
        <v>288</v>
      </c>
      <c r="C302">
        <f t="shared" si="1"/>
        <v>324</v>
      </c>
      <c r="D302">
        <f t="shared" si="2"/>
        <v>396.00000000000006</v>
      </c>
    </row>
    <row r="303" spans="1:4" x14ac:dyDescent="0.3">
      <c r="A303" t="s">
        <v>817</v>
      </c>
      <c r="B303">
        <f t="shared" si="0"/>
        <v>321.75</v>
      </c>
      <c r="C303">
        <f t="shared" si="1"/>
        <v>429</v>
      </c>
      <c r="D303">
        <f t="shared" si="2"/>
        <v>514.79999999999995</v>
      </c>
    </row>
    <row r="304" spans="1:4" x14ac:dyDescent="0.3">
      <c r="A304" t="s">
        <v>956</v>
      </c>
      <c r="B304">
        <f t="shared" si="0"/>
        <v>0</v>
      </c>
      <c r="C304">
        <f t="shared" si="1"/>
        <v>0</v>
      </c>
      <c r="D304">
        <f t="shared" si="2"/>
        <v>0</v>
      </c>
    </row>
    <row r="305" spans="1:4" x14ac:dyDescent="0.3">
      <c r="A305" t="s">
        <v>694</v>
      </c>
      <c r="B305">
        <f t="shared" si="0"/>
        <v>608</v>
      </c>
      <c r="C305">
        <f t="shared" si="1"/>
        <v>684</v>
      </c>
      <c r="D305">
        <f t="shared" si="2"/>
        <v>836.00000000000011</v>
      </c>
    </row>
    <row r="306" spans="1:4" x14ac:dyDescent="0.3">
      <c r="A306" t="s">
        <v>69</v>
      </c>
      <c r="B306">
        <f t="shared" si="0"/>
        <v>0</v>
      </c>
      <c r="C306">
        <f t="shared" si="1"/>
        <v>0</v>
      </c>
      <c r="D306">
        <f t="shared" si="2"/>
        <v>0</v>
      </c>
    </row>
    <row r="307" spans="1:4" x14ac:dyDescent="0.3">
      <c r="A307" t="s">
        <v>780</v>
      </c>
      <c r="B307">
        <f t="shared" si="0"/>
        <v>288</v>
      </c>
      <c r="C307">
        <f t="shared" si="1"/>
        <v>324</v>
      </c>
      <c r="D307">
        <f t="shared" si="2"/>
        <v>396.00000000000006</v>
      </c>
    </row>
    <row r="309" spans="1:4" x14ac:dyDescent="0.3">
      <c r="A309" s="13" t="s">
        <v>107</v>
      </c>
      <c r="B309" s="13" t="s">
        <v>7</v>
      </c>
      <c r="C309" s="13" t="s">
        <v>9</v>
      </c>
      <c r="D309" s="13" t="s">
        <v>11</v>
      </c>
    </row>
    <row r="310" spans="1:4" x14ac:dyDescent="0.3">
      <c r="A310" t="s">
        <v>955</v>
      </c>
      <c r="B310">
        <f>(D189*$B$235*$C$235*0.47)+(E189*$B$236*$C$236*0.51)+(F189*$B$237*$C$237*0.51)+(G189*$B$238*$C$238*0.52)+(I189*$B$239*$C$239*0.61)+(J189*$B$241*$C$241*0.66)+(H189*$B$240*$C$240*0.66)</f>
        <v>226.51200000000003</v>
      </c>
      <c r="C310">
        <f>(D189*$B$235*$D$235*0.47)+(E189*$B$236*$D$236*0.51)+(F189*$B$237*$D$237*0.51)+(G189*$B$238*$D$238*0.52)+(I189*$B$239*$D$239*0.61)+(J189*$B$241*$D$241*0.66)+(H189*$B$240*$D$240*0.66)</f>
        <v>311.45400000000006</v>
      </c>
      <c r="D310">
        <f>(D189*$B$235*$E$235*0.47)+(E189*$B$236*$E$236*0.51)+(F189*$B$237*$E$237*0.51)+(G189*$B$238*$E$238*0.52)+(I189*$B$239*$E$239*0.61)+(J189*$B$241*$E$241*0.66)+(H189*$B$240*$E$240*0.66)</f>
        <v>368.08200000000005</v>
      </c>
    </row>
    <row r="311" spans="1:4" x14ac:dyDescent="0.3">
      <c r="A311" t="s">
        <v>72</v>
      </c>
      <c r="B311">
        <f t="shared" ref="B311:B339" si="3">(D190*$B$235*$C$235*0.47)+(E190*$B$236*$C$236*0.51)+(F190*$B$237*$C$237*0.51)+(G190*$B$238*$C$238*0.52)+(I190*$B$239*$C$239*0.61)+(J190*$B$241*$C$241*0.66)+(H190*$B$240*$C$240*0.66)</f>
        <v>0</v>
      </c>
      <c r="C311">
        <f t="shared" ref="C311:C339" si="4">(D190*$B$235*$D$235*0.47)+(E190*$B$236*$D$236*0.51)+(F190*$B$237*$D$237*0.51)+(G190*$B$238*$D$238*0.52)+(I190*$B$239*$D$239*0.61)+(J190*$B$241*$D$241*0.66)+(H190*$B$240*$D$240*0.66)</f>
        <v>0</v>
      </c>
      <c r="D311">
        <f t="shared" ref="D311:D339" si="5">(D190*$B$235*$E$235*0.47)+(E190*$B$236*$E$236*0.51)+(F190*$B$237*$E$237*0.51)+(G190*$B$238*$E$238*0.52)+(I190*$B$239*$E$239*0.61)+(J190*$B$241*$E$241*0.66)+(H190*$B$240*$E$240*0.66)</f>
        <v>0</v>
      </c>
    </row>
    <row r="312" spans="1:4" x14ac:dyDescent="0.3">
      <c r="A312" t="s">
        <v>73</v>
      </c>
      <c r="B312">
        <f t="shared" si="3"/>
        <v>130.096</v>
      </c>
      <c r="C312">
        <f t="shared" si="4"/>
        <v>138.22699999999998</v>
      </c>
      <c r="D312">
        <f t="shared" si="5"/>
        <v>162.62</v>
      </c>
    </row>
    <row r="313" spans="1:4" x14ac:dyDescent="0.3">
      <c r="A313" t="s">
        <v>74</v>
      </c>
      <c r="B313">
        <f t="shared" si="3"/>
        <v>130.096</v>
      </c>
      <c r="C313">
        <f t="shared" si="4"/>
        <v>138.22699999999998</v>
      </c>
      <c r="D313">
        <f t="shared" si="5"/>
        <v>162.62</v>
      </c>
    </row>
    <row r="314" spans="1:4" x14ac:dyDescent="0.3">
      <c r="A314" t="s">
        <v>75</v>
      </c>
      <c r="B314">
        <f t="shared" si="3"/>
        <v>293.76</v>
      </c>
      <c r="C314">
        <f t="shared" si="4"/>
        <v>330.48</v>
      </c>
      <c r="D314">
        <f t="shared" si="5"/>
        <v>403.92000000000007</v>
      </c>
    </row>
    <row r="315" spans="1:4" x14ac:dyDescent="0.3">
      <c r="A315" t="s">
        <v>82</v>
      </c>
      <c r="B315">
        <f t="shared" si="3"/>
        <v>276.976</v>
      </c>
      <c r="C315">
        <f t="shared" si="4"/>
        <v>303.46699999999998</v>
      </c>
      <c r="D315">
        <f t="shared" si="5"/>
        <v>364.58000000000004</v>
      </c>
    </row>
    <row r="316" spans="1:4" x14ac:dyDescent="0.3">
      <c r="A316" t="s">
        <v>691</v>
      </c>
      <c r="B316">
        <f t="shared" si="3"/>
        <v>0</v>
      </c>
      <c r="C316">
        <f t="shared" si="4"/>
        <v>0</v>
      </c>
      <c r="D316">
        <f t="shared" si="5"/>
        <v>0</v>
      </c>
    </row>
    <row r="317" spans="1:4" x14ac:dyDescent="0.3">
      <c r="A317" t="s">
        <v>79</v>
      </c>
      <c r="B317">
        <f t="shared" si="3"/>
        <v>146.88</v>
      </c>
      <c r="C317">
        <f t="shared" si="4"/>
        <v>165.24</v>
      </c>
      <c r="D317">
        <f t="shared" si="5"/>
        <v>201.96000000000004</v>
      </c>
    </row>
    <row r="318" spans="1:4" x14ac:dyDescent="0.3">
      <c r="A318" t="s">
        <v>77</v>
      </c>
      <c r="B318">
        <f t="shared" si="3"/>
        <v>392.53499999999997</v>
      </c>
      <c r="C318">
        <f t="shared" si="4"/>
        <v>523.38</v>
      </c>
      <c r="D318">
        <f t="shared" si="5"/>
        <v>628.05599999999993</v>
      </c>
    </row>
    <row r="319" spans="1:4" x14ac:dyDescent="0.3">
      <c r="A319" t="s">
        <v>83</v>
      </c>
      <c r="B319">
        <f t="shared" si="3"/>
        <v>297.32800000000003</v>
      </c>
      <c r="C319">
        <f t="shared" si="4"/>
        <v>336.81499999999994</v>
      </c>
      <c r="D319">
        <f t="shared" si="5"/>
        <v>403.01599999999996</v>
      </c>
    </row>
    <row r="320" spans="1:4" x14ac:dyDescent="0.3">
      <c r="A320" t="s">
        <v>63</v>
      </c>
      <c r="B320">
        <f t="shared" si="3"/>
        <v>0</v>
      </c>
      <c r="C320">
        <f t="shared" si="4"/>
        <v>0</v>
      </c>
      <c r="D320">
        <f t="shared" si="5"/>
        <v>0</v>
      </c>
    </row>
    <row r="321" spans="1:4" x14ac:dyDescent="0.3">
      <c r="A321" t="s">
        <v>65</v>
      </c>
      <c r="B321">
        <f t="shared" si="3"/>
        <v>0</v>
      </c>
      <c r="C321">
        <f t="shared" si="4"/>
        <v>0</v>
      </c>
      <c r="D321">
        <f t="shared" si="5"/>
        <v>0</v>
      </c>
    </row>
    <row r="322" spans="1:4" x14ac:dyDescent="0.3">
      <c r="A322" t="s">
        <v>66</v>
      </c>
      <c r="B322">
        <f t="shared" si="3"/>
        <v>293.76</v>
      </c>
      <c r="C322">
        <f t="shared" si="4"/>
        <v>330.48</v>
      </c>
      <c r="D322">
        <f t="shared" si="5"/>
        <v>403.92000000000007</v>
      </c>
    </row>
    <row r="323" spans="1:4" x14ac:dyDescent="0.3">
      <c r="A323" t="s">
        <v>68</v>
      </c>
      <c r="B323">
        <f t="shared" si="3"/>
        <v>293.76</v>
      </c>
      <c r="C323">
        <f t="shared" si="4"/>
        <v>330.48</v>
      </c>
      <c r="D323">
        <f t="shared" si="5"/>
        <v>403.92000000000007</v>
      </c>
    </row>
    <row r="324" spans="1:4" x14ac:dyDescent="0.3">
      <c r="A324" t="s">
        <v>81</v>
      </c>
      <c r="B324">
        <f t="shared" si="3"/>
        <v>334.46400000000006</v>
      </c>
      <c r="C324">
        <f t="shared" si="4"/>
        <v>397.17599999999999</v>
      </c>
      <c r="D324">
        <f t="shared" si="5"/>
        <v>480.79199999999997</v>
      </c>
    </row>
    <row r="325" spans="1:4" x14ac:dyDescent="0.3">
      <c r="A325" t="s">
        <v>80</v>
      </c>
      <c r="B325">
        <f t="shared" si="3"/>
        <v>130.096</v>
      </c>
      <c r="C325">
        <f t="shared" si="4"/>
        <v>138.22699999999998</v>
      </c>
      <c r="D325">
        <f t="shared" si="5"/>
        <v>162.62</v>
      </c>
    </row>
    <row r="326" spans="1:4" x14ac:dyDescent="0.3">
      <c r="A326" t="s">
        <v>84</v>
      </c>
      <c r="B326">
        <f t="shared" si="3"/>
        <v>427.42400000000004</v>
      </c>
      <c r="C326">
        <f t="shared" si="4"/>
        <v>475.04199999999992</v>
      </c>
      <c r="D326">
        <f t="shared" si="5"/>
        <v>565.63599999999997</v>
      </c>
    </row>
    <row r="327" spans="1:4" x14ac:dyDescent="0.3">
      <c r="A327" t="s">
        <v>693</v>
      </c>
      <c r="B327">
        <f t="shared" si="3"/>
        <v>340.76800000000003</v>
      </c>
      <c r="C327">
        <f t="shared" si="4"/>
        <v>454.23500000000001</v>
      </c>
      <c r="D327">
        <f t="shared" si="5"/>
        <v>538.82000000000005</v>
      </c>
    </row>
    <row r="328" spans="1:4" x14ac:dyDescent="0.3">
      <c r="A328" t="s">
        <v>692</v>
      </c>
      <c r="B328">
        <f t="shared" si="3"/>
        <v>0</v>
      </c>
      <c r="C328">
        <f t="shared" si="4"/>
        <v>0</v>
      </c>
      <c r="D328">
        <f t="shared" si="5"/>
        <v>0</v>
      </c>
    </row>
    <row r="329" spans="1:4" x14ac:dyDescent="0.3">
      <c r="A329" t="s">
        <v>78</v>
      </c>
      <c r="B329">
        <f t="shared" si="3"/>
        <v>504.43200000000002</v>
      </c>
      <c r="C329">
        <f t="shared" si="4"/>
        <v>646.48800000000006</v>
      </c>
      <c r="D329">
        <f t="shared" si="5"/>
        <v>780.12000000000012</v>
      </c>
    </row>
    <row r="330" spans="1:4" x14ac:dyDescent="0.3">
      <c r="A330" t="s">
        <v>76</v>
      </c>
      <c r="B330">
        <f t="shared" si="3"/>
        <v>340.76800000000003</v>
      </c>
      <c r="C330">
        <f t="shared" si="4"/>
        <v>454.23500000000001</v>
      </c>
      <c r="D330">
        <f t="shared" si="5"/>
        <v>538.82000000000005</v>
      </c>
    </row>
    <row r="331" spans="1:4" x14ac:dyDescent="0.3">
      <c r="A331" t="s">
        <v>71</v>
      </c>
      <c r="B331">
        <f t="shared" si="3"/>
        <v>293.76</v>
      </c>
      <c r="C331">
        <f t="shared" si="4"/>
        <v>330.48</v>
      </c>
      <c r="D331">
        <f t="shared" si="5"/>
        <v>403.92000000000007</v>
      </c>
    </row>
    <row r="332" spans="1:4" x14ac:dyDescent="0.3">
      <c r="A332" t="s">
        <v>70</v>
      </c>
      <c r="B332">
        <f t="shared" si="3"/>
        <v>0</v>
      </c>
      <c r="C332">
        <f t="shared" si="4"/>
        <v>0</v>
      </c>
      <c r="D332">
        <f t="shared" si="5"/>
        <v>0</v>
      </c>
    </row>
    <row r="333" spans="1:4" x14ac:dyDescent="0.3">
      <c r="A333" t="s">
        <v>696</v>
      </c>
      <c r="B333">
        <f t="shared" si="3"/>
        <v>293.76</v>
      </c>
      <c r="C333">
        <f t="shared" si="4"/>
        <v>330.48</v>
      </c>
      <c r="D333">
        <f t="shared" si="5"/>
        <v>403.92000000000007</v>
      </c>
    </row>
    <row r="334" spans="1:4" x14ac:dyDescent="0.3">
      <c r="A334" t="s">
        <v>695</v>
      </c>
      <c r="B334">
        <f t="shared" si="3"/>
        <v>146.88</v>
      </c>
      <c r="C334">
        <f t="shared" si="4"/>
        <v>165.24</v>
      </c>
      <c r="D334">
        <f t="shared" si="5"/>
        <v>201.96000000000004</v>
      </c>
    </row>
    <row r="335" spans="1:4" x14ac:dyDescent="0.3">
      <c r="A335" t="s">
        <v>817</v>
      </c>
      <c r="B335">
        <f t="shared" si="3"/>
        <v>196.26749999999998</v>
      </c>
      <c r="C335">
        <f t="shared" si="4"/>
        <v>261.69</v>
      </c>
      <c r="D335">
        <f t="shared" si="5"/>
        <v>314.02799999999996</v>
      </c>
    </row>
    <row r="336" spans="1:4" x14ac:dyDescent="0.3">
      <c r="A336" t="s">
        <v>956</v>
      </c>
      <c r="B336">
        <f t="shared" si="3"/>
        <v>0</v>
      </c>
      <c r="C336">
        <f t="shared" si="4"/>
        <v>0</v>
      </c>
      <c r="D336">
        <f t="shared" si="5"/>
        <v>0</v>
      </c>
    </row>
    <row r="337" spans="1:4" x14ac:dyDescent="0.3">
      <c r="A337" t="s">
        <v>694</v>
      </c>
      <c r="B337">
        <f t="shared" si="3"/>
        <v>310.08</v>
      </c>
      <c r="C337">
        <f t="shared" si="4"/>
        <v>348.84000000000003</v>
      </c>
      <c r="D337">
        <f t="shared" si="5"/>
        <v>426.36000000000007</v>
      </c>
    </row>
    <row r="338" spans="1:4" x14ac:dyDescent="0.3">
      <c r="A338" t="s">
        <v>69</v>
      </c>
      <c r="B338">
        <f t="shared" si="3"/>
        <v>0</v>
      </c>
      <c r="C338">
        <f t="shared" si="4"/>
        <v>0</v>
      </c>
      <c r="D338">
        <f t="shared" si="5"/>
        <v>0</v>
      </c>
    </row>
    <row r="339" spans="1:4" x14ac:dyDescent="0.3">
      <c r="A339" t="s">
        <v>780</v>
      </c>
      <c r="B339">
        <f t="shared" si="3"/>
        <v>146.88</v>
      </c>
      <c r="C339">
        <f t="shared" si="4"/>
        <v>165.24</v>
      </c>
      <c r="D339">
        <f t="shared" si="5"/>
        <v>201.96000000000004</v>
      </c>
    </row>
    <row r="341" spans="1:4" x14ac:dyDescent="0.3">
      <c r="A341" t="s">
        <v>107</v>
      </c>
      <c r="B341" t="s">
        <v>7</v>
      </c>
      <c r="C341" t="s">
        <v>9</v>
      </c>
      <c r="D341" t="s">
        <v>11</v>
      </c>
    </row>
    <row r="342" spans="1:4" x14ac:dyDescent="0.3">
      <c r="A342" t="s">
        <v>788</v>
      </c>
      <c r="B342">
        <f t="shared" ref="B342:B353" si="6">E221*F221*$B$244</f>
        <v>633.6</v>
      </c>
      <c r="C342">
        <f t="shared" ref="C342:C353" si="7">E221*F221*$B$245</f>
        <v>871.2</v>
      </c>
      <c r="D342">
        <f t="shared" ref="D342:D353" si="8">E221*F221*$B$246</f>
        <v>1029.6000000000001</v>
      </c>
    </row>
    <row r="343" spans="1:4" x14ac:dyDescent="0.3">
      <c r="A343" t="s">
        <v>102</v>
      </c>
      <c r="B343">
        <f t="shared" si="6"/>
        <v>624</v>
      </c>
      <c r="C343">
        <f t="shared" si="7"/>
        <v>858.00000000000011</v>
      </c>
      <c r="D343">
        <f t="shared" si="8"/>
        <v>1014</v>
      </c>
    </row>
    <row r="344" spans="1:4" x14ac:dyDescent="0.3">
      <c r="A344" t="s">
        <v>99</v>
      </c>
      <c r="B344">
        <f t="shared" si="6"/>
        <v>691.2</v>
      </c>
      <c r="C344">
        <f t="shared" si="7"/>
        <v>950.40000000000009</v>
      </c>
      <c r="D344">
        <f t="shared" si="8"/>
        <v>1123.2</v>
      </c>
    </row>
    <row r="345" spans="1:4" x14ac:dyDescent="0.3">
      <c r="A345" t="s">
        <v>1479</v>
      </c>
      <c r="B345" s="114">
        <f t="shared" si="6"/>
        <v>460.8</v>
      </c>
      <c r="C345" s="114">
        <f t="shared" si="7"/>
        <v>633.6</v>
      </c>
      <c r="D345" s="114">
        <f t="shared" si="8"/>
        <v>748.80000000000007</v>
      </c>
    </row>
    <row r="346" spans="1:4" x14ac:dyDescent="0.3">
      <c r="A346" t="s">
        <v>98</v>
      </c>
      <c r="B346">
        <f t="shared" si="6"/>
        <v>691.2</v>
      </c>
      <c r="C346">
        <f t="shared" si="7"/>
        <v>950.40000000000009</v>
      </c>
      <c r="D346">
        <f t="shared" si="8"/>
        <v>1123.2</v>
      </c>
    </row>
    <row r="347" spans="1:4" x14ac:dyDescent="0.3">
      <c r="A347" t="s">
        <v>96</v>
      </c>
      <c r="B347">
        <f t="shared" si="6"/>
        <v>460.8</v>
      </c>
      <c r="C347">
        <f t="shared" si="7"/>
        <v>633.6</v>
      </c>
      <c r="D347">
        <f t="shared" si="8"/>
        <v>748.80000000000007</v>
      </c>
    </row>
    <row r="348" spans="1:4" x14ac:dyDescent="0.3">
      <c r="A348" t="s">
        <v>100</v>
      </c>
      <c r="B348">
        <f t="shared" si="6"/>
        <v>262.40000000000003</v>
      </c>
      <c r="C348">
        <f t="shared" si="7"/>
        <v>360.8</v>
      </c>
      <c r="D348">
        <f t="shared" si="8"/>
        <v>426.40000000000003</v>
      </c>
    </row>
    <row r="349" spans="1:4" x14ac:dyDescent="0.3">
      <c r="A349" t="s">
        <v>101</v>
      </c>
      <c r="B349">
        <f t="shared" si="6"/>
        <v>576</v>
      </c>
      <c r="C349">
        <f t="shared" si="7"/>
        <v>792.00000000000011</v>
      </c>
      <c r="D349">
        <f t="shared" si="8"/>
        <v>936</v>
      </c>
    </row>
    <row r="350" spans="1:4" x14ac:dyDescent="0.3">
      <c r="A350" t="s">
        <v>94</v>
      </c>
      <c r="B350">
        <f t="shared" si="6"/>
        <v>344</v>
      </c>
      <c r="C350">
        <f t="shared" si="7"/>
        <v>473.00000000000006</v>
      </c>
      <c r="D350">
        <f t="shared" si="8"/>
        <v>559</v>
      </c>
    </row>
    <row r="351" spans="1:4" x14ac:dyDescent="0.3">
      <c r="A351" t="s">
        <v>95</v>
      </c>
      <c r="B351">
        <f t="shared" si="6"/>
        <v>691.2</v>
      </c>
      <c r="C351">
        <f t="shared" si="7"/>
        <v>950.40000000000009</v>
      </c>
      <c r="D351">
        <f t="shared" si="8"/>
        <v>1123.2</v>
      </c>
    </row>
    <row r="352" spans="1:4" x14ac:dyDescent="0.3">
      <c r="A352" t="s">
        <v>753</v>
      </c>
      <c r="B352">
        <f t="shared" si="6"/>
        <v>820.80000000000007</v>
      </c>
      <c r="C352">
        <f t="shared" si="7"/>
        <v>1128.6000000000001</v>
      </c>
      <c r="D352">
        <f t="shared" si="8"/>
        <v>1333.8</v>
      </c>
    </row>
    <row r="353" spans="1:12" x14ac:dyDescent="0.3">
      <c r="A353" t="s">
        <v>752</v>
      </c>
      <c r="B353">
        <f t="shared" si="6"/>
        <v>473.6</v>
      </c>
      <c r="C353">
        <f t="shared" si="7"/>
        <v>651.20000000000005</v>
      </c>
      <c r="D353">
        <f t="shared" si="8"/>
        <v>769.6</v>
      </c>
    </row>
    <row r="355" spans="1:12" x14ac:dyDescent="0.3">
      <c r="A355" t="s">
        <v>107</v>
      </c>
      <c r="B355" t="s">
        <v>825</v>
      </c>
      <c r="C355" t="s">
        <v>10</v>
      </c>
      <c r="D355" t="s">
        <v>38</v>
      </c>
      <c r="E355" t="s">
        <v>705</v>
      </c>
      <c r="F355" t="s">
        <v>689</v>
      </c>
      <c r="G355" t="s">
        <v>110</v>
      </c>
      <c r="H355" t="s">
        <v>151</v>
      </c>
      <c r="I355" t="s">
        <v>112</v>
      </c>
      <c r="J355" t="s">
        <v>114</v>
      </c>
      <c r="K355" t="s">
        <v>826</v>
      </c>
      <c r="L355" t="s">
        <v>227</v>
      </c>
    </row>
    <row r="356" spans="1:12" x14ac:dyDescent="0.3">
      <c r="A356" t="s">
        <v>834</v>
      </c>
      <c r="B356" t="s">
        <v>828</v>
      </c>
      <c r="C356">
        <v>25</v>
      </c>
      <c r="D356">
        <v>135</v>
      </c>
      <c r="E356">
        <v>2</v>
      </c>
      <c r="F356">
        <v>15.3</v>
      </c>
      <c r="G356" t="s">
        <v>827</v>
      </c>
      <c r="H356" t="s">
        <v>122</v>
      </c>
      <c r="I356" t="s">
        <v>829</v>
      </c>
      <c r="J356" t="s">
        <v>119</v>
      </c>
      <c r="K356" t="s">
        <v>830</v>
      </c>
      <c r="L356" t="s">
        <v>827</v>
      </c>
    </row>
    <row r="357" spans="1:12" x14ac:dyDescent="0.3">
      <c r="A357" t="s">
        <v>835</v>
      </c>
      <c r="B357" t="s">
        <v>828</v>
      </c>
      <c r="C357">
        <v>25</v>
      </c>
      <c r="D357">
        <v>144</v>
      </c>
      <c r="E357">
        <v>2</v>
      </c>
      <c r="F357">
        <v>14.63</v>
      </c>
      <c r="G357" t="s">
        <v>827</v>
      </c>
      <c r="H357" t="s">
        <v>122</v>
      </c>
      <c r="I357" t="s">
        <v>829</v>
      </c>
      <c r="J357" t="s">
        <v>119</v>
      </c>
      <c r="K357" t="s">
        <v>827</v>
      </c>
      <c r="L357" t="s">
        <v>827</v>
      </c>
    </row>
    <row r="358" spans="1:12" x14ac:dyDescent="0.3">
      <c r="A358" t="s">
        <v>836</v>
      </c>
      <c r="B358" t="s">
        <v>831</v>
      </c>
      <c r="C358">
        <v>45</v>
      </c>
      <c r="D358">
        <v>160</v>
      </c>
      <c r="E358">
        <v>2</v>
      </c>
      <c r="F358">
        <v>13.3</v>
      </c>
      <c r="G358" t="s">
        <v>827</v>
      </c>
      <c r="H358" t="s">
        <v>122</v>
      </c>
      <c r="I358" t="s">
        <v>829</v>
      </c>
      <c r="J358" t="s">
        <v>833</v>
      </c>
      <c r="K358" t="s">
        <v>827</v>
      </c>
      <c r="L358" t="s">
        <v>827</v>
      </c>
    </row>
    <row r="359" spans="1:12" x14ac:dyDescent="0.3">
      <c r="A359" t="s">
        <v>837</v>
      </c>
      <c r="B359" t="s">
        <v>828</v>
      </c>
      <c r="C359">
        <v>25</v>
      </c>
      <c r="D359">
        <v>131</v>
      </c>
      <c r="E359">
        <v>3</v>
      </c>
      <c r="F359">
        <v>25.94</v>
      </c>
      <c r="G359" t="s">
        <v>827</v>
      </c>
      <c r="H359" t="s">
        <v>122</v>
      </c>
      <c r="I359" t="s">
        <v>829</v>
      </c>
      <c r="J359" t="s">
        <v>119</v>
      </c>
      <c r="K359" t="s">
        <v>827</v>
      </c>
      <c r="L359" t="s">
        <v>827</v>
      </c>
    </row>
    <row r="360" spans="1:12" x14ac:dyDescent="0.3">
      <c r="A360" t="s">
        <v>838</v>
      </c>
      <c r="B360" t="s">
        <v>831</v>
      </c>
      <c r="C360">
        <v>45</v>
      </c>
      <c r="D360">
        <v>181</v>
      </c>
      <c r="E360">
        <v>3</v>
      </c>
      <c r="F360">
        <v>24.61</v>
      </c>
      <c r="G360" t="s">
        <v>827</v>
      </c>
      <c r="H360" t="s">
        <v>122</v>
      </c>
      <c r="I360" t="s">
        <v>829</v>
      </c>
      <c r="J360" t="s">
        <v>119</v>
      </c>
      <c r="K360" t="s">
        <v>827</v>
      </c>
      <c r="L360" t="s">
        <v>827</v>
      </c>
    </row>
    <row r="361" spans="1:12" x14ac:dyDescent="0.3">
      <c r="A361" t="s">
        <v>839</v>
      </c>
      <c r="B361" t="s">
        <v>828</v>
      </c>
      <c r="C361">
        <v>25</v>
      </c>
      <c r="D361">
        <v>150</v>
      </c>
      <c r="E361">
        <v>2</v>
      </c>
      <c r="F361">
        <v>15.96</v>
      </c>
      <c r="G361" t="s">
        <v>827</v>
      </c>
      <c r="H361" t="s">
        <v>122</v>
      </c>
      <c r="I361" t="s">
        <v>832</v>
      </c>
      <c r="J361" t="s">
        <v>119</v>
      </c>
      <c r="K361" t="s">
        <v>827</v>
      </c>
      <c r="L361" t="s">
        <v>827</v>
      </c>
    </row>
    <row r="362" spans="1:12" x14ac:dyDescent="0.3">
      <c r="A362" t="s">
        <v>840</v>
      </c>
      <c r="B362" t="s">
        <v>831</v>
      </c>
      <c r="C362">
        <v>45</v>
      </c>
      <c r="D362">
        <v>174</v>
      </c>
      <c r="E362">
        <v>2</v>
      </c>
      <c r="F362">
        <v>14.63</v>
      </c>
      <c r="G362" t="s">
        <v>827</v>
      </c>
      <c r="H362" t="s">
        <v>122</v>
      </c>
      <c r="I362" t="s">
        <v>829</v>
      </c>
      <c r="J362" t="s">
        <v>119</v>
      </c>
      <c r="K362" t="s">
        <v>827</v>
      </c>
      <c r="L362" t="s">
        <v>827</v>
      </c>
    </row>
    <row r="364" spans="1:12" x14ac:dyDescent="0.3">
      <c r="A364" t="s">
        <v>150</v>
      </c>
      <c r="B364" t="s">
        <v>2568</v>
      </c>
      <c r="C364" t="s">
        <v>38</v>
      </c>
      <c r="D364" t="s">
        <v>705</v>
      </c>
      <c r="E364" t="s">
        <v>109</v>
      </c>
      <c r="F364" t="s">
        <v>7</v>
      </c>
      <c r="G364" t="s">
        <v>9</v>
      </c>
      <c r="H364" t="s">
        <v>11</v>
      </c>
      <c r="I364" t="s">
        <v>114</v>
      </c>
      <c r="J364" t="s">
        <v>19</v>
      </c>
      <c r="K364" t="s">
        <v>689</v>
      </c>
    </row>
    <row r="365" spans="1:12" x14ac:dyDescent="0.3">
      <c r="A365" t="s">
        <v>2570</v>
      </c>
      <c r="B365" t="s">
        <v>142</v>
      </c>
      <c r="C365">
        <v>8</v>
      </c>
      <c r="D365">
        <v>3</v>
      </c>
      <c r="E365">
        <v>1.25</v>
      </c>
      <c r="F365">
        <v>1.2</v>
      </c>
      <c r="G365">
        <v>0.6</v>
      </c>
      <c r="H365">
        <v>0.6</v>
      </c>
      <c r="I365" t="s">
        <v>127</v>
      </c>
      <c r="J365">
        <v>0.3</v>
      </c>
      <c r="K365">
        <v>1.53</v>
      </c>
    </row>
    <row r="366" spans="1:12" x14ac:dyDescent="0.3">
      <c r="A366" t="s">
        <v>2570</v>
      </c>
      <c r="B366" t="s">
        <v>132</v>
      </c>
      <c r="C366">
        <v>8</v>
      </c>
      <c r="D366">
        <v>3</v>
      </c>
      <c r="E366">
        <v>1.25</v>
      </c>
      <c r="F366">
        <v>1.2</v>
      </c>
      <c r="G366">
        <v>0.6</v>
      </c>
      <c r="H366">
        <v>0.6</v>
      </c>
      <c r="I366" t="s">
        <v>127</v>
      </c>
      <c r="J366">
        <v>0.3</v>
      </c>
      <c r="K366">
        <v>1.53</v>
      </c>
    </row>
    <row r="368" spans="1:12" x14ac:dyDescent="0.3">
      <c r="A368" s="176" t="s">
        <v>150</v>
      </c>
      <c r="B368" s="176" t="s">
        <v>2568</v>
      </c>
      <c r="C368" s="176" t="s">
        <v>38</v>
      </c>
      <c r="D368" s="176" t="s">
        <v>705</v>
      </c>
      <c r="E368" s="176" t="s">
        <v>109</v>
      </c>
      <c r="F368" s="176" t="s">
        <v>7</v>
      </c>
      <c r="G368" s="176" t="s">
        <v>9</v>
      </c>
      <c r="H368" s="176" t="s">
        <v>11</v>
      </c>
      <c r="I368" s="176" t="s">
        <v>114</v>
      </c>
      <c r="J368" s="176" t="s">
        <v>19</v>
      </c>
      <c r="K368" s="176" t="s">
        <v>689</v>
      </c>
    </row>
    <row r="369" spans="1:11" x14ac:dyDescent="0.3">
      <c r="A369" s="177" t="s">
        <v>2571</v>
      </c>
      <c r="B369" s="177" t="s">
        <v>132</v>
      </c>
      <c r="C369" s="177">
        <v>8</v>
      </c>
      <c r="D369" s="177">
        <v>2</v>
      </c>
      <c r="E369" s="177">
        <v>1.25</v>
      </c>
      <c r="F369" s="177">
        <v>1.2</v>
      </c>
      <c r="G369" s="177">
        <v>0.6</v>
      </c>
      <c r="H369" s="177">
        <v>0.6</v>
      </c>
      <c r="I369" s="177" t="s">
        <v>127</v>
      </c>
      <c r="J369" s="177">
        <v>0.15</v>
      </c>
      <c r="K369" s="177">
        <v>1.1299999999999999</v>
      </c>
    </row>
    <row r="371" spans="1:11" x14ac:dyDescent="0.3">
      <c r="A371" s="176" t="s">
        <v>150</v>
      </c>
      <c r="B371" s="176" t="s">
        <v>2568</v>
      </c>
      <c r="C371" s="176" t="s">
        <v>38</v>
      </c>
      <c r="D371" s="176" t="s">
        <v>705</v>
      </c>
      <c r="E371" s="176" t="s">
        <v>109</v>
      </c>
      <c r="F371" s="176" t="s">
        <v>7</v>
      </c>
      <c r="G371" s="176" t="s">
        <v>9</v>
      </c>
      <c r="H371" s="176" t="s">
        <v>11</v>
      </c>
      <c r="I371" s="176" t="s">
        <v>114</v>
      </c>
      <c r="J371" s="176" t="s">
        <v>19</v>
      </c>
      <c r="K371" s="176" t="s">
        <v>689</v>
      </c>
    </row>
    <row r="372" spans="1:11" x14ac:dyDescent="0.3">
      <c r="A372" s="165" t="s">
        <v>2573</v>
      </c>
      <c r="B372" s="165" t="s">
        <v>132</v>
      </c>
      <c r="C372" s="165">
        <v>9</v>
      </c>
      <c r="D372" s="165">
        <v>2</v>
      </c>
      <c r="E372" s="165">
        <v>1.25</v>
      </c>
      <c r="F372" s="165">
        <v>1.2</v>
      </c>
      <c r="G372" s="165">
        <v>0.6</v>
      </c>
      <c r="H372" s="165">
        <v>0.6</v>
      </c>
      <c r="I372" s="165" t="s">
        <v>127</v>
      </c>
      <c r="J372" s="165">
        <v>0.15</v>
      </c>
      <c r="K372" s="165">
        <v>1.06</v>
      </c>
    </row>
    <row r="373" spans="1:11" x14ac:dyDescent="0.3">
      <c r="A373" s="178" t="s">
        <v>2573</v>
      </c>
      <c r="B373" s="178" t="s">
        <v>142</v>
      </c>
      <c r="C373" s="178">
        <v>9</v>
      </c>
      <c r="D373" s="178">
        <v>3</v>
      </c>
      <c r="E373" s="178">
        <v>1.25</v>
      </c>
      <c r="F373" s="178">
        <v>1.2</v>
      </c>
      <c r="G373" s="178">
        <v>0.6</v>
      </c>
      <c r="H373" s="178">
        <v>0.6</v>
      </c>
      <c r="I373" s="178" t="s">
        <v>127</v>
      </c>
      <c r="J373" s="178">
        <v>0.3</v>
      </c>
      <c r="K373" s="178">
        <v>1.4</v>
      </c>
    </row>
    <row r="375" spans="1:11" x14ac:dyDescent="0.3">
      <c r="A375" s="176" t="s">
        <v>150</v>
      </c>
      <c r="B375" s="176" t="s">
        <v>2568</v>
      </c>
      <c r="C375" s="176" t="s">
        <v>38</v>
      </c>
      <c r="D375" s="176" t="s">
        <v>705</v>
      </c>
      <c r="E375" s="176" t="s">
        <v>109</v>
      </c>
      <c r="F375" s="176" t="s">
        <v>7</v>
      </c>
      <c r="G375" s="176" t="s">
        <v>9</v>
      </c>
      <c r="H375" s="176" t="s">
        <v>11</v>
      </c>
      <c r="I375" s="176" t="s">
        <v>114</v>
      </c>
      <c r="J375" s="176" t="s">
        <v>19</v>
      </c>
      <c r="K375" s="176" t="s">
        <v>689</v>
      </c>
    </row>
    <row r="376" spans="1:11" x14ac:dyDescent="0.3">
      <c r="A376" s="165" t="s">
        <v>2569</v>
      </c>
      <c r="B376" s="165" t="s">
        <v>132</v>
      </c>
      <c r="C376" s="165">
        <v>10</v>
      </c>
      <c r="D376" s="165">
        <v>2</v>
      </c>
      <c r="E376" s="165">
        <v>1.25</v>
      </c>
      <c r="F376" s="165">
        <v>1</v>
      </c>
      <c r="G376" s="165">
        <v>0.5</v>
      </c>
      <c r="H376" s="165">
        <v>0.2</v>
      </c>
      <c r="I376" s="165" t="s">
        <v>119</v>
      </c>
      <c r="J376" s="165">
        <v>0.15</v>
      </c>
      <c r="K376" s="165">
        <v>1</v>
      </c>
    </row>
    <row r="377" spans="1:11" x14ac:dyDescent="0.3">
      <c r="A377" s="166" t="s">
        <v>2569</v>
      </c>
      <c r="B377" s="166" t="s">
        <v>142</v>
      </c>
      <c r="C377" s="166">
        <v>8</v>
      </c>
      <c r="D377" s="166">
        <v>3</v>
      </c>
      <c r="E377" s="166">
        <v>1.25</v>
      </c>
      <c r="F377" s="166">
        <v>1.2</v>
      </c>
      <c r="G377" s="166">
        <v>0.6</v>
      </c>
      <c r="H377" s="166">
        <v>0.6</v>
      </c>
      <c r="I377" s="166" t="s">
        <v>127</v>
      </c>
      <c r="J377" s="166">
        <v>0.3</v>
      </c>
      <c r="K377" s="166">
        <v>1.53</v>
      </c>
    </row>
    <row r="378" spans="1:11" x14ac:dyDescent="0.3">
      <c r="A378" s="177" t="s">
        <v>2569</v>
      </c>
      <c r="B378" s="177" t="s">
        <v>132</v>
      </c>
      <c r="C378" s="177">
        <v>8</v>
      </c>
      <c r="D378" s="177">
        <v>3</v>
      </c>
      <c r="E378" s="177">
        <v>1.25</v>
      </c>
      <c r="F378" s="177">
        <v>1.2</v>
      </c>
      <c r="G378" s="177">
        <v>0.6</v>
      </c>
      <c r="H378" s="177">
        <v>0.6</v>
      </c>
      <c r="I378" s="177" t="s">
        <v>127</v>
      </c>
      <c r="J378" s="177">
        <v>0.3</v>
      </c>
      <c r="K378" s="177">
        <v>1.53</v>
      </c>
    </row>
    <row r="380" spans="1:11" x14ac:dyDescent="0.3">
      <c r="A380" s="176" t="s">
        <v>150</v>
      </c>
      <c r="B380" s="176" t="s">
        <v>2568</v>
      </c>
      <c r="C380" s="176" t="s">
        <v>38</v>
      </c>
      <c r="D380" s="176" t="s">
        <v>705</v>
      </c>
      <c r="E380" s="176" t="s">
        <v>109</v>
      </c>
      <c r="F380" s="176" t="s">
        <v>7</v>
      </c>
      <c r="G380" s="176" t="s">
        <v>9</v>
      </c>
      <c r="H380" s="176" t="s">
        <v>11</v>
      </c>
      <c r="I380" s="176" t="s">
        <v>114</v>
      </c>
      <c r="J380" s="176" t="s">
        <v>19</v>
      </c>
      <c r="K380" s="176" t="s">
        <v>689</v>
      </c>
    </row>
    <row r="381" spans="1:11" x14ac:dyDescent="0.3">
      <c r="A381" s="165" t="s">
        <v>713</v>
      </c>
      <c r="B381" s="165" t="s">
        <v>132</v>
      </c>
      <c r="C381" s="165">
        <v>10</v>
      </c>
      <c r="D381" s="165">
        <v>2</v>
      </c>
      <c r="E381" s="165">
        <v>1.25</v>
      </c>
      <c r="F381" s="165">
        <v>1</v>
      </c>
      <c r="G381" s="165">
        <v>0.5</v>
      </c>
      <c r="H381" s="165">
        <v>0.2</v>
      </c>
      <c r="I381" s="165" t="s">
        <v>119</v>
      </c>
      <c r="J381" s="165">
        <v>0.15</v>
      </c>
      <c r="K381" s="165">
        <v>1</v>
      </c>
    </row>
    <row r="382" spans="1:11" x14ac:dyDescent="0.3">
      <c r="A382" s="178" t="s">
        <v>713</v>
      </c>
      <c r="B382" s="178" t="s">
        <v>142</v>
      </c>
      <c r="C382" s="178">
        <v>10</v>
      </c>
      <c r="D382" s="178">
        <v>3</v>
      </c>
      <c r="E382" s="178">
        <v>1.25</v>
      </c>
      <c r="F382" s="178">
        <v>1</v>
      </c>
      <c r="G382" s="178">
        <v>0.5</v>
      </c>
      <c r="H382" s="178">
        <v>0.2</v>
      </c>
      <c r="I382" s="178" t="s">
        <v>119</v>
      </c>
      <c r="J382" s="178">
        <v>0.3</v>
      </c>
      <c r="K382" s="178">
        <v>1.4</v>
      </c>
    </row>
    <row r="384" spans="1:11" x14ac:dyDescent="0.3">
      <c r="A384" s="176" t="s">
        <v>150</v>
      </c>
      <c r="B384" s="176" t="s">
        <v>2568</v>
      </c>
      <c r="C384" s="176" t="s">
        <v>38</v>
      </c>
      <c r="D384" s="176" t="s">
        <v>705</v>
      </c>
      <c r="E384" s="176" t="s">
        <v>109</v>
      </c>
      <c r="F384" s="176" t="s">
        <v>7</v>
      </c>
      <c r="G384" s="176" t="s">
        <v>9</v>
      </c>
      <c r="H384" s="176" t="s">
        <v>11</v>
      </c>
      <c r="I384" s="176" t="s">
        <v>114</v>
      </c>
      <c r="J384" s="176" t="s">
        <v>19</v>
      </c>
      <c r="K384" s="176" t="s">
        <v>689</v>
      </c>
    </row>
    <row r="385" spans="1:11" x14ac:dyDescent="0.3">
      <c r="A385" s="165" t="s">
        <v>714</v>
      </c>
      <c r="B385" s="165" t="s">
        <v>142</v>
      </c>
      <c r="C385" s="165">
        <v>8</v>
      </c>
      <c r="D385" s="165">
        <v>3</v>
      </c>
      <c r="E385" s="165">
        <v>1.25</v>
      </c>
      <c r="F385" s="165">
        <v>1.2</v>
      </c>
      <c r="G385" s="165">
        <v>0.6</v>
      </c>
      <c r="H385" s="165">
        <v>0.6</v>
      </c>
      <c r="I385" s="165" t="s">
        <v>127</v>
      </c>
      <c r="J385" s="165">
        <v>0.3</v>
      </c>
      <c r="K385" s="165">
        <v>1.53</v>
      </c>
    </row>
    <row r="386" spans="1:11" x14ac:dyDescent="0.3">
      <c r="A386" s="166" t="s">
        <v>714</v>
      </c>
      <c r="B386" s="166" t="s">
        <v>132</v>
      </c>
      <c r="C386" s="166">
        <v>8</v>
      </c>
      <c r="D386" s="166">
        <v>3</v>
      </c>
      <c r="E386" s="166">
        <v>1.25</v>
      </c>
      <c r="F386" s="166">
        <v>1.2</v>
      </c>
      <c r="G386" s="166">
        <v>0.6</v>
      </c>
      <c r="H386" s="166">
        <v>0.6</v>
      </c>
      <c r="I386" s="166" t="s">
        <v>127</v>
      </c>
      <c r="J386" s="166">
        <v>0.3</v>
      </c>
      <c r="K386" s="166">
        <v>1.53</v>
      </c>
    </row>
    <row r="387" spans="1:11" x14ac:dyDescent="0.3">
      <c r="A387" s="177" t="s">
        <v>714</v>
      </c>
      <c r="B387" s="177" t="s">
        <v>822</v>
      </c>
      <c r="C387" s="177">
        <v>2</v>
      </c>
      <c r="D387" s="177">
        <v>1</v>
      </c>
      <c r="E387" s="177">
        <v>1.25</v>
      </c>
      <c r="F387" s="177">
        <v>1</v>
      </c>
      <c r="G387" s="177">
        <v>0.5</v>
      </c>
      <c r="H387" s="177">
        <v>0.2</v>
      </c>
      <c r="I387" s="177" t="s">
        <v>119</v>
      </c>
      <c r="J387" s="177">
        <v>0</v>
      </c>
      <c r="K387" s="177">
        <v>3.99</v>
      </c>
    </row>
    <row r="389" spans="1:11" x14ac:dyDescent="0.3">
      <c r="A389" s="176" t="s">
        <v>150</v>
      </c>
      <c r="B389" s="176" t="s">
        <v>2568</v>
      </c>
      <c r="C389" s="176" t="s">
        <v>38</v>
      </c>
      <c r="D389" s="176" t="s">
        <v>705</v>
      </c>
      <c r="E389" s="176" t="s">
        <v>109</v>
      </c>
      <c r="F389" s="176" t="s">
        <v>7</v>
      </c>
      <c r="G389" s="176" t="s">
        <v>9</v>
      </c>
      <c r="H389" s="176" t="s">
        <v>11</v>
      </c>
      <c r="I389" s="176" t="s">
        <v>114</v>
      </c>
      <c r="J389" s="176" t="s">
        <v>19</v>
      </c>
      <c r="K389" s="176" t="s">
        <v>689</v>
      </c>
    </row>
    <row r="390" spans="1:11" x14ac:dyDescent="0.3">
      <c r="A390" s="165" t="s">
        <v>715</v>
      </c>
      <c r="B390" s="165" t="s">
        <v>132</v>
      </c>
      <c r="C390" s="165">
        <v>9</v>
      </c>
      <c r="D390" s="165">
        <v>2</v>
      </c>
      <c r="E390" s="165">
        <v>1.25</v>
      </c>
      <c r="F390" s="165">
        <v>0.9</v>
      </c>
      <c r="G390" s="165">
        <v>0.7</v>
      </c>
      <c r="H390" s="165">
        <v>0.4</v>
      </c>
      <c r="I390" s="165" t="s">
        <v>125</v>
      </c>
      <c r="J390" s="165">
        <v>0.15</v>
      </c>
      <c r="K390" s="165">
        <v>1.06</v>
      </c>
    </row>
    <row r="391" spans="1:11" x14ac:dyDescent="0.3">
      <c r="A391" s="178" t="s">
        <v>715</v>
      </c>
      <c r="B391" s="178" t="s">
        <v>142</v>
      </c>
      <c r="C391" s="178">
        <v>9</v>
      </c>
      <c r="D391" s="178">
        <v>3</v>
      </c>
      <c r="E391" s="178">
        <v>1.25</v>
      </c>
      <c r="F391" s="178">
        <v>0.9</v>
      </c>
      <c r="G391" s="178">
        <v>0.7</v>
      </c>
      <c r="H391" s="178">
        <v>0.4</v>
      </c>
      <c r="I391" s="178" t="s">
        <v>125</v>
      </c>
      <c r="J391" s="178">
        <v>0.3</v>
      </c>
      <c r="K391" s="178">
        <v>1.46</v>
      </c>
    </row>
    <row r="393" spans="1:11" x14ac:dyDescent="0.3">
      <c r="A393" s="176" t="s">
        <v>150</v>
      </c>
      <c r="B393" s="176" t="s">
        <v>2568</v>
      </c>
      <c r="C393" s="176" t="s">
        <v>38</v>
      </c>
      <c r="D393" s="176" t="s">
        <v>705</v>
      </c>
      <c r="E393" s="176" t="s">
        <v>109</v>
      </c>
      <c r="F393" s="176" t="s">
        <v>7</v>
      </c>
      <c r="G393" s="176" t="s">
        <v>9</v>
      </c>
      <c r="H393" s="176" t="s">
        <v>11</v>
      </c>
      <c r="I393" s="176" t="s">
        <v>114</v>
      </c>
      <c r="J393" s="176" t="s">
        <v>19</v>
      </c>
      <c r="K393" s="176" t="s">
        <v>689</v>
      </c>
    </row>
    <row r="394" spans="1:11" x14ac:dyDescent="0.3">
      <c r="A394" s="177" t="s">
        <v>2572</v>
      </c>
      <c r="B394" s="177" t="s">
        <v>132</v>
      </c>
      <c r="C394" s="177">
        <v>9</v>
      </c>
      <c r="D394" s="177">
        <v>2</v>
      </c>
      <c r="E394" s="177">
        <v>1.25</v>
      </c>
      <c r="F394" s="177">
        <v>1.2</v>
      </c>
      <c r="G394" s="177">
        <v>0.6</v>
      </c>
      <c r="H394" s="177">
        <v>0.6</v>
      </c>
      <c r="I394" s="177" t="s">
        <v>127</v>
      </c>
      <c r="J394" s="177">
        <v>0.15</v>
      </c>
      <c r="K394" s="177">
        <v>1.06</v>
      </c>
    </row>
    <row r="396" spans="1:11" x14ac:dyDescent="0.3">
      <c r="A396" s="176" t="s">
        <v>150</v>
      </c>
      <c r="B396" s="176" t="s">
        <v>2568</v>
      </c>
      <c r="C396" s="176" t="s">
        <v>38</v>
      </c>
      <c r="D396" s="176" t="s">
        <v>705</v>
      </c>
      <c r="E396" s="176" t="s">
        <v>109</v>
      </c>
      <c r="F396" s="176" t="s">
        <v>7</v>
      </c>
      <c r="G396" s="176" t="s">
        <v>9</v>
      </c>
      <c r="H396" s="176" t="s">
        <v>11</v>
      </c>
      <c r="I396" s="176" t="s">
        <v>114</v>
      </c>
      <c r="J396" s="176" t="s">
        <v>19</v>
      </c>
      <c r="K396" s="176" t="s">
        <v>689</v>
      </c>
    </row>
    <row r="397" spans="1:11" x14ac:dyDescent="0.3">
      <c r="A397" s="177" t="s">
        <v>711</v>
      </c>
      <c r="B397" s="177" t="s">
        <v>132</v>
      </c>
      <c r="C397" s="177">
        <v>9</v>
      </c>
      <c r="D397" s="177">
        <v>2</v>
      </c>
      <c r="E397" s="177">
        <v>1.25</v>
      </c>
      <c r="F397" s="177">
        <v>1.2</v>
      </c>
      <c r="G397" s="177">
        <v>0.6</v>
      </c>
      <c r="H397" s="177">
        <v>0.6</v>
      </c>
      <c r="I397" s="177" t="s">
        <v>127</v>
      </c>
      <c r="J397" s="177">
        <v>0.15</v>
      </c>
      <c r="K397"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82" t="s">
        <v>2504</v>
      </c>
      <c r="C2" s="183"/>
      <c r="D2" s="183"/>
      <c r="E2" s="183"/>
      <c r="F2" s="183"/>
      <c r="G2" s="183"/>
      <c r="H2" s="183"/>
      <c r="I2" s="183"/>
      <c r="J2" s="183"/>
      <c r="K2" s="183"/>
      <c r="L2" s="183"/>
      <c r="M2" s="183"/>
      <c r="N2" s="183"/>
      <c r="O2" s="183"/>
      <c r="P2" s="183"/>
      <c r="Q2" s="183"/>
      <c r="R2" s="183"/>
      <c r="S2" s="183"/>
      <c r="T2" s="183"/>
      <c r="U2" s="184"/>
    </row>
    <row r="3" spans="2:21" x14ac:dyDescent="0.3">
      <c r="B3" s="185"/>
      <c r="C3" s="186"/>
      <c r="D3" s="186"/>
      <c r="E3" s="186"/>
      <c r="F3" s="186"/>
      <c r="G3" s="186"/>
      <c r="H3" s="186"/>
      <c r="I3" s="186"/>
      <c r="J3" s="186"/>
      <c r="K3" s="186"/>
      <c r="L3" s="186"/>
      <c r="M3" s="186"/>
      <c r="N3" s="186"/>
      <c r="O3" s="186"/>
      <c r="P3" s="186"/>
      <c r="Q3" s="186"/>
      <c r="R3" s="186"/>
      <c r="S3" s="186"/>
      <c r="T3" s="186"/>
      <c r="U3" s="187"/>
    </row>
    <row r="4" spans="2:21" ht="15" thickBot="1" x14ac:dyDescent="0.35">
      <c r="B4" s="188"/>
      <c r="C4" s="189"/>
      <c r="D4" s="189"/>
      <c r="E4" s="189"/>
      <c r="F4" s="189"/>
      <c r="G4" s="189"/>
      <c r="H4" s="189"/>
      <c r="I4" s="189"/>
      <c r="J4" s="189"/>
      <c r="K4" s="189"/>
      <c r="L4" s="189"/>
      <c r="M4" s="189"/>
      <c r="N4" s="189"/>
      <c r="O4" s="189"/>
      <c r="P4" s="189"/>
      <c r="Q4" s="189"/>
      <c r="R4" s="189"/>
      <c r="S4" s="189"/>
      <c r="T4" s="189"/>
      <c r="U4" s="190"/>
    </row>
    <row r="5" spans="2:21" x14ac:dyDescent="0.3">
      <c r="B5" s="191" t="s">
        <v>1381</v>
      </c>
      <c r="C5" s="192"/>
      <c r="D5" s="192"/>
      <c r="E5" s="192"/>
      <c r="F5" s="192"/>
      <c r="G5" s="192"/>
      <c r="H5" s="192"/>
      <c r="I5" s="192"/>
      <c r="J5" s="192"/>
      <c r="K5" s="192"/>
      <c r="L5" s="192"/>
      <c r="M5" s="192"/>
      <c r="N5" s="192"/>
      <c r="O5" s="192"/>
      <c r="P5" s="192"/>
      <c r="Q5" s="192"/>
      <c r="R5" s="192"/>
      <c r="S5" s="192"/>
      <c r="T5" s="192"/>
      <c r="U5" s="193"/>
    </row>
    <row r="6" spans="2:21" ht="15" thickBot="1" x14ac:dyDescent="0.35">
      <c r="B6" s="194"/>
      <c r="C6" s="195"/>
      <c r="D6" s="195"/>
      <c r="E6" s="195"/>
      <c r="F6" s="195"/>
      <c r="G6" s="195"/>
      <c r="H6" s="195"/>
      <c r="I6" s="195"/>
      <c r="J6" s="195"/>
      <c r="K6" s="195"/>
      <c r="L6" s="195"/>
      <c r="M6" s="195"/>
      <c r="N6" s="195"/>
      <c r="O6" s="195"/>
      <c r="P6" s="195"/>
      <c r="Q6" s="195"/>
      <c r="R6" s="195"/>
      <c r="S6" s="195"/>
      <c r="T6" s="195"/>
      <c r="U6" s="196"/>
    </row>
    <row r="7" spans="2:21" ht="18.600000000000001" customHeight="1" x14ac:dyDescent="0.3">
      <c r="B7" s="197" t="s">
        <v>919</v>
      </c>
      <c r="C7" s="198"/>
      <c r="D7" s="203" t="s">
        <v>920</v>
      </c>
      <c r="E7" s="203"/>
      <c r="F7" s="203"/>
      <c r="G7" s="203"/>
      <c r="H7" s="203"/>
      <c r="I7" s="203"/>
      <c r="J7" s="203"/>
      <c r="K7" s="203"/>
      <c r="L7" s="203"/>
      <c r="M7" s="203"/>
      <c r="N7" s="203"/>
      <c r="O7" s="203"/>
      <c r="P7" s="203"/>
      <c r="Q7" s="203"/>
      <c r="R7" s="203"/>
      <c r="S7" s="203"/>
      <c r="T7" s="203"/>
      <c r="U7" s="204"/>
    </row>
    <row r="8" spans="2:21" x14ac:dyDescent="0.3">
      <c r="B8" s="199"/>
      <c r="C8" s="200"/>
      <c r="D8" s="205"/>
      <c r="E8" s="205"/>
      <c r="F8" s="205"/>
      <c r="G8" s="205"/>
      <c r="H8" s="205"/>
      <c r="I8" s="205"/>
      <c r="J8" s="205"/>
      <c r="K8" s="205"/>
      <c r="L8" s="205"/>
      <c r="M8" s="205"/>
      <c r="N8" s="205"/>
      <c r="O8" s="205"/>
      <c r="P8" s="205"/>
      <c r="Q8" s="205"/>
      <c r="R8" s="205"/>
      <c r="S8" s="205"/>
      <c r="T8" s="205"/>
      <c r="U8" s="206"/>
    </row>
    <row r="9" spans="2:21" ht="15" thickBot="1" x14ac:dyDescent="0.35">
      <c r="B9" s="201"/>
      <c r="C9" s="202"/>
      <c r="D9" s="207"/>
      <c r="E9" s="207"/>
      <c r="F9" s="207"/>
      <c r="G9" s="207"/>
      <c r="H9" s="207"/>
      <c r="I9" s="207"/>
      <c r="J9" s="207"/>
      <c r="K9" s="207"/>
      <c r="L9" s="207"/>
      <c r="M9" s="207"/>
      <c r="N9" s="207"/>
      <c r="O9" s="207"/>
      <c r="P9" s="207"/>
      <c r="Q9" s="207"/>
      <c r="R9" s="207"/>
      <c r="S9" s="207"/>
      <c r="T9" s="207"/>
      <c r="U9" s="208"/>
    </row>
    <row r="10" spans="2:21" ht="14.4" customHeight="1" x14ac:dyDescent="0.3">
      <c r="B10" s="197" t="s">
        <v>921</v>
      </c>
      <c r="C10" s="220"/>
      <c r="D10" s="209" t="s">
        <v>922</v>
      </c>
      <c r="E10" s="203"/>
      <c r="F10" s="203"/>
      <c r="G10" s="203"/>
      <c r="H10" s="203"/>
      <c r="I10" s="203"/>
      <c r="J10" s="203"/>
      <c r="K10" s="203"/>
      <c r="L10" s="203"/>
      <c r="M10" s="203"/>
      <c r="N10" s="203"/>
      <c r="O10" s="203"/>
      <c r="P10" s="203"/>
      <c r="Q10" s="203"/>
      <c r="R10" s="203"/>
      <c r="S10" s="203"/>
      <c r="T10" s="203"/>
      <c r="U10" s="204"/>
    </row>
    <row r="11" spans="2:21" ht="14.4" customHeight="1" x14ac:dyDescent="0.3">
      <c r="B11" s="199"/>
      <c r="C11" s="221"/>
      <c r="D11" s="210"/>
      <c r="E11" s="205"/>
      <c r="F11" s="205"/>
      <c r="G11" s="205"/>
      <c r="H11" s="205"/>
      <c r="I11" s="205"/>
      <c r="J11" s="205"/>
      <c r="K11" s="205"/>
      <c r="L11" s="205"/>
      <c r="M11" s="205"/>
      <c r="N11" s="205"/>
      <c r="O11" s="205"/>
      <c r="P11" s="205"/>
      <c r="Q11" s="205"/>
      <c r="R11" s="205"/>
      <c r="S11" s="205"/>
      <c r="T11" s="205"/>
      <c r="U11" s="206"/>
    </row>
    <row r="12" spans="2:21" ht="14.4" customHeight="1" x14ac:dyDescent="0.3">
      <c r="B12" s="199"/>
      <c r="C12" s="221"/>
      <c r="D12" s="210"/>
      <c r="E12" s="205"/>
      <c r="F12" s="205"/>
      <c r="G12" s="205"/>
      <c r="H12" s="205"/>
      <c r="I12" s="205"/>
      <c r="J12" s="205"/>
      <c r="K12" s="205"/>
      <c r="L12" s="205"/>
      <c r="M12" s="205"/>
      <c r="N12" s="205"/>
      <c r="O12" s="205"/>
      <c r="P12" s="205"/>
      <c r="Q12" s="205"/>
      <c r="R12" s="205"/>
      <c r="S12" s="205"/>
      <c r="T12" s="205"/>
      <c r="U12" s="206"/>
    </row>
    <row r="13" spans="2:21" ht="15" customHeight="1" thickBot="1" x14ac:dyDescent="0.35">
      <c r="B13" s="201"/>
      <c r="C13" s="222"/>
      <c r="D13" s="211"/>
      <c r="E13" s="207"/>
      <c r="F13" s="207"/>
      <c r="G13" s="207"/>
      <c r="H13" s="207"/>
      <c r="I13" s="207"/>
      <c r="J13" s="207"/>
      <c r="K13" s="207"/>
      <c r="L13" s="207"/>
      <c r="M13" s="207"/>
      <c r="N13" s="207"/>
      <c r="O13" s="207"/>
      <c r="P13" s="207"/>
      <c r="Q13" s="207"/>
      <c r="R13" s="207"/>
      <c r="S13" s="207"/>
      <c r="T13" s="207"/>
      <c r="U13" s="208"/>
    </row>
    <row r="14" spans="2:21" ht="14.4" customHeight="1" x14ac:dyDescent="0.3">
      <c r="B14" s="197" t="s">
        <v>923</v>
      </c>
      <c r="C14" s="198"/>
      <c r="D14" s="203" t="s">
        <v>924</v>
      </c>
      <c r="E14" s="203"/>
      <c r="F14" s="203"/>
      <c r="G14" s="203"/>
      <c r="H14" s="203"/>
      <c r="I14" s="203"/>
      <c r="J14" s="203"/>
      <c r="K14" s="203"/>
      <c r="L14" s="203"/>
      <c r="M14" s="203"/>
      <c r="N14" s="203"/>
      <c r="O14" s="203"/>
      <c r="P14" s="203"/>
      <c r="Q14" s="203"/>
      <c r="R14" s="203"/>
      <c r="S14" s="203"/>
      <c r="T14" s="203"/>
      <c r="U14" s="204"/>
    </row>
    <row r="15" spans="2:21" ht="14.4" customHeight="1" x14ac:dyDescent="0.3">
      <c r="B15" s="199"/>
      <c r="C15" s="200"/>
      <c r="D15" s="205"/>
      <c r="E15" s="205"/>
      <c r="F15" s="205"/>
      <c r="G15" s="205"/>
      <c r="H15" s="205"/>
      <c r="I15" s="205"/>
      <c r="J15" s="205"/>
      <c r="K15" s="205"/>
      <c r="L15" s="205"/>
      <c r="M15" s="205"/>
      <c r="N15" s="205"/>
      <c r="O15" s="205"/>
      <c r="P15" s="205"/>
      <c r="Q15" s="205"/>
      <c r="R15" s="205"/>
      <c r="S15" s="205"/>
      <c r="T15" s="205"/>
      <c r="U15" s="206"/>
    </row>
    <row r="16" spans="2:21" ht="15" customHeight="1" x14ac:dyDescent="0.3">
      <c r="B16" s="199"/>
      <c r="C16" s="200"/>
      <c r="D16" s="205"/>
      <c r="E16" s="205"/>
      <c r="F16" s="205"/>
      <c r="G16" s="205"/>
      <c r="H16" s="205"/>
      <c r="I16" s="205"/>
      <c r="J16" s="205"/>
      <c r="K16" s="205"/>
      <c r="L16" s="205"/>
      <c r="M16" s="205"/>
      <c r="N16" s="205"/>
      <c r="O16" s="205"/>
      <c r="P16" s="205"/>
      <c r="Q16" s="205"/>
      <c r="R16" s="205"/>
      <c r="S16" s="205"/>
      <c r="T16" s="205"/>
      <c r="U16" s="206"/>
    </row>
    <row r="17" spans="2:21" ht="15" customHeight="1" thickBot="1" x14ac:dyDescent="0.35">
      <c r="B17" s="201"/>
      <c r="C17" s="202"/>
      <c r="D17" s="207"/>
      <c r="E17" s="207"/>
      <c r="F17" s="207"/>
      <c r="G17" s="207"/>
      <c r="H17" s="207"/>
      <c r="I17" s="207"/>
      <c r="J17" s="207"/>
      <c r="K17" s="207"/>
      <c r="L17" s="207"/>
      <c r="M17" s="207"/>
      <c r="N17" s="207"/>
      <c r="O17" s="207"/>
      <c r="P17" s="207"/>
      <c r="Q17" s="207"/>
      <c r="R17" s="207"/>
      <c r="S17" s="207"/>
      <c r="T17" s="207"/>
      <c r="U17" s="208"/>
    </row>
    <row r="18" spans="2:21" x14ac:dyDescent="0.3">
      <c r="B18" s="197" t="s">
        <v>925</v>
      </c>
      <c r="C18" s="198"/>
      <c r="D18" s="212" t="s">
        <v>926</v>
      </c>
      <c r="E18" s="212"/>
      <c r="F18" s="212"/>
      <c r="G18" s="212"/>
      <c r="H18" s="212"/>
      <c r="I18" s="212"/>
      <c r="J18" s="212"/>
      <c r="K18" s="212"/>
      <c r="L18" s="212"/>
      <c r="M18" s="212"/>
      <c r="N18" s="212"/>
      <c r="O18" s="212"/>
      <c r="P18" s="212"/>
      <c r="Q18" s="212"/>
      <c r="R18" s="212"/>
      <c r="S18" s="212"/>
      <c r="T18" s="212"/>
      <c r="U18" s="213"/>
    </row>
    <row r="19" spans="2:21" ht="14.4" customHeight="1" x14ac:dyDescent="0.3">
      <c r="B19" s="199"/>
      <c r="C19" s="200"/>
      <c r="D19" s="214"/>
      <c r="E19" s="214"/>
      <c r="F19" s="214"/>
      <c r="G19" s="214"/>
      <c r="H19" s="214"/>
      <c r="I19" s="214"/>
      <c r="J19" s="214"/>
      <c r="K19" s="214"/>
      <c r="L19" s="214"/>
      <c r="M19" s="214"/>
      <c r="N19" s="214"/>
      <c r="O19" s="214"/>
      <c r="P19" s="214"/>
      <c r="Q19" s="214"/>
      <c r="R19" s="214"/>
      <c r="S19" s="214"/>
      <c r="T19" s="214"/>
      <c r="U19" s="215"/>
    </row>
    <row r="20" spans="2:21" ht="14.4" customHeight="1" x14ac:dyDescent="0.3">
      <c r="B20" s="199"/>
      <c r="C20" s="200"/>
      <c r="D20" s="214"/>
      <c r="E20" s="214"/>
      <c r="F20" s="214"/>
      <c r="G20" s="214"/>
      <c r="H20" s="214"/>
      <c r="I20" s="214"/>
      <c r="J20" s="214"/>
      <c r="K20" s="214"/>
      <c r="L20" s="214"/>
      <c r="M20" s="214"/>
      <c r="N20" s="214"/>
      <c r="O20" s="214"/>
      <c r="P20" s="214"/>
      <c r="Q20" s="214"/>
      <c r="R20" s="214"/>
      <c r="S20" s="214"/>
      <c r="T20" s="214"/>
      <c r="U20" s="215"/>
    </row>
    <row r="21" spans="2:21" ht="14.4" customHeight="1" thickBot="1" x14ac:dyDescent="0.35">
      <c r="B21" s="201"/>
      <c r="C21" s="202"/>
      <c r="D21" s="214"/>
      <c r="E21" s="214"/>
      <c r="F21" s="214"/>
      <c r="G21" s="214"/>
      <c r="H21" s="214"/>
      <c r="I21" s="214"/>
      <c r="J21" s="214"/>
      <c r="K21" s="214"/>
      <c r="L21" s="214"/>
      <c r="M21" s="214"/>
      <c r="N21" s="214"/>
      <c r="O21" s="214"/>
      <c r="P21" s="214"/>
      <c r="Q21" s="214"/>
      <c r="R21" s="214"/>
      <c r="S21" s="214"/>
      <c r="T21" s="214"/>
      <c r="U21" s="215"/>
    </row>
    <row r="22" spans="2:21" ht="15" customHeight="1" x14ac:dyDescent="0.3">
      <c r="B22" s="197" t="s">
        <v>925</v>
      </c>
      <c r="C22" s="198"/>
      <c r="D22" s="216" t="s">
        <v>1371</v>
      </c>
      <c r="E22" s="216"/>
      <c r="F22" s="216"/>
      <c r="G22" s="216"/>
      <c r="H22" s="216"/>
      <c r="I22" s="216"/>
      <c r="J22" s="216"/>
      <c r="K22" s="216"/>
      <c r="L22" s="216"/>
      <c r="M22" s="216"/>
      <c r="N22" s="216"/>
      <c r="O22" s="216"/>
      <c r="P22" s="216"/>
      <c r="Q22" s="216"/>
      <c r="R22" s="216"/>
      <c r="S22" s="216"/>
      <c r="T22" s="216"/>
      <c r="U22" s="217"/>
    </row>
    <row r="23" spans="2:21" ht="15" customHeight="1" x14ac:dyDescent="0.3">
      <c r="B23" s="199"/>
      <c r="C23" s="200"/>
      <c r="D23" s="214"/>
      <c r="E23" s="214"/>
      <c r="F23" s="214"/>
      <c r="G23" s="214"/>
      <c r="H23" s="214"/>
      <c r="I23" s="214"/>
      <c r="J23" s="214"/>
      <c r="K23" s="214"/>
      <c r="L23" s="214"/>
      <c r="M23" s="214"/>
      <c r="N23" s="214"/>
      <c r="O23" s="214"/>
      <c r="P23" s="214"/>
      <c r="Q23" s="214"/>
      <c r="R23" s="214"/>
      <c r="S23" s="214"/>
      <c r="T23" s="214"/>
      <c r="U23" s="215"/>
    </row>
    <row r="24" spans="2:21" ht="14.4" customHeight="1" x14ac:dyDescent="0.3">
      <c r="B24" s="199"/>
      <c r="C24" s="200"/>
      <c r="D24" s="214"/>
      <c r="E24" s="214"/>
      <c r="F24" s="214"/>
      <c r="G24" s="214"/>
      <c r="H24" s="214"/>
      <c r="I24" s="214"/>
      <c r="J24" s="214"/>
      <c r="K24" s="214"/>
      <c r="L24" s="214"/>
      <c r="M24" s="214"/>
      <c r="N24" s="214"/>
      <c r="O24" s="214"/>
      <c r="P24" s="214"/>
      <c r="Q24" s="214"/>
      <c r="R24" s="214"/>
      <c r="S24" s="214"/>
      <c r="T24" s="214"/>
      <c r="U24" s="215"/>
    </row>
    <row r="25" spans="2:21" ht="15" customHeight="1" thickBot="1" x14ac:dyDescent="0.35">
      <c r="B25" s="201"/>
      <c r="C25" s="202"/>
      <c r="D25" s="218"/>
      <c r="E25" s="218"/>
      <c r="F25" s="218"/>
      <c r="G25" s="218"/>
      <c r="H25" s="218"/>
      <c r="I25" s="218"/>
      <c r="J25" s="218"/>
      <c r="K25" s="218"/>
      <c r="L25" s="218"/>
      <c r="M25" s="218"/>
      <c r="N25" s="218"/>
      <c r="O25" s="218"/>
      <c r="P25" s="218"/>
      <c r="Q25" s="218"/>
      <c r="R25" s="218"/>
      <c r="S25" s="218"/>
      <c r="T25" s="218"/>
      <c r="U25" s="219"/>
    </row>
    <row r="26" spans="2:21" ht="15" customHeight="1" x14ac:dyDescent="0.3">
      <c r="B26" s="197" t="s">
        <v>925</v>
      </c>
      <c r="C26" s="198"/>
      <c r="D26" s="216" t="s">
        <v>1455</v>
      </c>
      <c r="E26" s="216"/>
      <c r="F26" s="216"/>
      <c r="G26" s="216"/>
      <c r="H26" s="216"/>
      <c r="I26" s="216"/>
      <c r="J26" s="216"/>
      <c r="K26" s="216"/>
      <c r="L26" s="216"/>
      <c r="M26" s="216"/>
      <c r="N26" s="216"/>
      <c r="O26" s="216"/>
      <c r="P26" s="216"/>
      <c r="Q26" s="216"/>
      <c r="R26" s="216"/>
      <c r="S26" s="216"/>
      <c r="T26" s="216"/>
      <c r="U26" s="217"/>
    </row>
    <row r="27" spans="2:21" ht="15" customHeight="1" x14ac:dyDescent="0.3">
      <c r="B27" s="199"/>
      <c r="C27" s="200"/>
      <c r="D27" s="214"/>
      <c r="E27" s="214"/>
      <c r="F27" s="214"/>
      <c r="G27" s="214"/>
      <c r="H27" s="214"/>
      <c r="I27" s="214"/>
      <c r="J27" s="214"/>
      <c r="K27" s="214"/>
      <c r="L27" s="214"/>
      <c r="M27" s="214"/>
      <c r="N27" s="214"/>
      <c r="O27" s="214"/>
      <c r="P27" s="214"/>
      <c r="Q27" s="214"/>
      <c r="R27" s="214"/>
      <c r="S27" s="214"/>
      <c r="T27" s="214"/>
      <c r="U27" s="215"/>
    </row>
    <row r="28" spans="2:21" ht="14.4" customHeight="1" x14ac:dyDescent="0.3">
      <c r="B28" s="199"/>
      <c r="C28" s="200"/>
      <c r="D28" s="214"/>
      <c r="E28" s="214"/>
      <c r="F28" s="214"/>
      <c r="G28" s="214"/>
      <c r="H28" s="214"/>
      <c r="I28" s="214"/>
      <c r="J28" s="214"/>
      <c r="K28" s="214"/>
      <c r="L28" s="214"/>
      <c r="M28" s="214"/>
      <c r="N28" s="214"/>
      <c r="O28" s="214"/>
      <c r="P28" s="214"/>
      <c r="Q28" s="214"/>
      <c r="R28" s="214"/>
      <c r="S28" s="214"/>
      <c r="T28" s="214"/>
      <c r="U28" s="215"/>
    </row>
    <row r="29" spans="2:21" ht="15" customHeight="1" thickBot="1" x14ac:dyDescent="0.35">
      <c r="B29" s="201"/>
      <c r="C29" s="202"/>
      <c r="D29" s="218"/>
      <c r="E29" s="218"/>
      <c r="F29" s="218"/>
      <c r="G29" s="218"/>
      <c r="H29" s="218"/>
      <c r="I29" s="218"/>
      <c r="J29" s="218"/>
      <c r="K29" s="218"/>
      <c r="L29" s="218"/>
      <c r="M29" s="218"/>
      <c r="N29" s="218"/>
      <c r="O29" s="218"/>
      <c r="P29" s="218"/>
      <c r="Q29" s="218"/>
      <c r="R29" s="218"/>
      <c r="S29" s="218"/>
      <c r="T29" s="218"/>
      <c r="U29" s="219"/>
    </row>
    <row r="30" spans="2:21" ht="15" customHeight="1" x14ac:dyDescent="0.3">
      <c r="B30" s="197" t="s">
        <v>927</v>
      </c>
      <c r="C30" s="198"/>
      <c r="D30" s="223" t="s">
        <v>1372</v>
      </c>
      <c r="E30" s="223"/>
      <c r="F30" s="223"/>
      <c r="G30" s="223"/>
      <c r="H30" s="223"/>
      <c r="I30" s="223"/>
      <c r="J30" s="223"/>
      <c r="K30" s="223"/>
      <c r="L30" s="223"/>
      <c r="M30" s="223"/>
      <c r="N30" s="223"/>
      <c r="O30" s="223"/>
      <c r="P30" s="223"/>
      <c r="Q30" s="223"/>
      <c r="R30" s="223"/>
      <c r="S30" s="223"/>
      <c r="T30" s="223"/>
      <c r="U30" s="224"/>
    </row>
    <row r="31" spans="2:21" ht="14.4" customHeight="1" x14ac:dyDescent="0.3">
      <c r="B31" s="199"/>
      <c r="C31" s="200"/>
      <c r="D31" s="225"/>
      <c r="E31" s="225"/>
      <c r="F31" s="225"/>
      <c r="G31" s="225"/>
      <c r="H31" s="225"/>
      <c r="I31" s="225"/>
      <c r="J31" s="225"/>
      <c r="K31" s="225"/>
      <c r="L31" s="225"/>
      <c r="M31" s="225"/>
      <c r="N31" s="225"/>
      <c r="O31" s="225"/>
      <c r="P31" s="225"/>
      <c r="Q31" s="225"/>
      <c r="R31" s="225"/>
      <c r="S31" s="225"/>
      <c r="T31" s="225"/>
      <c r="U31" s="226"/>
    </row>
    <row r="32" spans="2:21" ht="14.4" customHeight="1" x14ac:dyDescent="0.3">
      <c r="B32" s="199"/>
      <c r="C32" s="200"/>
      <c r="D32" s="225"/>
      <c r="E32" s="225"/>
      <c r="F32" s="225"/>
      <c r="G32" s="225"/>
      <c r="H32" s="225"/>
      <c r="I32" s="225"/>
      <c r="J32" s="225"/>
      <c r="K32" s="225"/>
      <c r="L32" s="225"/>
      <c r="M32" s="225"/>
      <c r="N32" s="225"/>
      <c r="O32" s="225"/>
      <c r="P32" s="225"/>
      <c r="Q32" s="225"/>
      <c r="R32" s="225"/>
      <c r="S32" s="225"/>
      <c r="T32" s="225"/>
      <c r="U32" s="226"/>
    </row>
    <row r="33" spans="2:21" ht="14.4" customHeight="1" thickBot="1" x14ac:dyDescent="0.35">
      <c r="B33" s="201"/>
      <c r="C33" s="202"/>
      <c r="D33" s="227"/>
      <c r="E33" s="227"/>
      <c r="F33" s="227"/>
      <c r="G33" s="227"/>
      <c r="H33" s="227"/>
      <c r="I33" s="227"/>
      <c r="J33" s="227"/>
      <c r="K33" s="227"/>
      <c r="L33" s="227"/>
      <c r="M33" s="227"/>
      <c r="N33" s="227"/>
      <c r="O33" s="227"/>
      <c r="P33" s="227"/>
      <c r="Q33" s="227"/>
      <c r="R33" s="227"/>
      <c r="S33" s="227"/>
      <c r="T33" s="227"/>
      <c r="U33" s="228"/>
    </row>
    <row r="34" spans="2:21" ht="15" customHeight="1" x14ac:dyDescent="0.3">
      <c r="B34" s="197" t="s">
        <v>927</v>
      </c>
      <c r="C34" s="198"/>
      <c r="D34" s="203" t="s">
        <v>1373</v>
      </c>
      <c r="E34" s="223"/>
      <c r="F34" s="223"/>
      <c r="G34" s="223"/>
      <c r="H34" s="223"/>
      <c r="I34" s="223"/>
      <c r="J34" s="223"/>
      <c r="K34" s="223"/>
      <c r="L34" s="223"/>
      <c r="M34" s="223"/>
      <c r="N34" s="223"/>
      <c r="O34" s="223"/>
      <c r="P34" s="223"/>
      <c r="Q34" s="223"/>
      <c r="R34" s="223"/>
      <c r="S34" s="223"/>
      <c r="T34" s="223"/>
      <c r="U34" s="224"/>
    </row>
    <row r="35" spans="2:21" x14ac:dyDescent="0.3">
      <c r="B35" s="199"/>
      <c r="C35" s="200"/>
      <c r="D35" s="225"/>
      <c r="E35" s="225"/>
      <c r="F35" s="225"/>
      <c r="G35" s="225"/>
      <c r="H35" s="225"/>
      <c r="I35" s="225"/>
      <c r="J35" s="225"/>
      <c r="K35" s="225"/>
      <c r="L35" s="225"/>
      <c r="M35" s="225"/>
      <c r="N35" s="225"/>
      <c r="O35" s="225"/>
      <c r="P35" s="225"/>
      <c r="Q35" s="225"/>
      <c r="R35" s="225"/>
      <c r="S35" s="225"/>
      <c r="T35" s="225"/>
      <c r="U35" s="226"/>
    </row>
    <row r="36" spans="2:21" x14ac:dyDescent="0.3">
      <c r="B36" s="199"/>
      <c r="C36" s="200"/>
      <c r="D36" s="225"/>
      <c r="E36" s="225"/>
      <c r="F36" s="225"/>
      <c r="G36" s="225"/>
      <c r="H36" s="225"/>
      <c r="I36" s="225"/>
      <c r="J36" s="225"/>
      <c r="K36" s="225"/>
      <c r="L36" s="225"/>
      <c r="M36" s="225"/>
      <c r="N36" s="225"/>
      <c r="O36" s="225"/>
      <c r="P36" s="225"/>
      <c r="Q36" s="225"/>
      <c r="R36" s="225"/>
      <c r="S36" s="225"/>
      <c r="T36" s="225"/>
      <c r="U36" s="226"/>
    </row>
    <row r="37" spans="2:21" ht="15" thickBot="1" x14ac:dyDescent="0.35">
      <c r="B37" s="201"/>
      <c r="C37" s="202"/>
      <c r="D37" s="227"/>
      <c r="E37" s="227"/>
      <c r="F37" s="227"/>
      <c r="G37" s="227"/>
      <c r="H37" s="227"/>
      <c r="I37" s="227"/>
      <c r="J37" s="227"/>
      <c r="K37" s="227"/>
      <c r="L37" s="227"/>
      <c r="M37" s="227"/>
      <c r="N37" s="227"/>
      <c r="O37" s="227"/>
      <c r="P37" s="227"/>
      <c r="Q37" s="227"/>
      <c r="R37" s="227"/>
      <c r="S37" s="227"/>
      <c r="T37" s="227"/>
      <c r="U37" s="228"/>
    </row>
    <row r="38" spans="2:21" x14ac:dyDescent="0.3">
      <c r="B38" s="197" t="s">
        <v>928</v>
      </c>
      <c r="C38" s="198"/>
      <c r="D38" s="203" t="s">
        <v>1374</v>
      </c>
      <c r="E38" s="203"/>
      <c r="F38" s="203"/>
      <c r="G38" s="203"/>
      <c r="H38" s="203"/>
      <c r="I38" s="203"/>
      <c r="J38" s="203"/>
      <c r="K38" s="203"/>
      <c r="L38" s="203"/>
      <c r="M38" s="203"/>
      <c r="N38" s="203"/>
      <c r="O38" s="203"/>
      <c r="P38" s="203"/>
      <c r="Q38" s="203"/>
      <c r="R38" s="203"/>
      <c r="S38" s="203"/>
      <c r="T38" s="203"/>
      <c r="U38" s="204"/>
    </row>
    <row r="39" spans="2:21" x14ac:dyDescent="0.3">
      <c r="B39" s="199"/>
      <c r="C39" s="200"/>
      <c r="D39" s="205"/>
      <c r="E39" s="205"/>
      <c r="F39" s="205"/>
      <c r="G39" s="205"/>
      <c r="H39" s="205"/>
      <c r="I39" s="205"/>
      <c r="J39" s="205"/>
      <c r="K39" s="205"/>
      <c r="L39" s="205"/>
      <c r="M39" s="205"/>
      <c r="N39" s="205"/>
      <c r="O39" s="205"/>
      <c r="P39" s="205"/>
      <c r="Q39" s="205"/>
      <c r="R39" s="205"/>
      <c r="S39" s="205"/>
      <c r="T39" s="205"/>
      <c r="U39" s="206"/>
    </row>
    <row r="40" spans="2:21" x14ac:dyDescent="0.3">
      <c r="B40" s="199"/>
      <c r="C40" s="200"/>
      <c r="D40" s="205"/>
      <c r="E40" s="205"/>
      <c r="F40" s="205"/>
      <c r="G40" s="205"/>
      <c r="H40" s="205"/>
      <c r="I40" s="205"/>
      <c r="J40" s="205"/>
      <c r="K40" s="205"/>
      <c r="L40" s="205"/>
      <c r="M40" s="205"/>
      <c r="N40" s="205"/>
      <c r="O40" s="205"/>
      <c r="P40" s="205"/>
      <c r="Q40" s="205"/>
      <c r="R40" s="205"/>
      <c r="S40" s="205"/>
      <c r="T40" s="205"/>
      <c r="U40" s="206"/>
    </row>
    <row r="41" spans="2:21" ht="15" thickBot="1" x14ac:dyDescent="0.35">
      <c r="B41" s="201"/>
      <c r="C41" s="202"/>
      <c r="D41" s="207"/>
      <c r="E41" s="207"/>
      <c r="F41" s="207"/>
      <c r="G41" s="207"/>
      <c r="H41" s="207"/>
      <c r="I41" s="207"/>
      <c r="J41" s="207"/>
      <c r="K41" s="207"/>
      <c r="L41" s="207"/>
      <c r="M41" s="207"/>
      <c r="N41" s="207"/>
      <c r="O41" s="207"/>
      <c r="P41" s="207"/>
      <c r="Q41" s="207"/>
      <c r="R41" s="207"/>
      <c r="S41" s="207"/>
      <c r="T41" s="207"/>
      <c r="U41" s="208"/>
    </row>
    <row r="42" spans="2:21" x14ac:dyDescent="0.3">
      <c r="B42" s="197" t="s">
        <v>928</v>
      </c>
      <c r="C42" s="198"/>
      <c r="D42" s="203" t="s">
        <v>1390</v>
      </c>
      <c r="E42" s="203"/>
      <c r="F42" s="203"/>
      <c r="G42" s="203"/>
      <c r="H42" s="203"/>
      <c r="I42" s="203"/>
      <c r="J42" s="203"/>
      <c r="K42" s="203"/>
      <c r="L42" s="203"/>
      <c r="M42" s="203"/>
      <c r="N42" s="203"/>
      <c r="O42" s="203"/>
      <c r="P42" s="203"/>
      <c r="Q42" s="203"/>
      <c r="R42" s="203"/>
      <c r="S42" s="203"/>
      <c r="T42" s="203"/>
      <c r="U42" s="204"/>
    </row>
    <row r="43" spans="2:21" x14ac:dyDescent="0.3">
      <c r="B43" s="199"/>
      <c r="C43" s="200"/>
      <c r="D43" s="205"/>
      <c r="E43" s="205"/>
      <c r="F43" s="205"/>
      <c r="G43" s="205"/>
      <c r="H43" s="205"/>
      <c r="I43" s="205"/>
      <c r="J43" s="205"/>
      <c r="K43" s="205"/>
      <c r="L43" s="205"/>
      <c r="M43" s="205"/>
      <c r="N43" s="205"/>
      <c r="O43" s="205"/>
      <c r="P43" s="205"/>
      <c r="Q43" s="205"/>
      <c r="R43" s="205"/>
      <c r="S43" s="205"/>
      <c r="T43" s="205"/>
      <c r="U43" s="206"/>
    </row>
    <row r="44" spans="2:21" x14ac:dyDescent="0.3">
      <c r="B44" s="199"/>
      <c r="C44" s="200"/>
      <c r="D44" s="205"/>
      <c r="E44" s="205"/>
      <c r="F44" s="205"/>
      <c r="G44" s="205"/>
      <c r="H44" s="205"/>
      <c r="I44" s="205"/>
      <c r="J44" s="205"/>
      <c r="K44" s="205"/>
      <c r="L44" s="205"/>
      <c r="M44" s="205"/>
      <c r="N44" s="205"/>
      <c r="O44" s="205"/>
      <c r="P44" s="205"/>
      <c r="Q44" s="205"/>
      <c r="R44" s="205"/>
      <c r="S44" s="205"/>
      <c r="T44" s="205"/>
      <c r="U44" s="206"/>
    </row>
    <row r="45" spans="2:21" ht="15" thickBot="1" x14ac:dyDescent="0.35">
      <c r="B45" s="201"/>
      <c r="C45" s="202"/>
      <c r="D45" s="207"/>
      <c r="E45" s="207"/>
      <c r="F45" s="207"/>
      <c r="G45" s="207"/>
      <c r="H45" s="207"/>
      <c r="I45" s="207"/>
      <c r="J45" s="207"/>
      <c r="K45" s="207"/>
      <c r="L45" s="207"/>
      <c r="M45" s="207"/>
      <c r="N45" s="207"/>
      <c r="O45" s="207"/>
      <c r="P45" s="207"/>
      <c r="Q45" s="207"/>
      <c r="R45" s="207"/>
      <c r="S45" s="207"/>
      <c r="T45" s="207"/>
      <c r="U45" s="208"/>
    </row>
    <row r="46" spans="2:21" x14ac:dyDescent="0.3">
      <c r="B46" s="197" t="s">
        <v>928</v>
      </c>
      <c r="C46" s="198"/>
      <c r="D46" s="203" t="s">
        <v>1375</v>
      </c>
      <c r="E46" s="203"/>
      <c r="F46" s="203"/>
      <c r="G46" s="203"/>
      <c r="H46" s="203"/>
      <c r="I46" s="203"/>
      <c r="J46" s="203"/>
      <c r="K46" s="203"/>
      <c r="L46" s="203"/>
      <c r="M46" s="203"/>
      <c r="N46" s="203"/>
      <c r="O46" s="203"/>
      <c r="P46" s="203"/>
      <c r="Q46" s="203"/>
      <c r="R46" s="203"/>
      <c r="S46" s="203"/>
      <c r="T46" s="203"/>
      <c r="U46" s="204"/>
    </row>
    <row r="47" spans="2:21" x14ac:dyDescent="0.3">
      <c r="B47" s="199"/>
      <c r="C47" s="200"/>
      <c r="D47" s="205"/>
      <c r="E47" s="205"/>
      <c r="F47" s="205"/>
      <c r="G47" s="205"/>
      <c r="H47" s="205"/>
      <c r="I47" s="205"/>
      <c r="J47" s="205"/>
      <c r="K47" s="205"/>
      <c r="L47" s="205"/>
      <c r="M47" s="205"/>
      <c r="N47" s="205"/>
      <c r="O47" s="205"/>
      <c r="P47" s="205"/>
      <c r="Q47" s="205"/>
      <c r="R47" s="205"/>
      <c r="S47" s="205"/>
      <c r="T47" s="205"/>
      <c r="U47" s="206"/>
    </row>
    <row r="48" spans="2:21" x14ac:dyDescent="0.3">
      <c r="B48" s="199"/>
      <c r="C48" s="200"/>
      <c r="D48" s="205"/>
      <c r="E48" s="205"/>
      <c r="F48" s="205"/>
      <c r="G48" s="205"/>
      <c r="H48" s="205"/>
      <c r="I48" s="205"/>
      <c r="J48" s="205"/>
      <c r="K48" s="205"/>
      <c r="L48" s="205"/>
      <c r="M48" s="205"/>
      <c r="N48" s="205"/>
      <c r="O48" s="205"/>
      <c r="P48" s="205"/>
      <c r="Q48" s="205"/>
      <c r="R48" s="205"/>
      <c r="S48" s="205"/>
      <c r="T48" s="205"/>
      <c r="U48" s="206"/>
    </row>
    <row r="49" spans="2:21" ht="15" thickBot="1" x14ac:dyDescent="0.35">
      <c r="B49" s="201"/>
      <c r="C49" s="202"/>
      <c r="D49" s="207"/>
      <c r="E49" s="207"/>
      <c r="F49" s="207"/>
      <c r="G49" s="207"/>
      <c r="H49" s="207"/>
      <c r="I49" s="207"/>
      <c r="J49" s="207"/>
      <c r="K49" s="207"/>
      <c r="L49" s="207"/>
      <c r="M49" s="207"/>
      <c r="N49" s="207"/>
      <c r="O49" s="207"/>
      <c r="P49" s="207"/>
      <c r="Q49" s="207"/>
      <c r="R49" s="207"/>
      <c r="S49" s="207"/>
      <c r="T49" s="207"/>
      <c r="U49" s="208"/>
    </row>
    <row r="50" spans="2:21" ht="14.4" customHeight="1" x14ac:dyDescent="0.3">
      <c r="B50" s="197" t="s">
        <v>928</v>
      </c>
      <c r="C50" s="198"/>
      <c r="D50" s="203" t="s">
        <v>1383</v>
      </c>
      <c r="E50" s="203"/>
      <c r="F50" s="203"/>
      <c r="G50" s="203"/>
      <c r="H50" s="203"/>
      <c r="I50" s="203"/>
      <c r="J50" s="203"/>
      <c r="K50" s="203"/>
      <c r="L50" s="203"/>
      <c r="M50" s="203"/>
      <c r="N50" s="203"/>
      <c r="O50" s="203"/>
      <c r="P50" s="203"/>
      <c r="Q50" s="203"/>
      <c r="R50" s="203"/>
      <c r="S50" s="203"/>
      <c r="T50" s="203"/>
      <c r="U50" s="204"/>
    </row>
    <row r="51" spans="2:21" ht="14.4" customHeight="1" x14ac:dyDescent="0.3">
      <c r="B51" s="199"/>
      <c r="C51" s="200"/>
      <c r="D51" s="205"/>
      <c r="E51" s="205"/>
      <c r="F51" s="205"/>
      <c r="G51" s="205"/>
      <c r="H51" s="205"/>
      <c r="I51" s="205"/>
      <c r="J51" s="205"/>
      <c r="K51" s="205"/>
      <c r="L51" s="205"/>
      <c r="M51" s="205"/>
      <c r="N51" s="205"/>
      <c r="O51" s="205"/>
      <c r="P51" s="205"/>
      <c r="Q51" s="205"/>
      <c r="R51" s="205"/>
      <c r="S51" s="205"/>
      <c r="T51" s="205"/>
      <c r="U51" s="206"/>
    </row>
    <row r="52" spans="2:21" ht="14.4" customHeight="1" x14ac:dyDescent="0.3">
      <c r="B52" s="199"/>
      <c r="C52" s="200"/>
      <c r="D52" s="205"/>
      <c r="E52" s="205"/>
      <c r="F52" s="205"/>
      <c r="G52" s="205"/>
      <c r="H52" s="205"/>
      <c r="I52" s="205"/>
      <c r="J52" s="205"/>
      <c r="K52" s="205"/>
      <c r="L52" s="205"/>
      <c r="M52" s="205"/>
      <c r="N52" s="205"/>
      <c r="O52" s="205"/>
      <c r="P52" s="205"/>
      <c r="Q52" s="205"/>
      <c r="R52" s="205"/>
      <c r="S52" s="205"/>
      <c r="T52" s="205"/>
      <c r="U52" s="206"/>
    </row>
    <row r="53" spans="2:21" ht="15" customHeight="1" thickBot="1" x14ac:dyDescent="0.35">
      <c r="B53" s="201"/>
      <c r="C53" s="202"/>
      <c r="D53" s="207"/>
      <c r="E53" s="207"/>
      <c r="F53" s="207"/>
      <c r="G53" s="207"/>
      <c r="H53" s="207"/>
      <c r="I53" s="207"/>
      <c r="J53" s="207"/>
      <c r="K53" s="207"/>
      <c r="L53" s="207"/>
      <c r="M53" s="207"/>
      <c r="N53" s="207"/>
      <c r="O53" s="207"/>
      <c r="P53" s="207"/>
      <c r="Q53" s="207"/>
      <c r="R53" s="207"/>
      <c r="S53" s="207"/>
      <c r="T53" s="207"/>
      <c r="U53" s="208"/>
    </row>
    <row r="54" spans="2:21" ht="14.4" customHeight="1" x14ac:dyDescent="0.3">
      <c r="B54" s="197" t="s">
        <v>928</v>
      </c>
      <c r="C54" s="198"/>
      <c r="D54" s="203" t="s">
        <v>1456</v>
      </c>
      <c r="E54" s="203"/>
      <c r="F54" s="203"/>
      <c r="G54" s="203"/>
      <c r="H54" s="203"/>
      <c r="I54" s="203"/>
      <c r="J54" s="203"/>
      <c r="K54" s="203"/>
      <c r="L54" s="203"/>
      <c r="M54" s="203"/>
      <c r="N54" s="203"/>
      <c r="O54" s="203"/>
      <c r="P54" s="203"/>
      <c r="Q54" s="203"/>
      <c r="R54" s="203"/>
      <c r="S54" s="203"/>
      <c r="T54" s="203"/>
      <c r="U54" s="204"/>
    </row>
    <row r="55" spans="2:21" ht="14.4" customHeight="1" x14ac:dyDescent="0.3">
      <c r="B55" s="199"/>
      <c r="C55" s="200"/>
      <c r="D55" s="205"/>
      <c r="E55" s="205"/>
      <c r="F55" s="205"/>
      <c r="G55" s="205"/>
      <c r="H55" s="205"/>
      <c r="I55" s="205"/>
      <c r="J55" s="205"/>
      <c r="K55" s="205"/>
      <c r="L55" s="205"/>
      <c r="M55" s="205"/>
      <c r="N55" s="205"/>
      <c r="O55" s="205"/>
      <c r="P55" s="205"/>
      <c r="Q55" s="205"/>
      <c r="R55" s="205"/>
      <c r="S55" s="205"/>
      <c r="T55" s="205"/>
      <c r="U55" s="206"/>
    </row>
    <row r="56" spans="2:21" ht="14.4" customHeight="1" x14ac:dyDescent="0.3">
      <c r="B56" s="199"/>
      <c r="C56" s="200"/>
      <c r="D56" s="205"/>
      <c r="E56" s="205"/>
      <c r="F56" s="205"/>
      <c r="G56" s="205"/>
      <c r="H56" s="205"/>
      <c r="I56" s="205"/>
      <c r="J56" s="205"/>
      <c r="K56" s="205"/>
      <c r="L56" s="205"/>
      <c r="M56" s="205"/>
      <c r="N56" s="205"/>
      <c r="O56" s="205"/>
      <c r="P56" s="205"/>
      <c r="Q56" s="205"/>
      <c r="R56" s="205"/>
      <c r="S56" s="205"/>
      <c r="T56" s="205"/>
      <c r="U56" s="206"/>
    </row>
    <row r="57" spans="2:21" ht="15" customHeight="1" thickBot="1" x14ac:dyDescent="0.35">
      <c r="B57" s="201"/>
      <c r="C57" s="202"/>
      <c r="D57" s="207"/>
      <c r="E57" s="207"/>
      <c r="F57" s="207"/>
      <c r="G57" s="207"/>
      <c r="H57" s="207"/>
      <c r="I57" s="207"/>
      <c r="J57" s="207"/>
      <c r="K57" s="207"/>
      <c r="L57" s="207"/>
      <c r="M57" s="207"/>
      <c r="N57" s="207"/>
      <c r="O57" s="207"/>
      <c r="P57" s="207"/>
      <c r="Q57" s="207"/>
      <c r="R57" s="207"/>
      <c r="S57" s="207"/>
      <c r="T57" s="207"/>
      <c r="U57" s="208"/>
    </row>
    <row r="58" spans="2:21" ht="19.95" customHeight="1" x14ac:dyDescent="0.3">
      <c r="B58" s="197" t="s">
        <v>929</v>
      </c>
      <c r="C58" s="198"/>
      <c r="D58" s="203" t="s">
        <v>1384</v>
      </c>
      <c r="E58" s="203"/>
      <c r="F58" s="203"/>
      <c r="G58" s="203"/>
      <c r="H58" s="203"/>
      <c r="I58" s="203"/>
      <c r="J58" s="203"/>
      <c r="K58" s="203"/>
      <c r="L58" s="203"/>
      <c r="M58" s="203"/>
      <c r="N58" s="203"/>
      <c r="O58" s="203"/>
      <c r="P58" s="203"/>
      <c r="Q58" s="203"/>
      <c r="R58" s="203"/>
      <c r="S58" s="203"/>
      <c r="T58" s="203"/>
      <c r="U58" s="204"/>
    </row>
    <row r="59" spans="2:21" ht="19.95" customHeight="1" x14ac:dyDescent="0.3">
      <c r="B59" s="199"/>
      <c r="C59" s="200"/>
      <c r="D59" s="205"/>
      <c r="E59" s="205"/>
      <c r="F59" s="205"/>
      <c r="G59" s="205"/>
      <c r="H59" s="205"/>
      <c r="I59" s="205"/>
      <c r="J59" s="205"/>
      <c r="K59" s="205"/>
      <c r="L59" s="205"/>
      <c r="M59" s="205"/>
      <c r="N59" s="205"/>
      <c r="O59" s="205"/>
      <c r="P59" s="205"/>
      <c r="Q59" s="205"/>
      <c r="R59" s="205"/>
      <c r="S59" s="205"/>
      <c r="T59" s="205"/>
      <c r="U59" s="206"/>
    </row>
    <row r="60" spans="2:21" ht="19.95" customHeight="1" x14ac:dyDescent="0.3">
      <c r="B60" s="199"/>
      <c r="C60" s="200"/>
      <c r="D60" s="205"/>
      <c r="E60" s="205"/>
      <c r="F60" s="205"/>
      <c r="G60" s="205"/>
      <c r="H60" s="205"/>
      <c r="I60" s="205"/>
      <c r="J60" s="205"/>
      <c r="K60" s="205"/>
      <c r="L60" s="205"/>
      <c r="M60" s="205"/>
      <c r="N60" s="205"/>
      <c r="O60" s="205"/>
      <c r="P60" s="205"/>
      <c r="Q60" s="205"/>
      <c r="R60" s="205"/>
      <c r="S60" s="205"/>
      <c r="T60" s="205"/>
      <c r="U60" s="206"/>
    </row>
    <row r="61" spans="2:21" ht="19.95" customHeight="1" thickBot="1" x14ac:dyDescent="0.35">
      <c r="B61" s="201"/>
      <c r="C61" s="202"/>
      <c r="D61" s="207"/>
      <c r="E61" s="207"/>
      <c r="F61" s="207"/>
      <c r="G61" s="207"/>
      <c r="H61" s="207"/>
      <c r="I61" s="207"/>
      <c r="J61" s="207"/>
      <c r="K61" s="207"/>
      <c r="L61" s="207"/>
      <c r="M61" s="207"/>
      <c r="N61" s="207"/>
      <c r="O61" s="207"/>
      <c r="P61" s="207"/>
      <c r="Q61" s="207"/>
      <c r="R61" s="207"/>
      <c r="S61" s="207"/>
      <c r="T61" s="207"/>
      <c r="U61" s="208"/>
    </row>
    <row r="62" spans="2:21" x14ac:dyDescent="0.3">
      <c r="B62" s="197" t="s">
        <v>929</v>
      </c>
      <c r="C62" s="198"/>
      <c r="D62" s="203" t="s">
        <v>1382</v>
      </c>
      <c r="E62" s="203"/>
      <c r="F62" s="203"/>
      <c r="G62" s="203"/>
      <c r="H62" s="203"/>
      <c r="I62" s="203"/>
      <c r="J62" s="203"/>
      <c r="K62" s="203"/>
      <c r="L62" s="203"/>
      <c r="M62" s="203"/>
      <c r="N62" s="203"/>
      <c r="O62" s="203"/>
      <c r="P62" s="203"/>
      <c r="Q62" s="203"/>
      <c r="R62" s="203"/>
      <c r="S62" s="203"/>
      <c r="T62" s="203"/>
      <c r="U62" s="204"/>
    </row>
    <row r="63" spans="2:21" x14ac:dyDescent="0.3">
      <c r="B63" s="199"/>
      <c r="C63" s="200"/>
      <c r="D63" s="205"/>
      <c r="E63" s="205"/>
      <c r="F63" s="205"/>
      <c r="G63" s="205"/>
      <c r="H63" s="205"/>
      <c r="I63" s="205"/>
      <c r="J63" s="205"/>
      <c r="K63" s="205"/>
      <c r="L63" s="205"/>
      <c r="M63" s="205"/>
      <c r="N63" s="205"/>
      <c r="O63" s="205"/>
      <c r="P63" s="205"/>
      <c r="Q63" s="205"/>
      <c r="R63" s="205"/>
      <c r="S63" s="205"/>
      <c r="T63" s="205"/>
      <c r="U63" s="206"/>
    </row>
    <row r="64" spans="2:21" x14ac:dyDescent="0.3">
      <c r="B64" s="199"/>
      <c r="C64" s="200"/>
      <c r="D64" s="205"/>
      <c r="E64" s="205"/>
      <c r="F64" s="205"/>
      <c r="G64" s="205"/>
      <c r="H64" s="205"/>
      <c r="I64" s="205"/>
      <c r="J64" s="205"/>
      <c r="K64" s="205"/>
      <c r="L64" s="205"/>
      <c r="M64" s="205"/>
      <c r="N64" s="205"/>
      <c r="O64" s="205"/>
      <c r="P64" s="205"/>
      <c r="Q64" s="205"/>
      <c r="R64" s="205"/>
      <c r="S64" s="205"/>
      <c r="T64" s="205"/>
      <c r="U64" s="206"/>
    </row>
    <row r="65" spans="2:21" ht="15" thickBot="1" x14ac:dyDescent="0.35">
      <c r="B65" s="201"/>
      <c r="C65" s="202"/>
      <c r="D65" s="207"/>
      <c r="E65" s="207"/>
      <c r="F65" s="207"/>
      <c r="G65" s="207"/>
      <c r="H65" s="207"/>
      <c r="I65" s="207"/>
      <c r="J65" s="207"/>
      <c r="K65" s="207"/>
      <c r="L65" s="207"/>
      <c r="M65" s="207"/>
      <c r="N65" s="207"/>
      <c r="O65" s="207"/>
      <c r="P65" s="207"/>
      <c r="Q65" s="207"/>
      <c r="R65" s="207"/>
      <c r="S65" s="207"/>
      <c r="T65" s="207"/>
      <c r="U65" s="208"/>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229" t="s">
        <v>369</v>
      </c>
      <c r="D3" s="229"/>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1519</v>
      </c>
      <c r="K4" s="157" t="s">
        <v>1520</v>
      </c>
      <c r="L4" s="157" t="s">
        <v>1521</v>
      </c>
      <c r="M4" s="157" t="s">
        <v>615</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ca="1">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1529</v>
      </c>
      <c r="F7" s="157" t="s">
        <v>1528</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1524</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1525</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1527</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1526</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33" t="str">
        <f ca="1">IFERROR(INDEX(INDIRECT(C2&amp;"Table"),MATCH(C3,INDIRECT(C2&amp;"Table"&amp;"[Name]"),0),COLUMN(INDIRECT(C2&amp;"Table"&amp;"["&amp;"[SkillName1]"&amp;"]"))),0)</f>
        <v>Remodel Girl</v>
      </c>
      <c r="C12" s="234"/>
      <c r="D12" s="232" t="str">
        <f ca="1">IFERROR(INDEX(INDIRECT(C2&amp;"Table"),MATCH(C3,INDIRECT(C2&amp;"Table"&amp;"[Name]"),0),COLUMN(INDIRECT(C2&amp;"Table"&amp;"["&amp;"[Skill1]"&amp;"]"))),0)</f>
        <v>Can be used as material to Limit Break any ship of Elite (SR) quality and below.</v>
      </c>
      <c r="E12" s="232"/>
      <c r="F12" s="232"/>
      <c r="G12" s="232"/>
      <c r="H12" s="232"/>
      <c r="I12" s="232"/>
      <c r="J12" s="232"/>
      <c r="K12" s="232"/>
      <c r="L12" s="232"/>
      <c r="M12" s="232"/>
      <c r="N12" s="232"/>
      <c r="O12" s="232"/>
      <c r="P12" s="232"/>
      <c r="Q12" s="232"/>
      <c r="R12" s="10"/>
      <c r="S12" s="10"/>
      <c r="T12" s="10"/>
      <c r="U12" s="10"/>
      <c r="V12" s="10"/>
      <c r="W12" s="10"/>
      <c r="X12" s="10"/>
      <c r="Y12" s="10"/>
      <c r="Z12" s="10"/>
      <c r="AA12" s="10"/>
      <c r="AB12" s="10"/>
      <c r="AC12" s="10"/>
      <c r="AD12" s="10"/>
      <c r="AE12" s="10"/>
      <c r="AF12" s="10"/>
      <c r="AG12" s="10"/>
    </row>
    <row r="13" spans="1:33" x14ac:dyDescent="0.3">
      <c r="A13" s="10"/>
      <c r="B13" s="233"/>
      <c r="C13" s="234"/>
      <c r="D13" s="232"/>
      <c r="E13" s="232"/>
      <c r="F13" s="232"/>
      <c r="G13" s="232"/>
      <c r="H13" s="232"/>
      <c r="I13" s="232"/>
      <c r="J13" s="232"/>
      <c r="K13" s="232"/>
      <c r="L13" s="232"/>
      <c r="M13" s="232"/>
      <c r="N13" s="232"/>
      <c r="O13" s="232"/>
      <c r="P13" s="232"/>
      <c r="Q13" s="232"/>
      <c r="R13" s="10"/>
      <c r="S13" s="10"/>
      <c r="T13" s="10"/>
      <c r="U13" s="10"/>
      <c r="V13" s="10"/>
      <c r="W13" s="10"/>
      <c r="X13" s="10"/>
      <c r="Y13" s="10"/>
      <c r="Z13" s="10"/>
      <c r="AA13" s="10"/>
      <c r="AB13" s="10"/>
      <c r="AC13" s="10"/>
      <c r="AD13" s="10"/>
      <c r="AE13" s="10"/>
      <c r="AF13" s="10"/>
      <c r="AG13" s="10"/>
    </row>
    <row r="14" spans="1:33" x14ac:dyDescent="0.3">
      <c r="A14" s="10"/>
      <c r="B14" s="233"/>
      <c r="C14" s="234"/>
      <c r="D14" s="232"/>
      <c r="E14" s="232"/>
      <c r="F14" s="232"/>
      <c r="G14" s="232"/>
      <c r="H14" s="232"/>
      <c r="I14" s="232"/>
      <c r="J14" s="232"/>
      <c r="K14" s="232"/>
      <c r="L14" s="232"/>
      <c r="M14" s="232"/>
      <c r="N14" s="232"/>
      <c r="O14" s="232"/>
      <c r="P14" s="232"/>
      <c r="Q14" s="232"/>
      <c r="R14" s="10"/>
      <c r="S14" s="10"/>
      <c r="T14" s="10"/>
      <c r="U14" s="10"/>
      <c r="V14" s="10"/>
      <c r="W14" s="10"/>
      <c r="X14" s="10"/>
      <c r="Y14" s="10"/>
      <c r="Z14" s="10"/>
      <c r="AA14" s="10"/>
      <c r="AB14" s="10"/>
      <c r="AC14" s="10"/>
      <c r="AD14" s="10"/>
      <c r="AE14" s="10"/>
      <c r="AF14" s="10"/>
      <c r="AG14" s="10"/>
    </row>
    <row r="15" spans="1:33" ht="14.4" customHeight="1" x14ac:dyDescent="0.3">
      <c r="A15" s="10"/>
      <c r="B15" s="233" t="str">
        <f ca="1">IFERROR(INDEX(INDIRECT(C2&amp;"Table"),MATCH(C3,INDIRECT(C2&amp;"Table"&amp;"[Name]"),0),COLUMN(INDIRECT(C2&amp;"Table"&amp;"["&amp;"[SkillName2]"&amp;"]"))),0)</f>
        <v>N/A</v>
      </c>
      <c r="C15" s="234"/>
      <c r="D15" s="232" t="str">
        <f ca="1">IFERROR(INDEX(INDIRECT(C2&amp;"Table"),MATCH(C3,INDIRECT(C2&amp;"Table"&amp;"[Name]"),0),COLUMN(INDIRECT(C2&amp;"Table"&amp;"["&amp;"[Skill2]"&amp;"]"))),0)</f>
        <v>N/A</v>
      </c>
      <c r="E15" s="232"/>
      <c r="F15" s="232"/>
      <c r="G15" s="232"/>
      <c r="H15" s="232"/>
      <c r="I15" s="232"/>
      <c r="J15" s="232"/>
      <c r="K15" s="232"/>
      <c r="L15" s="232"/>
      <c r="M15" s="232"/>
      <c r="N15" s="232"/>
      <c r="O15" s="232"/>
      <c r="P15" s="232"/>
      <c r="Q15" s="232"/>
      <c r="R15" s="10"/>
      <c r="S15" s="10"/>
      <c r="T15" s="10"/>
      <c r="U15" s="10"/>
      <c r="V15" s="10"/>
      <c r="W15" s="10"/>
      <c r="X15" s="10"/>
      <c r="Y15" s="10"/>
      <c r="Z15" s="10"/>
      <c r="AA15" s="10"/>
      <c r="AB15" s="10"/>
      <c r="AC15" s="10"/>
      <c r="AD15" s="10"/>
      <c r="AE15" s="10"/>
      <c r="AF15" s="10"/>
      <c r="AG15" s="10"/>
    </row>
    <row r="16" spans="1:33" x14ac:dyDescent="0.3">
      <c r="A16" s="10"/>
      <c r="B16" s="233"/>
      <c r="C16" s="234"/>
      <c r="D16" s="232"/>
      <c r="E16" s="232"/>
      <c r="F16" s="232"/>
      <c r="G16" s="232"/>
      <c r="H16" s="232"/>
      <c r="I16" s="232"/>
      <c r="J16" s="232"/>
      <c r="K16" s="232"/>
      <c r="L16" s="232"/>
      <c r="M16" s="232"/>
      <c r="N16" s="232"/>
      <c r="O16" s="232"/>
      <c r="P16" s="232"/>
      <c r="Q16" s="232"/>
      <c r="R16" s="10"/>
      <c r="S16" s="10"/>
      <c r="T16" s="10"/>
      <c r="U16" s="10"/>
      <c r="V16" s="10"/>
      <c r="W16" s="10"/>
      <c r="X16" s="10"/>
      <c r="Y16" s="10"/>
      <c r="Z16" s="10"/>
      <c r="AA16" s="10"/>
      <c r="AB16" s="10"/>
      <c r="AC16" s="10"/>
      <c r="AD16" s="10"/>
      <c r="AE16" s="10"/>
      <c r="AF16" s="10"/>
      <c r="AG16" s="10"/>
    </row>
    <row r="17" spans="1:33" x14ac:dyDescent="0.3">
      <c r="A17" s="10"/>
      <c r="B17" s="233"/>
      <c r="C17" s="234"/>
      <c r="D17" s="232"/>
      <c r="E17" s="232"/>
      <c r="F17" s="232"/>
      <c r="G17" s="232"/>
      <c r="H17" s="232"/>
      <c r="I17" s="232"/>
      <c r="J17" s="232"/>
      <c r="K17" s="232"/>
      <c r="L17" s="232"/>
      <c r="M17" s="232"/>
      <c r="N17" s="232"/>
      <c r="O17" s="232"/>
      <c r="P17" s="232"/>
      <c r="Q17" s="232"/>
      <c r="R17" s="10"/>
      <c r="S17" s="10"/>
      <c r="T17" s="10"/>
      <c r="U17" s="10"/>
      <c r="V17" s="10"/>
      <c r="W17" s="10"/>
      <c r="X17" s="10"/>
      <c r="Y17" s="10"/>
      <c r="Z17" s="10"/>
      <c r="AA17" s="10"/>
      <c r="AB17" s="10"/>
      <c r="AC17" s="10"/>
      <c r="AD17" s="10"/>
      <c r="AE17" s="10"/>
      <c r="AF17" s="10"/>
      <c r="AG17" s="10"/>
    </row>
    <row r="18" spans="1:33" x14ac:dyDescent="0.3">
      <c r="A18" s="10"/>
      <c r="B18" s="230" t="str">
        <f ca="1">IFERROR(INDEX(INDIRECT(C2&amp;"Table"),MATCH(C3,INDIRECT(C2&amp;"Table"&amp;"[Name]"),0),COLUMN(INDIRECT(C2&amp;"Table"&amp;"["&amp;"[SkillName3]"&amp;"]"))),0)</f>
        <v>N/A</v>
      </c>
      <c r="C18" s="231"/>
      <c r="D18" s="232" t="str">
        <f ca="1">IFERROR(INDEX(INDIRECT(C2&amp;"Table"),MATCH(C3,INDIRECT(C2&amp;"Table"&amp;"[Name]"),0),COLUMN(INDIRECT(C2&amp;"Table"&amp;"["&amp;"[Skill3]"&amp;"]"))),0)</f>
        <v>N/A</v>
      </c>
      <c r="E18" s="232"/>
      <c r="F18" s="232"/>
      <c r="G18" s="232"/>
      <c r="H18" s="232"/>
      <c r="I18" s="232"/>
      <c r="J18" s="232"/>
      <c r="K18" s="232"/>
      <c r="L18" s="232"/>
      <c r="M18" s="232"/>
      <c r="N18" s="232"/>
      <c r="O18" s="232"/>
      <c r="P18" s="232"/>
      <c r="Q18" s="232"/>
      <c r="R18" s="10"/>
      <c r="S18" s="10"/>
      <c r="T18" s="10"/>
      <c r="U18" s="10"/>
      <c r="V18" s="10"/>
      <c r="W18" s="10"/>
      <c r="X18" s="10"/>
      <c r="Y18" s="10"/>
      <c r="Z18" s="10"/>
      <c r="AA18" s="10"/>
      <c r="AB18" s="10"/>
      <c r="AC18" s="10"/>
      <c r="AD18" s="10"/>
      <c r="AE18" s="10"/>
      <c r="AF18" s="10"/>
      <c r="AG18" s="10"/>
    </row>
    <row r="19" spans="1:33" x14ac:dyDescent="0.3">
      <c r="A19" s="10"/>
      <c r="B19" s="230"/>
      <c r="C19" s="231"/>
      <c r="D19" s="232"/>
      <c r="E19" s="232"/>
      <c r="F19" s="232"/>
      <c r="G19" s="232"/>
      <c r="H19" s="232"/>
      <c r="I19" s="232"/>
      <c r="J19" s="232"/>
      <c r="K19" s="232"/>
      <c r="L19" s="232"/>
      <c r="M19" s="232"/>
      <c r="N19" s="232"/>
      <c r="O19" s="232"/>
      <c r="P19" s="232"/>
      <c r="Q19" s="232"/>
      <c r="R19" s="10"/>
      <c r="S19" s="10"/>
      <c r="T19" s="10"/>
      <c r="U19" s="10"/>
      <c r="V19" s="10"/>
      <c r="W19" s="10"/>
      <c r="X19" s="10"/>
      <c r="Y19" s="10"/>
      <c r="Z19" s="10"/>
      <c r="AA19" s="10"/>
      <c r="AB19" s="10"/>
      <c r="AC19" s="10"/>
      <c r="AD19" s="10"/>
      <c r="AE19" s="10"/>
      <c r="AF19" s="10"/>
      <c r="AG19" s="10"/>
    </row>
    <row r="20" spans="1:33" x14ac:dyDescent="0.3">
      <c r="A20" s="10"/>
      <c r="B20" s="230"/>
      <c r="C20" s="231"/>
      <c r="D20" s="232"/>
      <c r="E20" s="232"/>
      <c r="F20" s="232"/>
      <c r="G20" s="232"/>
      <c r="H20" s="232"/>
      <c r="I20" s="232"/>
      <c r="J20" s="232"/>
      <c r="K20" s="232"/>
      <c r="L20" s="232"/>
      <c r="M20" s="232"/>
      <c r="N20" s="232"/>
      <c r="O20" s="232"/>
      <c r="P20" s="232"/>
      <c r="Q20" s="232"/>
      <c r="R20" s="10"/>
      <c r="S20" s="10"/>
      <c r="T20" s="10"/>
      <c r="U20" s="10"/>
      <c r="V20" s="10"/>
      <c r="W20" s="10"/>
      <c r="X20" s="10"/>
      <c r="Y20" s="10"/>
      <c r="Z20" s="10"/>
      <c r="AA20" s="10"/>
      <c r="AB20" s="10"/>
      <c r="AC20" s="10"/>
      <c r="AD20" s="10"/>
      <c r="AE20" s="10"/>
      <c r="AF20" s="10"/>
      <c r="AG20" s="10"/>
    </row>
    <row r="21" spans="1:33" x14ac:dyDescent="0.3">
      <c r="A21" s="10"/>
      <c r="B21" s="230" t="str">
        <f ca="1">IFERROR(INDEX(INDIRECT(C2&amp;"Table"),MATCH(C3,INDIRECT(C2&amp;"Table"&amp;"[Name]"),0),COLUMN(INDIRECT(C2&amp;"Table"&amp;"["&amp;"[SkillName4]"&amp;"]"))),0)</f>
        <v>N/A</v>
      </c>
      <c r="C21" s="231"/>
      <c r="D21" s="232" t="str">
        <f ca="1">IFERROR(INDEX(INDIRECT(C2&amp;"Table"),MATCH(C3,INDIRECT(C2&amp;"Table"&amp;"[Name]"),0),COLUMN(INDIRECT(C2&amp;"Table"&amp;"["&amp;"[Skill4]"&amp;"]"))),0)</f>
        <v>N/A</v>
      </c>
      <c r="E21" s="232"/>
      <c r="F21" s="232"/>
      <c r="G21" s="232"/>
      <c r="H21" s="232"/>
      <c r="I21" s="232"/>
      <c r="J21" s="232"/>
      <c r="K21" s="232"/>
      <c r="L21" s="232"/>
      <c r="M21" s="232"/>
      <c r="N21" s="232"/>
      <c r="O21" s="232"/>
      <c r="P21" s="232"/>
      <c r="Q21" s="232"/>
      <c r="R21" s="10"/>
      <c r="S21" s="10"/>
      <c r="T21" s="10"/>
      <c r="U21" s="10"/>
      <c r="V21" s="10"/>
      <c r="W21" s="10"/>
      <c r="X21" s="10"/>
      <c r="Y21" s="10"/>
      <c r="Z21" s="10"/>
      <c r="AA21" s="10"/>
      <c r="AB21" s="10"/>
      <c r="AC21" s="10"/>
      <c r="AD21" s="10"/>
      <c r="AE21" s="10"/>
      <c r="AF21" s="10"/>
      <c r="AG21" s="10"/>
    </row>
    <row r="22" spans="1:33" x14ac:dyDescent="0.3">
      <c r="A22" s="10"/>
      <c r="B22" s="230"/>
      <c r="C22" s="231"/>
      <c r="D22" s="232"/>
      <c r="E22" s="232"/>
      <c r="F22" s="232"/>
      <c r="G22" s="232"/>
      <c r="H22" s="232"/>
      <c r="I22" s="232"/>
      <c r="J22" s="232"/>
      <c r="K22" s="232"/>
      <c r="L22" s="232"/>
      <c r="M22" s="232"/>
      <c r="N22" s="232"/>
      <c r="O22" s="232"/>
      <c r="P22" s="232"/>
      <c r="Q22" s="232"/>
      <c r="R22" s="10"/>
      <c r="S22" s="10"/>
      <c r="T22" s="10"/>
      <c r="U22" s="10"/>
      <c r="V22" s="10"/>
      <c r="W22" s="10"/>
      <c r="X22" s="10"/>
      <c r="Y22" s="10"/>
      <c r="Z22" s="10"/>
      <c r="AA22" s="10"/>
      <c r="AB22" s="10"/>
      <c r="AC22" s="10"/>
      <c r="AD22" s="10"/>
      <c r="AE22" s="10"/>
      <c r="AF22" s="10"/>
      <c r="AG22" s="10"/>
    </row>
    <row r="23" spans="1:33" x14ac:dyDescent="0.3">
      <c r="A23" s="10"/>
      <c r="B23" s="230"/>
      <c r="C23" s="231"/>
      <c r="D23" s="232"/>
      <c r="E23" s="232"/>
      <c r="F23" s="232"/>
      <c r="G23" s="232"/>
      <c r="H23" s="232"/>
      <c r="I23" s="232"/>
      <c r="J23" s="232"/>
      <c r="K23" s="232"/>
      <c r="L23" s="232"/>
      <c r="M23" s="232"/>
      <c r="N23" s="232"/>
      <c r="O23" s="232"/>
      <c r="P23" s="232"/>
      <c r="Q23" s="232"/>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E10" sqref="E10"/>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115</v>
      </c>
      <c r="D2" s="43" t="s">
        <v>369</v>
      </c>
      <c r="E2" s="45" t="s">
        <v>1</v>
      </c>
      <c r="F2" s="45" t="s">
        <v>2</v>
      </c>
      <c r="G2" s="45" t="s">
        <v>2506</v>
      </c>
      <c r="H2" s="45" t="s">
        <v>40</v>
      </c>
      <c r="I2" s="45" t="s">
        <v>3</v>
      </c>
      <c r="J2" s="29"/>
      <c r="K2" s="4"/>
      <c r="L2" s="4"/>
      <c r="M2" s="4"/>
      <c r="N2" s="4"/>
      <c r="O2" s="4"/>
      <c r="P2" s="4"/>
      <c r="Q2" s="4"/>
      <c r="R2" s="4"/>
      <c r="S2" s="4"/>
      <c r="T2" s="4"/>
      <c r="U2" s="4"/>
      <c r="V2" s="4"/>
      <c r="W2" s="4"/>
      <c r="X2" s="11"/>
      <c r="Y2" s="5" t="s">
        <v>225</v>
      </c>
      <c r="Z2" s="11"/>
      <c r="AA2" s="11"/>
      <c r="AB2" s="11"/>
      <c r="AC2" s="5"/>
      <c r="AD2" s="236" t="s">
        <v>1058</v>
      </c>
      <c r="AE2" s="237"/>
      <c r="AF2" s="237"/>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48</v>
      </c>
      <c r="Q3" s="34"/>
      <c r="R3" s="50" t="s">
        <v>765</v>
      </c>
      <c r="S3" s="34"/>
      <c r="T3" s="50" t="s">
        <v>1402</v>
      </c>
      <c r="U3" s="34"/>
      <c r="V3" s="50" t="s">
        <v>1399</v>
      </c>
      <c r="W3" s="35"/>
      <c r="X3" s="50" t="s">
        <v>1400</v>
      </c>
      <c r="Y3" s="34"/>
      <c r="Z3" s="50" t="s">
        <v>1401</v>
      </c>
      <c r="AA3" s="35"/>
      <c r="AB3" s="11"/>
      <c r="AC3" s="5"/>
      <c r="AD3" s="111" t="s">
        <v>109</v>
      </c>
      <c r="AE3" s="111" t="s">
        <v>224</v>
      </c>
      <c r="AF3" s="168" t="s">
        <v>3</v>
      </c>
      <c r="AG3" s="235" t="s">
        <v>2574</v>
      </c>
      <c r="AH3" s="235"/>
      <c r="AI3" s="11"/>
      <c r="AJ3" s="11"/>
      <c r="AK3" s="11"/>
      <c r="AL3" s="11"/>
      <c r="AM3" s="11"/>
      <c r="AN3" s="11"/>
    </row>
    <row r="4" spans="1:40" x14ac:dyDescent="0.3">
      <c r="A4" s="10"/>
      <c r="B4" s="10"/>
      <c r="C4" s="42" t="s">
        <v>107</v>
      </c>
      <c r="D4" s="31" t="str">
        <f>IFERROR(INDEX(Base[],MATCH(D2,Base[Name],0),COLUMN(Base[Type])),0)</f>
        <v>DD</v>
      </c>
      <c r="E4" s="43" t="s">
        <v>244</v>
      </c>
      <c r="F4" s="43" t="s">
        <v>260</v>
      </c>
      <c r="G4" s="43" t="s">
        <v>727</v>
      </c>
      <c r="H4" s="43" t="s">
        <v>685</v>
      </c>
      <c r="I4" s="43" t="s">
        <v>217</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108</v>
      </c>
      <c r="AE4" s="111" t="str">
        <f ca="1">IFERROR(INDEX(INDIRECT(H3&amp;"Table"),MATCH(H4,INDIRECT(H3&amp;"Table"&amp;"[Name]"),0),COLUMN(INDIRECT(H3&amp;"Table"&amp;"[Ammo]"))),0)</f>
        <v>HE</v>
      </c>
      <c r="AF4" s="168" t="str">
        <f ca="1">IFERROR(INDEX(INDIRECT(I3&amp;"Table"),MATCH(I4,INDIRECT(I3&amp;"Table"&amp;"[Name]"),0),COLUMN(INDIRECT(I3&amp;"Table"&amp;"[Ammo]"))),0)</f>
        <v>Normal</v>
      </c>
      <c r="AG4" s="117" t="s">
        <v>150</v>
      </c>
      <c r="AH4" s="117" t="str">
        <f ca="1">IFERROR(INDEX(INDIRECT(D3&amp;"Table"),MATCH(D2,INDIRECT(D3&amp;"Table"&amp;"[Name]"),0),COLUMN(INDIRECT(D3&amp;"Table"&amp;"[Nation]"))),0)</f>
        <v xml:space="preserve">Universal </v>
      </c>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ca="1">D36*$Q$9</f>
        <v>34.095633020055949</v>
      </c>
      <c r="Q5" s="34"/>
      <c r="R5" s="68">
        <f ca="1">SUM(N30:T30)*$AF$26</f>
        <v>0</v>
      </c>
      <c r="S5" s="34"/>
      <c r="T5" s="51">
        <f ca="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169">
        <f ca="1">IF(D2="Kawakaze",1.15,IFERROR(INDEX(INDIRECT(I3&amp;"Coef"),MATCH(AF4,INDIRECT(I3&amp;"Coef"&amp;"[Ammo]"),0),COLUMN(INDIRECT(I3&amp;"Coef"&amp;"["&amp;AD5&amp;"]"))),0))</f>
        <v>0.8</v>
      </c>
      <c r="AG5" s="117" t="s">
        <v>114</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ca="1">D37*$Q$9</f>
        <v>34.095633020055949</v>
      </c>
      <c r="Q6" s="34"/>
      <c r="R6" s="68">
        <f ca="1">SUM(N31:T31)*$AF$26</f>
        <v>0</v>
      </c>
      <c r="S6" s="34"/>
      <c r="T6" s="51">
        <f ca="1">SUM(V6,X6,Z6)</f>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169">
        <f ca="1">IF(D2="Kawakaze",1.15,IFERROR(INDEX(INDIRECT(I3&amp;"Coef"),MATCH(AF4,INDIRECT(I3&amp;"Coef"&amp;"[Ammo]"),0),COLUMN(INDIRECT(I3&amp;"Coef"&amp;"["&amp;AD6&amp;"]"))),0))</f>
        <v>1</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169">
        <f ca="1">IF(D2="Kawakaze",1.15,IFERROR(INDEX(INDIRECT(I3&amp;"Coef"),MATCH(AF4,INDIRECT(I3&amp;"Coef"&amp;"[Ammo]"),0),COLUMN(INDIRECT(I3&amp;"Coef"&amp;"["&amp;AD7&amp;"]"))),0))</f>
        <v>1.3</v>
      </c>
      <c r="AG7" s="118" t="s">
        <v>9</v>
      </c>
      <c r="AH7" s="41">
        <f t="shared" ca="1" si="0"/>
        <v>0</v>
      </c>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1343</v>
      </c>
      <c r="L8" s="53"/>
      <c r="M8" s="68">
        <f ca="1">IF(AND(P12=2,NOT(OR(C2="BB",C2="BC"))),MAX(36/30,AF31)+(H18+0.1+MAX((12-(H18+0.1)*30)/30,0)+AF32),AF31)</f>
        <v>1.7805693370544469</v>
      </c>
      <c r="N8" s="34"/>
      <c r="O8" s="52" t="s">
        <v>27</v>
      </c>
      <c r="P8" s="53"/>
      <c r="Q8" s="68">
        <f ca="1">AF24</f>
        <v>7450</v>
      </c>
      <c r="R8" s="52"/>
      <c r="S8" s="52" t="s">
        <v>2509</v>
      </c>
      <c r="T8" s="53"/>
      <c r="U8" s="68">
        <f ca="1">FLOOR($V$14/M8,1)</f>
        <v>33</v>
      </c>
      <c r="V8" s="34"/>
      <c r="W8" s="48" t="str">
        <f>H4</f>
        <v>2x127mm (Mk 12)</v>
      </c>
      <c r="X8" s="48"/>
      <c r="Y8" s="48" t="str">
        <f>F4</f>
        <v>Type 93 Rainbow</v>
      </c>
      <c r="Z8" s="35"/>
      <c r="AA8" s="35"/>
      <c r="AB8" s="11"/>
      <c r="AC8" s="5"/>
      <c r="AD8" s="111" t="s">
        <v>810</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2507</v>
      </c>
      <c r="L9" s="53"/>
      <c r="M9" s="68">
        <f ca="1">P20*I17+H19+I18</f>
        <v>24.808923707006258</v>
      </c>
      <c r="N9" s="34"/>
      <c r="O9" s="52" t="s">
        <v>805</v>
      </c>
      <c r="P9" s="38"/>
      <c r="Q9" s="49">
        <f ca="1">AF26</f>
        <v>1</v>
      </c>
      <c r="R9" s="52"/>
      <c r="S9" s="52" t="s">
        <v>2508</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0.01</v>
      </c>
      <c r="AG9" s="118" t="s">
        <v>689</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716</v>
      </c>
      <c r="L10" s="53"/>
      <c r="M10" s="68">
        <f ca="1">AF30</f>
        <v>14.244554696435575</v>
      </c>
      <c r="N10" s="34"/>
      <c r="O10" s="52" t="s">
        <v>806</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616</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38" t="s">
        <v>226</v>
      </c>
      <c r="L11" s="239"/>
      <c r="M11" s="239"/>
      <c r="N11" s="239"/>
      <c r="O11" s="239"/>
      <c r="P11" s="239"/>
      <c r="Q11" s="239"/>
      <c r="R11" s="239"/>
      <c r="S11" s="239"/>
      <c r="T11" s="239"/>
      <c r="U11" s="239"/>
      <c r="V11" s="239"/>
      <c r="W11" s="239"/>
      <c r="X11" s="239"/>
      <c r="Y11" s="239"/>
      <c r="Z11" s="11"/>
      <c r="AA11" s="11"/>
      <c r="AB11" s="11"/>
      <c r="AC11" s="5"/>
      <c r="AD11" s="111" t="s">
        <v>812</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40" t="s">
        <v>792</v>
      </c>
      <c r="R12" s="241"/>
      <c r="S12" s="144">
        <v>1</v>
      </c>
      <c r="T12" s="55" t="s">
        <v>1348</v>
      </c>
      <c r="U12" s="55"/>
      <c r="V12" s="144">
        <v>1</v>
      </c>
      <c r="W12" s="55" t="s">
        <v>1349</v>
      </c>
      <c r="X12" s="55"/>
      <c r="Y12" s="144">
        <v>1</v>
      </c>
      <c r="Z12" s="5"/>
      <c r="AA12" s="5"/>
      <c r="AB12" s="5"/>
      <c r="AC12" s="5"/>
      <c r="AD12" s="41"/>
      <c r="AE12" s="41"/>
      <c r="AF12" s="60"/>
      <c r="AG12" s="118" t="s">
        <v>705</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40" t="s">
        <v>791</v>
      </c>
      <c r="R13" s="241"/>
      <c r="S13" s="144">
        <v>1</v>
      </c>
      <c r="T13" s="34"/>
      <c r="U13" s="34"/>
      <c r="V13" s="143"/>
      <c r="W13" s="55" t="s">
        <v>1378</v>
      </c>
      <c r="X13" s="55"/>
      <c r="Y13" s="144">
        <v>0</v>
      </c>
      <c r="Z13" s="5"/>
      <c r="AA13" s="5"/>
      <c r="AB13" s="5"/>
      <c r="AC13" s="5"/>
      <c r="AD13" s="111" t="s">
        <v>271</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40" t="s">
        <v>790</v>
      </c>
      <c r="R14" s="241"/>
      <c r="S14" s="144">
        <v>1</v>
      </c>
      <c r="T14" s="55" t="s">
        <v>1393</v>
      </c>
      <c r="U14" s="55"/>
      <c r="V14" s="147">
        <v>60</v>
      </c>
      <c r="W14" s="55" t="s">
        <v>2499</v>
      </c>
      <c r="X14" s="55"/>
      <c r="Y14" s="144">
        <v>1</v>
      </c>
      <c r="Z14" s="5"/>
      <c r="AA14" s="5"/>
      <c r="AB14" s="5"/>
      <c r="AC14" s="5"/>
      <c r="AD14" s="111" t="s">
        <v>269</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1388</v>
      </c>
      <c r="L15" s="44"/>
      <c r="M15" s="142">
        <v>0</v>
      </c>
      <c r="N15" s="55" t="s">
        <v>4</v>
      </c>
      <c r="O15" s="40"/>
      <c r="P15" s="145">
        <v>0</v>
      </c>
      <c r="Q15" s="240" t="s">
        <v>789</v>
      </c>
      <c r="R15" s="241"/>
      <c r="S15" s="144">
        <v>1</v>
      </c>
      <c r="T15" s="55" t="s">
        <v>1432</v>
      </c>
      <c r="U15" s="55"/>
      <c r="V15" s="144">
        <v>0.08</v>
      </c>
      <c r="W15" s="55" t="s">
        <v>1445</v>
      </c>
      <c r="X15" s="55"/>
      <c r="Y15" s="147">
        <v>0</v>
      </c>
      <c r="Z15" s="5"/>
      <c r="AA15" s="5"/>
      <c r="AB15" s="5"/>
      <c r="AC15" s="5"/>
      <c r="AD15" s="109" t="s">
        <v>798</v>
      </c>
      <c r="AE15" s="37"/>
      <c r="AF15" s="170">
        <f ca="1">1+(0.05+((SUM(D14:I14)*S14)/(SUM(D14:I14)*S14+2000+P17))+((SUM(D13:I13)-P15)/5000)+AF14)*(M14+AF13)</f>
        <v>1.0646331138287866</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1389</v>
      </c>
      <c r="L16" s="44"/>
      <c r="M16" s="142">
        <v>0</v>
      </c>
      <c r="N16" s="55" t="s">
        <v>42</v>
      </c>
      <c r="O16" s="40"/>
      <c r="P16" s="145">
        <v>0</v>
      </c>
      <c r="Q16" s="240" t="s">
        <v>862</v>
      </c>
      <c r="R16" s="241"/>
      <c r="S16" s="144">
        <v>1</v>
      </c>
      <c r="T16" s="55" t="s">
        <v>809</v>
      </c>
      <c r="U16" s="55"/>
      <c r="V16" s="144">
        <v>0.2</v>
      </c>
      <c r="W16" s="34"/>
      <c r="X16" s="34"/>
      <c r="Y16" s="143"/>
      <c r="Z16" s="5"/>
      <c r="AA16" s="5"/>
      <c r="AB16" s="5"/>
      <c r="AC16" s="5"/>
      <c r="AD16" s="109" t="s">
        <v>797</v>
      </c>
      <c r="AE16" s="37"/>
      <c r="AF16" s="170">
        <f ca="1">1+IF(AF20&gt;1,1,(M13+0.05+((SUM(D14:I14)*S14)/(SUM(D14:I14)*S14+2000+P17))+((SUM(D13:I13)-P15)/5000)+AF14))*(M14+AF13+M16)</f>
        <v>1.0646331138287866</v>
      </c>
      <c r="AG16" s="49"/>
      <c r="AH16" s="49"/>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40" t="s">
        <v>1324</v>
      </c>
      <c r="R17" s="241"/>
      <c r="S17" s="144">
        <v>1</v>
      </c>
      <c r="T17" s="34"/>
      <c r="U17" s="34"/>
      <c r="V17" s="143"/>
      <c r="W17" s="55" t="s">
        <v>1350</v>
      </c>
      <c r="X17" s="55"/>
      <c r="Y17" s="144">
        <v>1</v>
      </c>
      <c r="Z17" s="5"/>
      <c r="AA17" s="5"/>
      <c r="AB17" s="5"/>
      <c r="AC17" s="5"/>
      <c r="AD17" s="109" t="s">
        <v>860</v>
      </c>
      <c r="AE17" s="37"/>
      <c r="AF17" s="170">
        <f ca="1">1+IF(AF19&gt;1,1,(M12+0.05+((SUM(D14:I14)*S14)/(SUM(D14:I14)*S14+2000+P17))+((SUM(D13:I13)-P15)/5000)+AF14))*(M14+AF13+M15)</f>
        <v>1.0646331138287866</v>
      </c>
      <c r="AG17" s="49"/>
      <c r="AH17" s="49"/>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802</v>
      </c>
      <c r="L18" s="55"/>
      <c r="M18" s="144">
        <v>0</v>
      </c>
      <c r="N18" s="34"/>
      <c r="O18" s="34"/>
      <c r="P18" s="143"/>
      <c r="Q18" s="34"/>
      <c r="R18" s="34"/>
      <c r="S18" s="143"/>
      <c r="T18" s="34"/>
      <c r="U18" s="34"/>
      <c r="V18" s="143"/>
      <c r="W18" s="55" t="s">
        <v>1379</v>
      </c>
      <c r="X18" s="55"/>
      <c r="Y18" s="144">
        <v>0</v>
      </c>
      <c r="Z18" s="5"/>
      <c r="AA18" s="5"/>
      <c r="AB18" s="5"/>
      <c r="AC18" s="5"/>
      <c r="AD18" s="109" t="s">
        <v>958</v>
      </c>
      <c r="AE18" s="37"/>
      <c r="AF18" s="170">
        <f ca="1">1+(0.05+((SUM(D14:I14)*S14)/(SUM(D14:I14)*S14+2000+P17))+((SUM(D13:I13)-P15)/5000))*(M14)</f>
        <v>1.0646331138287866</v>
      </c>
      <c r="AG18" s="49"/>
      <c r="AH18" s="49"/>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796</v>
      </c>
      <c r="L19" s="55"/>
      <c r="M19" s="144">
        <v>1</v>
      </c>
      <c r="N19" s="55" t="s">
        <v>793</v>
      </c>
      <c r="O19" s="40"/>
      <c r="P19" s="144">
        <v>1</v>
      </c>
      <c r="Q19" s="55" t="s">
        <v>750</v>
      </c>
      <c r="R19" s="59"/>
      <c r="S19" s="144">
        <v>0</v>
      </c>
      <c r="T19" s="34"/>
      <c r="U19" s="34"/>
      <c r="V19" s="143"/>
      <c r="W19" s="55" t="s">
        <v>2500</v>
      </c>
      <c r="X19" s="55"/>
      <c r="Y19" s="144">
        <v>1</v>
      </c>
      <c r="Z19" s="5"/>
      <c r="AA19" s="5"/>
      <c r="AB19" s="5"/>
      <c r="AC19" s="5"/>
      <c r="AD19" s="116" t="s">
        <v>1386</v>
      </c>
      <c r="AE19" s="37"/>
      <c r="AF19" s="170">
        <f ca="1">(M12+0.05+((SUM(D14:I14)*S14)/(SUM(D14:I14)*S14+2000+P17))+((SUM(D13:I13)-P15)/5000)+AF14)</f>
        <v>0.1292662276575729</v>
      </c>
      <c r="AG19" s="49"/>
      <c r="AH19" s="49"/>
      <c r="AI19" s="11"/>
      <c r="AJ19" s="11"/>
      <c r="AK19" s="11"/>
      <c r="AL19" s="11"/>
      <c r="AM19" s="11"/>
      <c r="AN19" s="11"/>
    </row>
    <row r="20" spans="1:40" x14ac:dyDescent="0.3">
      <c r="A20" s="10"/>
      <c r="B20" s="10"/>
      <c r="C20" s="42" t="s">
        <v>749</v>
      </c>
      <c r="D20" s="41">
        <f ca="1">SUM(D8:I8)</f>
        <v>94</v>
      </c>
      <c r="E20" s="33"/>
      <c r="F20" s="33"/>
      <c r="G20" s="37" t="s">
        <v>2505</v>
      </c>
      <c r="H20" s="37"/>
      <c r="I20" s="47">
        <f>IF(OR(E4="High Perf. FCR",F4="High Perf. FCR"),0.15,0)</f>
        <v>0</v>
      </c>
      <c r="J20" s="29"/>
      <c r="K20" s="55" t="s">
        <v>270</v>
      </c>
      <c r="L20" s="55"/>
      <c r="M20" s="144">
        <v>0</v>
      </c>
      <c r="N20" s="45" t="s">
        <v>687</v>
      </c>
      <c r="O20" s="40"/>
      <c r="P20" s="146">
        <f ca="1">SQRT(200/(100+SUM(D9:I9)*(P19)))</f>
        <v>0.9284766908852593</v>
      </c>
      <c r="Q20" s="55" t="s">
        <v>751</v>
      </c>
      <c r="R20" s="55"/>
      <c r="S20" s="145">
        <f ca="1">D20*S19</f>
        <v>0</v>
      </c>
      <c r="T20" s="34"/>
      <c r="U20" s="34"/>
      <c r="V20" s="143"/>
      <c r="W20" s="55" t="s">
        <v>1444</v>
      </c>
      <c r="X20" s="55"/>
      <c r="Y20" s="147">
        <v>0</v>
      </c>
      <c r="Z20" s="5"/>
      <c r="AA20" s="5"/>
      <c r="AB20" s="5"/>
      <c r="AC20" s="5"/>
      <c r="AD20" s="116" t="s">
        <v>1387</v>
      </c>
      <c r="AE20" s="37"/>
      <c r="AF20" s="170">
        <f ca="1">(M13+0.05+((SUM(D14:I14)*S14)/(SUM(D14:I14)*S14+2000+P17))+((SUM(D13:I13)-P15)/5000)+AF14)</f>
        <v>0.1292662276575729</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1325</v>
      </c>
      <c r="D22" s="45"/>
      <c r="E22" s="45" t="s">
        <v>761</v>
      </c>
      <c r="F22" s="45" t="s">
        <v>764</v>
      </c>
      <c r="G22" s="45" t="s">
        <v>795</v>
      </c>
      <c r="H22" s="45" t="s">
        <v>7</v>
      </c>
      <c r="I22" s="45" t="s">
        <v>9</v>
      </c>
      <c r="J22" s="45" t="s">
        <v>11</v>
      </c>
      <c r="K22" s="45" t="s">
        <v>41</v>
      </c>
      <c r="L22" s="45" t="s">
        <v>717</v>
      </c>
      <c r="M22" s="45" t="s">
        <v>794</v>
      </c>
      <c r="N22" s="45" t="s">
        <v>721</v>
      </c>
      <c r="O22" s="242" t="s">
        <v>1442</v>
      </c>
      <c r="P22" s="242"/>
      <c r="Q22" s="78" t="s">
        <v>789</v>
      </c>
      <c r="R22" s="79" t="s">
        <v>26</v>
      </c>
      <c r="S22" s="78" t="s">
        <v>44</v>
      </c>
      <c r="T22" s="242" t="s">
        <v>1443</v>
      </c>
      <c r="U22" s="242"/>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43" t="s">
        <v>1428</v>
      </c>
      <c r="P23" s="243"/>
      <c r="Q23" s="57">
        <v>1</v>
      </c>
      <c r="R23" s="56">
        <v>1</v>
      </c>
      <c r="S23" s="58">
        <v>0</v>
      </c>
      <c r="T23" s="243">
        <v>0</v>
      </c>
      <c r="U23" s="243"/>
      <c r="V23" s="5"/>
      <c r="W23" s="5"/>
      <c r="X23" s="5"/>
      <c r="Y23" s="5"/>
      <c r="Z23" s="11"/>
      <c r="AA23" s="11"/>
      <c r="AB23" s="11"/>
      <c r="AC23" s="5"/>
      <c r="AD23" s="109" t="s">
        <v>28</v>
      </c>
      <c r="AE23" s="110"/>
      <c r="AF23" s="169">
        <f ca="1">SUM(D5:I5)</f>
        <v>745</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43" t="s">
        <v>1428</v>
      </c>
      <c r="P24" s="243"/>
      <c r="Q24" s="57">
        <v>1</v>
      </c>
      <c r="R24" s="56">
        <v>1</v>
      </c>
      <c r="S24" s="58">
        <v>0</v>
      </c>
      <c r="T24" s="243">
        <v>0</v>
      </c>
      <c r="U24" s="243"/>
      <c r="V24" s="5"/>
      <c r="W24" s="5"/>
      <c r="X24" s="5"/>
      <c r="Y24" s="5"/>
      <c r="Z24" s="11"/>
      <c r="AA24" s="11"/>
      <c r="AB24" s="11"/>
      <c r="AC24" s="5"/>
      <c r="AD24" s="109" t="s">
        <v>30</v>
      </c>
      <c r="AE24" s="110"/>
      <c r="AF24" s="172">
        <f ca="1">AF23/(AF28*(1-M20))</f>
        <v>7450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43" t="s">
        <v>1428</v>
      </c>
      <c r="P25" s="243"/>
      <c r="Q25" s="57">
        <v>1</v>
      </c>
      <c r="R25" s="56">
        <v>1</v>
      </c>
      <c r="S25" s="58">
        <v>0</v>
      </c>
      <c r="T25" s="243">
        <v>0</v>
      </c>
      <c r="U25" s="243"/>
      <c r="V25" s="5"/>
      <c r="W25" s="5"/>
      <c r="X25" s="5"/>
      <c r="Y25" s="5"/>
      <c r="Z25" s="11"/>
      <c r="AA25" s="11"/>
      <c r="AB25" s="11"/>
      <c r="AC25" s="5"/>
      <c r="AD25" s="109" t="s">
        <v>33</v>
      </c>
      <c r="AE25" s="110"/>
      <c r="AF25" s="170">
        <f ca="1">0.1+((SUM(D14:I14)*S14)/((SUM(D14:I14)*S14)+2+P17))+((SUM(D13:I13)-P15)/1000)</f>
        <v>1.1843750000000002</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43" t="s">
        <v>1428</v>
      </c>
      <c r="P26" s="243"/>
      <c r="Q26" s="57">
        <v>1</v>
      </c>
      <c r="R26" s="56">
        <v>1</v>
      </c>
      <c r="S26" s="58">
        <v>0</v>
      </c>
      <c r="T26" s="243">
        <v>0</v>
      </c>
      <c r="U26" s="243"/>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v>
      </c>
      <c r="AG27" s="65"/>
      <c r="AH27" s="65"/>
      <c r="AI27" s="11"/>
      <c r="AJ27" s="11"/>
      <c r="AK27" s="11"/>
      <c r="AL27" s="11"/>
      <c r="AM27" s="11"/>
      <c r="AN27" s="11"/>
    </row>
    <row r="28" spans="1:40" x14ac:dyDescent="0.3">
      <c r="A28" s="10"/>
      <c r="B28" s="10"/>
      <c r="C28" s="50" t="s">
        <v>47</v>
      </c>
      <c r="D28" s="50"/>
      <c r="E28" s="32"/>
      <c r="F28" s="50" t="s">
        <v>46</v>
      </c>
      <c r="G28" s="32"/>
      <c r="H28" s="67" t="s">
        <v>723</v>
      </c>
      <c r="I28" s="32"/>
      <c r="J28" s="32"/>
      <c r="K28" s="67" t="s">
        <v>1059</v>
      </c>
      <c r="L28" s="32"/>
      <c r="M28" s="50" t="s">
        <v>768</v>
      </c>
      <c r="N28" s="50" t="s">
        <v>769</v>
      </c>
      <c r="O28" s="32"/>
      <c r="P28" s="50" t="s">
        <v>766</v>
      </c>
      <c r="Q28" s="32"/>
      <c r="R28" s="50" t="s">
        <v>767</v>
      </c>
      <c r="S28" s="32"/>
      <c r="T28" s="50" t="s">
        <v>777</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((100+IF(I3="TORP",0,S20)+IF(I3="TORP",D19*S13,D18*S12))/100)*(D11+Y18)*I10*I15*I16*AF6*IF(I3="TORP",AF16*S16,AF17*S15)*IF(D4="BB",0,1)*S16*S17*Y17*V12*Y19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716</v>
      </c>
      <c r="AE30" s="110"/>
      <c r="AF30" s="174">
        <f ca="1">(H17*P20+H18+H19)*P13</f>
        <v>14.244554696435575</v>
      </c>
      <c r="AG30" s="68"/>
      <c r="AH30" s="68"/>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((100+IF(I3="TORP",0,S20)+IF(I3="TORP",D19*S13,D18*S12))/100)*(D11+Y18)*I10*I15*I16*AF7*IF(I3="TORP",AF16*S16,AF17*S15)*IF(D4="BB",0,1)*S16*S17*Y17*V12*Y19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2517</v>
      </c>
      <c r="AE31" s="118"/>
      <c r="AF31" s="174">
        <f ca="1">P20*H17+H18+H19</f>
        <v>1.7805693370544469</v>
      </c>
      <c r="AG31" s="68"/>
      <c r="AH31" s="68"/>
      <c r="AI31" s="11"/>
      <c r="AJ31" s="11"/>
      <c r="AK31" s="11"/>
      <c r="AL31" s="11"/>
      <c r="AM31" s="11"/>
      <c r="AN31" s="11"/>
    </row>
    <row r="32" spans="1:40" x14ac:dyDescent="0.3">
      <c r="A32" s="10"/>
      <c r="B32" s="10"/>
      <c r="C32" s="50" t="s">
        <v>762</v>
      </c>
      <c r="D32" s="68">
        <f ca="1">(((100+S20+D18)/100)*D10*H10*H15*AF8+5)*5*(1-(1-AF9)^(H16*P12))*IF(OR(D2="Baltimore",D2="Massachusetts",D2="Zara"),0,1)</f>
        <v>3.7938161572000055</v>
      </c>
      <c r="E32" s="64"/>
      <c r="F32" s="68" t="s">
        <v>704</v>
      </c>
      <c r="G32" s="64"/>
      <c r="H32" s="64"/>
      <c r="I32" s="64"/>
      <c r="J32" s="32"/>
      <c r="K32" s="32"/>
      <c r="L32" s="32"/>
      <c r="M32" s="32"/>
      <c r="N32" s="32"/>
      <c r="O32" s="32"/>
      <c r="P32" s="32"/>
      <c r="Q32" s="32"/>
      <c r="R32" s="32"/>
      <c r="S32" s="32"/>
      <c r="T32" s="32"/>
      <c r="U32" s="32"/>
      <c r="V32" s="63"/>
      <c r="W32" s="63"/>
      <c r="X32" s="63"/>
      <c r="Y32" s="63"/>
      <c r="Z32" s="11"/>
      <c r="AA32" s="11"/>
      <c r="AB32" s="11"/>
      <c r="AC32" s="5"/>
      <c r="AD32" s="116" t="s">
        <v>2516</v>
      </c>
      <c r="AE32" s="118"/>
      <c r="AF32" s="174">
        <f ca="1">MAX(0,H19-0.1+MAX(0,(1.2-(P20*H17+H18+H19)))-(MAX((12-(H18+0.1)*30)/30,0)))</f>
        <v>0</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D29/IF(P12=2,MAX(36/30,P20*H17+H18+H19+(H18+0.1+MAX((12-(H18+0.1)*30)/30,0))),P20*H17+H18+H19)</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D30/IF(P12=2,MAX(36/30,P20*H17+H18+H19+(H18+0.1+MAX((12-(H18+0.1)*30)/30,0))),P20*H17+H18+H19)</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D31/IF(P12=2,MAX(36/30,P20*H17+H18+H19+(H18+0.1+MAX((12-(H18+0.1)*30)/30,0))),P20*H17+H18+H19)</f>
        <v>34.095633020055949</v>
      </c>
      <c r="E37" s="64"/>
      <c r="F37" s="68">
        <f ca="1">IFERROR(F31/(P20*I17+IF(I3="TORP",0,I18+H19)),0)</f>
        <v>118.29264671336443</v>
      </c>
      <c r="G37" s="64"/>
      <c r="H37" s="69" t="s">
        <v>762</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0.25292107714666706</v>
      </c>
      <c r="E38" s="64"/>
      <c r="F38" s="68" t="s">
        <v>704</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O25:P25"/>
    <mergeCell ref="O26:P26"/>
    <mergeCell ref="T23:U23"/>
    <mergeCell ref="T24:U24"/>
    <mergeCell ref="T25:U25"/>
    <mergeCell ref="T26:U26"/>
    <mergeCell ref="O23:P23"/>
    <mergeCell ref="O24:P24"/>
    <mergeCell ref="AG3:AH3"/>
    <mergeCell ref="AD2:AF2"/>
    <mergeCell ref="K11:Y11"/>
    <mergeCell ref="Q17:R17"/>
    <mergeCell ref="T22:U22"/>
    <mergeCell ref="Q12:R12"/>
    <mergeCell ref="Q13:R13"/>
    <mergeCell ref="Q14:R14"/>
    <mergeCell ref="Q15:R15"/>
    <mergeCell ref="Q16:R16"/>
    <mergeCell ref="O22:P22"/>
  </mergeCells>
  <phoneticPr fontId="7" type="noConversion"/>
  <dataValidations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Stats'!$A$928:$A$930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D11" sqref="D11"/>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4" t="s">
        <v>225</v>
      </c>
      <c r="AC2" s="244"/>
      <c r="AD2" s="244"/>
      <c r="AE2" s="244"/>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688</v>
      </c>
      <c r="G3" s="44" t="s">
        <v>690</v>
      </c>
      <c r="H3" s="44" t="s">
        <v>221</v>
      </c>
      <c r="I3" s="10"/>
      <c r="J3" s="46" t="str">
        <f>C2</f>
        <v>Unicorn</v>
      </c>
      <c r="K3" s="66"/>
      <c r="L3" s="50" t="s">
        <v>24</v>
      </c>
      <c r="M3" s="50"/>
      <c r="N3" s="50" t="s">
        <v>25</v>
      </c>
      <c r="O3" s="50"/>
      <c r="P3" s="50" t="s">
        <v>1392</v>
      </c>
      <c r="Q3" s="50"/>
      <c r="R3" s="30" t="s">
        <v>1395</v>
      </c>
      <c r="S3" s="35"/>
      <c r="T3" s="30" t="s">
        <v>1394</v>
      </c>
      <c r="U3" s="30"/>
      <c r="V3" s="30" t="s">
        <v>1410</v>
      </c>
      <c r="W3" s="35"/>
      <c r="X3" s="30" t="s">
        <v>1396</v>
      </c>
      <c r="Y3" s="30"/>
      <c r="Z3" s="35"/>
      <c r="AA3" s="5"/>
      <c r="AB3" s="50" t="s">
        <v>770</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694</v>
      </c>
      <c r="G4" s="43" t="s">
        <v>98</v>
      </c>
      <c r="H4" s="43" t="s">
        <v>727</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811</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ca="1">SUM(R5,T5,X5,V5)</f>
        <v>261127.44944138272</v>
      </c>
      <c r="Q5" s="68"/>
      <c r="R5" s="130">
        <f ca="1">(W24*FLOOR($U$16/$L$15,1)+W24*$X$12)*$O$10</f>
        <v>97555.661958029566</v>
      </c>
      <c r="S5" s="34"/>
      <c r="T5" s="130">
        <f ca="1">(Y24*FLOOR($U$16/$L$15,1)+Y24*$X$12)*$O$10</f>
        <v>163571.78748335314</v>
      </c>
      <c r="U5" s="130"/>
      <c r="V5" s="34">
        <f ca="1">(AA24*FLOOR($U$16/$L$15,1)+AA24*$X$12)*$O$10</f>
        <v>0</v>
      </c>
      <c r="W5" s="35"/>
      <c r="X5" s="130">
        <f ca="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ca="1">SUM(R6,T6,X6,V6)</f>
        <v>312546.81042902922</v>
      </c>
      <c r="Q6" s="68"/>
      <c r="R6" s="130">
        <f ca="1">(W25*FLOOR($U$16/$L$15,1)+W25*$X$12)*$O$10</f>
        <v>119234.69794870281</v>
      </c>
      <c r="S6" s="34"/>
      <c r="T6" s="130">
        <f ca="1">(Y25*FLOOR($U$16/$L$15,1)+Y25*$X$12)*$O$10</f>
        <v>193312.11248032641</v>
      </c>
      <c r="U6" s="130"/>
      <c r="V6" s="34">
        <f ca="1">(AA25*FLOOR($U$16/$L$15,1)+AA25*$X$12)*$O$10</f>
        <v>0</v>
      </c>
      <c r="W6" s="35"/>
      <c r="X6" s="130">
        <f ca="1">((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758</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1398</v>
      </c>
      <c r="N8" s="36"/>
      <c r="O8" s="152">
        <f ca="1">FLOOR(U16/L15,1)+X12</f>
        <v>6</v>
      </c>
      <c r="P8" s="34"/>
      <c r="Q8" s="60" t="str">
        <f>F4</f>
        <v>VF-17 Squadron</v>
      </c>
      <c r="R8" s="48"/>
      <c r="S8" s="48" t="str">
        <f>D4</f>
        <v>Steam Catapult</v>
      </c>
      <c r="T8" s="48"/>
      <c r="U8" s="48"/>
      <c r="V8" s="48"/>
      <c r="W8" s="48"/>
      <c r="X8" s="48"/>
      <c r="Y8" s="48"/>
      <c r="Z8" s="48"/>
      <c r="AA8" s="5"/>
      <c r="AB8" s="50" t="s">
        <v>759</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811</v>
      </c>
      <c r="K9" s="60">
        <f ca="1">AC4</f>
        <v>537</v>
      </c>
      <c r="L9" s="68"/>
      <c r="M9" s="52" t="s">
        <v>804</v>
      </c>
      <c r="N9" s="52"/>
      <c r="O9" s="132">
        <f ca="1">AE18</f>
        <v>0.1</v>
      </c>
      <c r="P9" s="49"/>
      <c r="Q9" s="60" t="str">
        <f>G4</f>
        <v>Fairey Barracuda</v>
      </c>
      <c r="R9" s="48"/>
      <c r="S9" s="48" t="str">
        <f>E4</f>
        <v>Steam Catapult</v>
      </c>
      <c r="T9" s="48"/>
      <c r="U9" s="48"/>
      <c r="V9" s="48"/>
      <c r="W9" s="48"/>
      <c r="X9" s="48"/>
      <c r="Y9" s="48"/>
      <c r="Z9" s="48"/>
      <c r="AA9" s="5"/>
      <c r="AB9" s="50" t="s">
        <v>760</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805</v>
      </c>
      <c r="N10" s="52"/>
      <c r="O10" s="132">
        <f ca="1">AE15</f>
        <v>1</v>
      </c>
      <c r="P10" s="49"/>
      <c r="Q10" s="60" t="str">
        <f>H4</f>
        <v>2x40mm STAAG</v>
      </c>
      <c r="R10" s="48"/>
      <c r="S10" s="48"/>
      <c r="T10" s="48"/>
      <c r="U10" s="48"/>
      <c r="V10" s="48"/>
      <c r="W10" s="48"/>
      <c r="X10" s="48"/>
      <c r="Y10" s="48"/>
      <c r="Z10" s="48"/>
      <c r="AA10" s="5"/>
      <c r="AB10" s="50" t="s">
        <v>813</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38" t="s">
        <v>226</v>
      </c>
      <c r="K11" s="239"/>
      <c r="L11" s="239"/>
      <c r="M11" s="239"/>
      <c r="N11" s="239"/>
      <c r="O11" s="239"/>
      <c r="P11" s="239"/>
      <c r="Q11" s="239"/>
      <c r="R11" s="239"/>
      <c r="S11" s="239"/>
      <c r="T11" s="239"/>
      <c r="U11" s="239"/>
      <c r="V11" s="239"/>
      <c r="W11" s="239"/>
      <c r="X11" s="239"/>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800</v>
      </c>
      <c r="N12" s="40"/>
      <c r="O12" s="144">
        <v>1</v>
      </c>
      <c r="P12" s="55" t="s">
        <v>4</v>
      </c>
      <c r="Q12" s="55"/>
      <c r="R12" s="150">
        <v>0</v>
      </c>
      <c r="S12" s="55" t="s">
        <v>1378</v>
      </c>
      <c r="T12" s="55"/>
      <c r="U12" s="144">
        <v>0</v>
      </c>
      <c r="V12" s="55" t="s">
        <v>1446</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799</v>
      </c>
      <c r="N13" s="40"/>
      <c r="O13" s="144">
        <v>1</v>
      </c>
      <c r="P13" s="55" t="s">
        <v>42</v>
      </c>
      <c r="Q13" s="55"/>
      <c r="R13" s="150">
        <v>0</v>
      </c>
      <c r="S13" s="55" t="s">
        <v>1379</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1430</v>
      </c>
      <c r="K14" s="44"/>
      <c r="L14" s="140">
        <v>0</v>
      </c>
      <c r="M14" s="55" t="s">
        <v>790</v>
      </c>
      <c r="N14" s="40"/>
      <c r="O14" s="144">
        <v>1</v>
      </c>
      <c r="P14" s="55" t="s">
        <v>43</v>
      </c>
      <c r="Q14" s="55"/>
      <c r="R14" s="150">
        <v>0</v>
      </c>
      <c r="S14" s="55" t="s">
        <v>1380</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10"/>
      <c r="J15" s="54" t="s">
        <v>720</v>
      </c>
      <c r="K15" s="44"/>
      <c r="L15" s="148">
        <f ca="1">SQRT(200/(100+SUM(C10:H10)*(1+L13)))*2.2*(((F6*F14)+(G6*G14)+(H6*H14))/(SUM(C6:H6)))*(1-L14)*(1-H16)+L12</f>
        <v>19.133566921386276</v>
      </c>
      <c r="M15" s="55" t="s">
        <v>103</v>
      </c>
      <c r="N15" s="40"/>
      <c r="O15" s="144">
        <v>0</v>
      </c>
      <c r="P15" s="55" t="s">
        <v>1376</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2505</v>
      </c>
      <c r="G16" s="37"/>
      <c r="H16" s="47">
        <f>IF(OR(D4="Homing Beacon",E4="Homing Beacon"),0.04,0)</f>
        <v>0</v>
      </c>
      <c r="I16" s="10"/>
      <c r="J16" s="54" t="s">
        <v>803</v>
      </c>
      <c r="K16" s="44"/>
      <c r="L16" s="140">
        <v>0</v>
      </c>
      <c r="M16" s="55" t="s">
        <v>771</v>
      </c>
      <c r="N16" s="40"/>
      <c r="O16" s="144">
        <v>0</v>
      </c>
      <c r="P16" s="34"/>
      <c r="Q16" s="34"/>
      <c r="R16" s="144"/>
      <c r="S16" s="55" t="s">
        <v>1393</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801</v>
      </c>
      <c r="K17" s="44"/>
      <c r="L17" s="141">
        <v>0.5</v>
      </c>
      <c r="M17" s="34"/>
      <c r="N17" s="34"/>
      <c r="O17" s="143"/>
      <c r="P17" s="55" t="s">
        <v>802</v>
      </c>
      <c r="Q17" s="55"/>
      <c r="R17" s="144">
        <v>0</v>
      </c>
      <c r="S17" s="55" t="s">
        <v>1369</v>
      </c>
      <c r="T17" s="55"/>
      <c r="U17" s="161" t="s">
        <v>1428</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1369</v>
      </c>
      <c r="N18" s="40"/>
      <c r="O18" s="149">
        <v>1</v>
      </c>
      <c r="P18" s="55" t="s">
        <v>796</v>
      </c>
      <c r="Q18" s="55"/>
      <c r="R18" s="144">
        <v>1</v>
      </c>
      <c r="S18" s="55" t="s">
        <v>1431</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1370</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798</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1325</v>
      </c>
      <c r="C22" s="45"/>
      <c r="D22" s="45" t="s">
        <v>761</v>
      </c>
      <c r="E22" s="45" t="s">
        <v>764</v>
      </c>
      <c r="F22" s="45" t="s">
        <v>795</v>
      </c>
      <c r="G22" s="45" t="s">
        <v>7</v>
      </c>
      <c r="H22" s="45" t="s">
        <v>9</v>
      </c>
      <c r="I22" s="45" t="s">
        <v>11</v>
      </c>
      <c r="J22" s="122" t="s">
        <v>41</v>
      </c>
      <c r="K22" s="45" t="s">
        <v>1377</v>
      </c>
      <c r="L22" s="122" t="s">
        <v>771</v>
      </c>
      <c r="M22" s="123" t="s">
        <v>772</v>
      </c>
      <c r="N22" s="45" t="s">
        <v>794</v>
      </c>
      <c r="O22" s="45" t="s">
        <v>717</v>
      </c>
      <c r="P22" s="79" t="s">
        <v>26</v>
      </c>
      <c r="Q22" s="139" t="s">
        <v>44</v>
      </c>
      <c r="R22" s="139" t="s">
        <v>1397</v>
      </c>
      <c r="S22" s="242" t="s">
        <v>1447</v>
      </c>
      <c r="T22" s="242"/>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43">
        <v>0</v>
      </c>
      <c r="T23" s="243"/>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43">
        <v>0</v>
      </c>
      <c r="T24" s="243"/>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43">
        <v>0</v>
      </c>
      <c r="T25" s="243"/>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43">
        <v>0</v>
      </c>
      <c r="T26" s="243"/>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43">
        <v>0</v>
      </c>
      <c r="T27" s="243"/>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43">
        <v>0</v>
      </c>
      <c r="T28" s="243"/>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43">
        <v>0</v>
      </c>
      <c r="T29" s="243"/>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43">
        <v>0</v>
      </c>
      <c r="T30" s="243"/>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768</v>
      </c>
      <c r="W32" s="50" t="s">
        <v>773</v>
      </c>
      <c r="X32" s="50"/>
      <c r="Y32" s="50" t="s">
        <v>774</v>
      </c>
      <c r="Z32" s="50"/>
      <c r="AA32" s="50" t="s">
        <v>775</v>
      </c>
      <c r="AB32" s="50"/>
      <c r="AC32" s="50" t="s">
        <v>776</v>
      </c>
      <c r="AD32" s="50"/>
      <c r="AE32" s="50" t="s">
        <v>1423</v>
      </c>
      <c r="AF32" s="50"/>
      <c r="AG32" s="50" t="s">
        <v>1424</v>
      </c>
      <c r="AH32" s="50"/>
      <c r="AI32" s="50" t="s">
        <v>1425</v>
      </c>
      <c r="AJ32" s="50"/>
      <c r="AK32" s="50" t="s">
        <v>1426</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768</v>
      </c>
      <c r="W37" s="50" t="s">
        <v>769</v>
      </c>
      <c r="X37" s="32"/>
      <c r="Y37" s="50" t="s">
        <v>766</v>
      </c>
      <c r="Z37" s="32"/>
      <c r="AA37" s="50" t="s">
        <v>767</v>
      </c>
      <c r="AB37" s="32"/>
      <c r="AC37" s="50" t="s">
        <v>777</v>
      </c>
      <c r="AD37" s="32"/>
      <c r="AE37" s="50" t="s">
        <v>1448</v>
      </c>
      <c r="AF37" s="32"/>
      <c r="AG37" s="50" t="s">
        <v>1449</v>
      </c>
      <c r="AH37" s="32"/>
      <c r="AI37" s="50" t="s">
        <v>1450</v>
      </c>
      <c r="AJ37" s="32"/>
      <c r="AK37" s="50" t="s">
        <v>1451</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778</v>
      </c>
      <c r="W42" s="50" t="s">
        <v>769</v>
      </c>
      <c r="X42" s="50"/>
      <c r="Y42" s="50" t="s">
        <v>766</v>
      </c>
      <c r="Z42" s="50"/>
      <c r="AA42" s="50" t="s">
        <v>767</v>
      </c>
      <c r="AB42" s="50"/>
      <c r="AC42" s="50" t="s">
        <v>777</v>
      </c>
      <c r="AD42" s="48"/>
      <c r="AE42" s="50" t="s">
        <v>1448</v>
      </c>
      <c r="AF42" s="50"/>
      <c r="AG42" s="50" t="s">
        <v>1449</v>
      </c>
      <c r="AH42" s="50"/>
      <c r="AI42" s="50" t="s">
        <v>1450</v>
      </c>
      <c r="AJ42" s="48"/>
      <c r="AK42" s="50" t="s">
        <v>1451</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778</v>
      </c>
      <c r="W46" s="50" t="s">
        <v>773</v>
      </c>
      <c r="X46" s="50"/>
      <c r="Y46" s="50" t="s">
        <v>774</v>
      </c>
      <c r="Z46" s="50"/>
      <c r="AA46" s="50" t="s">
        <v>775</v>
      </c>
      <c r="AB46" s="50"/>
      <c r="AC46" s="50" t="s">
        <v>776</v>
      </c>
      <c r="AD46" s="48"/>
      <c r="AE46" s="50" t="s">
        <v>1423</v>
      </c>
      <c r="AF46" s="50"/>
      <c r="AG46" s="50" t="s">
        <v>1424</v>
      </c>
      <c r="AH46" s="50"/>
      <c r="AI46" s="50" t="s">
        <v>1425</v>
      </c>
      <c r="AJ46" s="50"/>
      <c r="AK46" s="50" t="s">
        <v>1426</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AA29" sqref="AA29"/>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637</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5" t="s">
        <v>225</v>
      </c>
      <c r="AB2" s="245"/>
      <c r="AC2" s="245"/>
      <c r="AD2" s="245"/>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688</v>
      </c>
      <c r="H3" s="44" t="s">
        <v>147</v>
      </c>
      <c r="I3" s="10"/>
      <c r="J3" s="10"/>
      <c r="K3" s="72" t="str">
        <f>C2</f>
        <v>Ise Kai</v>
      </c>
      <c r="L3" s="70"/>
      <c r="M3" s="50" t="s">
        <v>24</v>
      </c>
      <c r="N3" s="50" t="s">
        <v>25</v>
      </c>
      <c r="O3" s="34"/>
      <c r="P3" s="50" t="s">
        <v>785</v>
      </c>
      <c r="Q3" s="34"/>
      <c r="R3" s="50" t="s">
        <v>786</v>
      </c>
      <c r="S3" s="50" t="s">
        <v>1399</v>
      </c>
      <c r="T3" s="35"/>
      <c r="U3" s="50" t="s">
        <v>1403</v>
      </c>
      <c r="V3" s="35"/>
      <c r="W3" s="50" t="s">
        <v>1401</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718</v>
      </c>
      <c r="G4" s="43" t="s">
        <v>780</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1091.4409493591522</v>
      </c>
      <c r="O4" s="34"/>
      <c r="P4" s="68">
        <f ca="1">E35+V18*E29/V12</f>
        <v>177.72292842435778</v>
      </c>
      <c r="Q4" s="34"/>
      <c r="R4" s="68">
        <f ca="1">C35+$C$38+C29*$V$17/$V$12</f>
        <v>735.05475955581028</v>
      </c>
      <c r="S4" s="51">
        <f ca="1">(C29+$C$32)*FLOOR($V$12/$O$9,1)*$R$8+C29*$V$17</f>
        <v>40989.821518956625</v>
      </c>
      <c r="T4" s="34"/>
      <c r="U4" s="51">
        <f ca="1">(E29)*FLOOR($V$12/$M$9,1)*$R$8+E29*$V$18</f>
        <v>12723.096747484424</v>
      </c>
      <c r="V4" s="35"/>
      <c r="W4" s="68">
        <f ca="1">((J29+$J$39+$J$40)*FLOOR($V$12/IF($P$23=0,$M$9,$P$23),1)*IF($P$23=0,$M$9,$P$23)+(L29+$L$39+$L$40)*FLOOR($V$12/IF($P$24=0,$M$9,$P$24),1)*IF($P$24=0,$M$9,$P$24)+(N29+$N$39+$N$40)*FLOOR($V$12/IF($P$25=0,$M$9,$P$25),1)*IF($P$25=0,$M$9,$P$25)+(P29+$P$39+$P$40)*FLOOR($V$12/IF($P$26=0,$M$9,$P$26),1)*IF($P$26=0,$M$9,$P$26)+(IF(NOT($Q$23=0),J34,0)+IF(NOT($Q$24=0),L34,0)+IF(NOT($Q$25=0),N34,0)+IF(NOT($Q$26=0),P34,0)))*$R$8</f>
        <v>10232.33177575467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1030.5920775145494</v>
      </c>
      <c r="N5" s="68">
        <f ca="1">(SUM(C36:G36)+SUM(J30:P30)+(C30*$V$17+E30*$V$18+IF(NOT($Q$23=0),J35,0)+IF(NOT($Q$24=0),L35,0)+IF(NOT($Q$25=0),N35,0)+IF(NOT($Q$26=0),P35,0))/$V$12)*$R$8+SUM($J$43:$P$43)+SUM($J$44:$P$44)+$C$38</f>
        <v>1030.5920775145494</v>
      </c>
      <c r="O5" s="34"/>
      <c r="P5" s="68">
        <f ca="1">E36+V18*E30/V12</f>
        <v>199.93829447740254</v>
      </c>
      <c r="Q5" s="34"/>
      <c r="R5" s="68">
        <f ca="1">C36+$C$38+C30*$V$17/$V$12</f>
        <v>628.62912481666717</v>
      </c>
      <c r="S5" s="51">
        <f ca="1">(C30+$C$32)*FLOOR($V$12/$O$9,1)*$R$8+C30*$V$17</f>
        <v>35055.069425608774</v>
      </c>
      <c r="T5" s="34"/>
      <c r="U5" s="51">
        <f ca="1">(E30)*FLOOR($V$12/$M$9,1)*$R$8+E30*$V$18</f>
        <v>14313.483840919978</v>
      </c>
      <c r="V5" s="35"/>
      <c r="W5" s="68">
        <f ca="1">((J30+$J$39+$J$40)*FLOOR($V$12/IF($P$23=0,$M$9,$P$23),1)*IF($P$23=0,$M$9,$P$23)+(L30+$L$39+$L$40)*FLOOR($V$12/IF($P$24=0,$M$9,$P$24),1)*IF($P$24=0,$M$9,$P$24)+(N30+$N$39+$N$40)*FLOOR($V$12/IF($P$25=0,$M$9,$P$25),1)*IF($P$25=0,$M$9,$P$25)+(P30+$P$39+$P$40)*FLOOR($V$12/IF($P$26=0,$M$9,$P$26),1)*IF($P$26=0,$M$9,$P$26)+(IF(NOT($Q$23=0),J35,0)+IF(NOT($Q$24=0),L35,0)+IF(NOT($Q$25=0),N35,0)+IF(NOT($Q$26=0),P35,0)))*$R$8</f>
        <v>11570.276473406804</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ca="1">SUM(C37:G37)+SUM(J31:P31)+SUM($J$43:$P$43)+SUM($J$44:$P$44)+$C$38+(C31*$V$17+E31*$V$18+(IF(NOT($Q$23=0),J36,0)+IF(NOT($Q$24=0),L36,0)+IF(NOT($Q$25=0),N36,0)+IF(NOT($Q$26=0),P36,0))/$V$12)</f>
        <v>1043.6692194724239</v>
      </c>
      <c r="N6" s="68">
        <f ca="1">(SUM(C37:G37)+SUM(J31:P31)+(C31*$V$17+E31*$V$18+IF(NOT($Q$23=0),J36,0)+IF(NOT($Q$24=0),L36,0)+IF(NOT($Q$25=0),N36,0)+IF(NOT($Q$26=0),P36,0))/$V$12)*$R$8+SUM($J$43:$P$43)+SUM($J$44:$P$44)+$C$38</f>
        <v>1043.6692194724239</v>
      </c>
      <c r="O6" s="34"/>
      <c r="P6" s="68">
        <f ca="1">E37+V18*E31/V12</f>
        <v>244.36902658349197</v>
      </c>
      <c r="Q6" s="34"/>
      <c r="R6" s="68">
        <f ca="1">C37+$C$38+C31*$V$17/$V$12</f>
        <v>557.67870165723843</v>
      </c>
      <c r="S6" s="51">
        <f ca="1">(C31+$C$32)*FLOOR($V$12/$O$9,1)*$R$8+C31*$V$17</f>
        <v>31098.568030043542</v>
      </c>
      <c r="T6" s="34"/>
      <c r="U6" s="51">
        <f ca="1">(E31)*FLOOR($V$12/$M$9,1)*$R$8+E31*$V$18</f>
        <v>17494.258027791086</v>
      </c>
      <c r="V6" s="35"/>
      <c r="W6" s="68">
        <f ca="1">((J31+$J$39+$J$40)*FLOOR($V$12/IF($P$23=0,$M$9,$P$23),1)*IF($P$23=0,$M$9,$P$23)+(L31+$L$39+$L$40)*FLOOR($V$12/IF($P$24=0,$M$9,$P$24),1)*IF($P$24=0,$M$9,$P$24)+(N31+$N$39+$N$40)*FLOOR($V$12/IF($P$25=0,$M$9,$P$25),1)*IF($P$25=0,$M$9,$P$25)+(P31+$P$39+$P$40)*FLOOR($V$12/IF($P$26=0,$M$9,$P$26),1)*IF($P$26=0,$M$9,$P$26)+(IF(NOT($Q$23=0),J36,0)+IF(NOT($Q$24=0),L36,0)+IF(NOT($Q$25=0),N36,0)+IF(NOT($Q$26=0),P36,0)))*$R$8</f>
        <v>13838.050662194535</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811</v>
      </c>
      <c r="O8" s="60">
        <f ca="1">G18</f>
        <v>120</v>
      </c>
      <c r="P8" s="52" t="s">
        <v>1404</v>
      </c>
      <c r="Q8" s="41"/>
      <c r="R8" s="132">
        <f ca="1">AD28</f>
        <v>1</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783</v>
      </c>
      <c r="L9" s="53"/>
      <c r="M9" s="60">
        <f ca="1">AD17</f>
        <v>28.635802617667565</v>
      </c>
      <c r="N9" s="52" t="s">
        <v>784</v>
      </c>
      <c r="O9" s="60">
        <f ca="1">AD18</f>
        <v>18.588103351522889</v>
      </c>
      <c r="P9" s="52" t="s">
        <v>1405</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758</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46" t="s">
        <v>708</v>
      </c>
      <c r="L11" s="246"/>
      <c r="M11" s="246"/>
      <c r="N11" s="246"/>
      <c r="O11" s="246"/>
      <c r="P11" s="246"/>
      <c r="Q11" s="246"/>
      <c r="R11" s="246"/>
      <c r="S11" s="246"/>
      <c r="T11" s="246"/>
      <c r="U11" s="246"/>
      <c r="V11" s="4"/>
      <c r="W11" s="10"/>
      <c r="X11" s="10"/>
      <c r="Y11" s="10"/>
      <c r="Z11" s="10"/>
      <c r="AA11" s="80" t="s">
        <v>759</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1432</v>
      </c>
      <c r="R12" s="44"/>
      <c r="S12" s="141">
        <v>0.08</v>
      </c>
      <c r="T12" s="54" t="s">
        <v>1393</v>
      </c>
      <c r="U12" s="44"/>
      <c r="V12" s="141">
        <v>60</v>
      </c>
      <c r="W12" s="56"/>
      <c r="X12" s="56"/>
      <c r="Y12" s="144"/>
      <c r="Z12" s="10"/>
      <c r="AA12" s="80" t="s">
        <v>760</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809</v>
      </c>
      <c r="R13" s="44"/>
      <c r="S13" s="140">
        <v>0.2</v>
      </c>
      <c r="T13" s="56"/>
      <c r="U13" s="56"/>
      <c r="V13" s="140"/>
      <c r="W13" s="56"/>
      <c r="X13" s="56"/>
      <c r="Y13" s="144"/>
      <c r="Z13" s="10"/>
      <c r="AA13" s="80" t="s">
        <v>813</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1369</v>
      </c>
      <c r="U14" s="44"/>
      <c r="V14" s="153" t="s">
        <v>1428</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803</v>
      </c>
      <c r="L15" s="44"/>
      <c r="M15" s="140">
        <v>0</v>
      </c>
      <c r="N15" s="54" t="s">
        <v>43</v>
      </c>
      <c r="O15" s="44"/>
      <c r="P15" s="142">
        <v>0</v>
      </c>
      <c r="Q15" s="54" t="s">
        <v>29</v>
      </c>
      <c r="R15" s="44"/>
      <c r="S15" s="148">
        <v>0</v>
      </c>
      <c r="T15" s="54" t="s">
        <v>1431</v>
      </c>
      <c r="U15" s="44"/>
      <c r="V15" s="148"/>
      <c r="W15" s="56"/>
      <c r="X15" s="56"/>
      <c r="Y15" s="144"/>
      <c r="Z15" s="10"/>
      <c r="AA15" s="80" t="s">
        <v>812</v>
      </c>
      <c r="AB15" s="48"/>
      <c r="AC15" s="60"/>
      <c r="AD15" s="48">
        <f ca="1">IF(AND(F3="BB",AB4="AP"),(1-(1-S13)^(F16*P12))*(S12),0)+1</f>
        <v>1</v>
      </c>
      <c r="AE15" s="10"/>
      <c r="AF15" s="10"/>
      <c r="AG15" s="10"/>
      <c r="AH15" s="10"/>
      <c r="AI15" s="10"/>
    </row>
    <row r="16" spans="1:35" x14ac:dyDescent="0.3">
      <c r="A16" s="10"/>
      <c r="B16" s="42" t="s">
        <v>705</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792</v>
      </c>
      <c r="O17" s="44"/>
      <c r="P17" s="140">
        <v>1</v>
      </c>
      <c r="Q17" s="54" t="s">
        <v>270</v>
      </c>
      <c r="R17" s="44"/>
      <c r="S17" s="141">
        <v>0</v>
      </c>
      <c r="T17" s="54" t="s">
        <v>1453</v>
      </c>
      <c r="U17" s="44"/>
      <c r="V17" s="147">
        <v>0</v>
      </c>
      <c r="W17" s="56"/>
      <c r="X17" s="56"/>
      <c r="Y17" s="144"/>
      <c r="Z17" s="10"/>
      <c r="AA17" s="80" t="s">
        <v>781</v>
      </c>
      <c r="AB17" s="72"/>
      <c r="AC17" s="60"/>
      <c r="AD17" s="48">
        <f ca="1">SQRT(200/(100+SUM(C11:H11)*(1+M13)))*2.2*(((F6*F17)+(G6*G17)+(H6*H17))/(SUM(C6:H6)))+M12</f>
        <v>28.635802617667565</v>
      </c>
      <c r="AE17" s="10"/>
      <c r="AF17" s="10"/>
      <c r="AG17" s="10"/>
      <c r="AH17" s="10"/>
      <c r="AI17" s="10"/>
    </row>
    <row r="18" spans="1:35" x14ac:dyDescent="0.3">
      <c r="A18" s="10"/>
      <c r="B18" s="42" t="s">
        <v>770</v>
      </c>
      <c r="C18" s="41">
        <f ca="1">SUM(C8:H8)*P18</f>
        <v>500</v>
      </c>
      <c r="D18" s="76" t="s">
        <v>22</v>
      </c>
      <c r="E18" s="76">
        <f ca="1">SUM(C9:H9)*P17</f>
        <v>414</v>
      </c>
      <c r="F18" s="36" t="s">
        <v>814</v>
      </c>
      <c r="G18" s="41">
        <f ca="1">FLOOR(2*C18*SUM(AB13:AD13)/100,1)</f>
        <v>120</v>
      </c>
      <c r="H18" s="41"/>
      <c r="I18" s="10"/>
      <c r="J18" s="10"/>
      <c r="K18" s="55" t="s">
        <v>14</v>
      </c>
      <c r="L18" s="56"/>
      <c r="M18" s="147">
        <v>0.6</v>
      </c>
      <c r="N18" s="55" t="s">
        <v>800</v>
      </c>
      <c r="O18" s="44"/>
      <c r="P18" s="144">
        <v>1</v>
      </c>
      <c r="Q18" s="56"/>
      <c r="R18" s="56"/>
      <c r="S18" s="144"/>
      <c r="T18" s="54" t="s">
        <v>1454</v>
      </c>
      <c r="U18" s="44"/>
      <c r="V18" s="147">
        <v>0</v>
      </c>
      <c r="W18" s="56"/>
      <c r="X18" s="56"/>
      <c r="Y18" s="144"/>
      <c r="Z18" s="10"/>
      <c r="AA18" s="80" t="s">
        <v>782</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799</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790</v>
      </c>
      <c r="O20" s="44"/>
      <c r="P20" s="144">
        <v>1</v>
      </c>
      <c r="Q20" s="55" t="s">
        <v>771</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860</v>
      </c>
      <c r="AB21" s="41"/>
      <c r="AC21" s="60"/>
      <c r="AD21" s="49">
        <f ca="1">1+(0.05+((SUM(C14:H14)*P20)/(SUM(C14:H14)*P20+2000+P15))+((SUM(C13:H13)-P13)/5000)+AD24+M15)*(M16+AD23)</f>
        <v>1.0518433157642548</v>
      </c>
      <c r="AE21" s="10"/>
      <c r="AF21" s="10"/>
      <c r="AG21" s="10"/>
      <c r="AH21" s="10"/>
      <c r="AI21" s="10"/>
    </row>
    <row r="22" spans="1:35" x14ac:dyDescent="0.3">
      <c r="A22" s="10"/>
      <c r="B22" s="45" t="s">
        <v>1325</v>
      </c>
      <c r="C22" s="45"/>
      <c r="D22" s="45" t="s">
        <v>761</v>
      </c>
      <c r="E22" s="45" t="s">
        <v>764</v>
      </c>
      <c r="F22" s="45" t="s">
        <v>795</v>
      </c>
      <c r="G22" s="45" t="s">
        <v>7</v>
      </c>
      <c r="H22" s="45" t="s">
        <v>9</v>
      </c>
      <c r="I22" s="45" t="s">
        <v>11</v>
      </c>
      <c r="J22" s="45" t="s">
        <v>41</v>
      </c>
      <c r="K22" s="45" t="s">
        <v>794</v>
      </c>
      <c r="L22" s="45" t="s">
        <v>108</v>
      </c>
      <c r="M22" s="78" t="s">
        <v>771</v>
      </c>
      <c r="N22" s="78" t="s">
        <v>772</v>
      </c>
      <c r="O22" s="79" t="s">
        <v>26</v>
      </c>
      <c r="P22" s="78" t="s">
        <v>44</v>
      </c>
      <c r="Q22" s="242" t="s">
        <v>1443</v>
      </c>
      <c r="R22" s="242"/>
      <c r="S22" s="4"/>
      <c r="T22" s="4"/>
      <c r="U22" s="4"/>
      <c r="V22" s="4"/>
      <c r="W22" s="10"/>
      <c r="X22" s="10"/>
      <c r="Y22" s="10"/>
      <c r="Z22" s="10"/>
      <c r="AA22" s="72" t="s">
        <v>860</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43">
        <v>0</v>
      </c>
      <c r="R23" s="243"/>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43">
        <v>0</v>
      </c>
      <c r="R24" s="243"/>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43">
        <v>0</v>
      </c>
      <c r="R25" s="243"/>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43">
        <v>0</v>
      </c>
      <c r="R26" s="243"/>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768</v>
      </c>
      <c r="J28" s="80" t="s">
        <v>773</v>
      </c>
      <c r="K28" s="80"/>
      <c r="L28" s="80" t="s">
        <v>774</v>
      </c>
      <c r="M28" s="80"/>
      <c r="N28" s="80" t="s">
        <v>775</v>
      </c>
      <c r="O28" s="80"/>
      <c r="P28" s="80" t="s">
        <v>776</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762</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768</v>
      </c>
      <c r="J33" s="154" t="s">
        <v>769</v>
      </c>
      <c r="K33" s="154"/>
      <c r="L33" s="154" t="s">
        <v>766</v>
      </c>
      <c r="M33" s="80"/>
      <c r="N33" s="154" t="s">
        <v>767</v>
      </c>
      <c r="O33" s="154"/>
      <c r="P33" s="154" t="s">
        <v>777</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778</v>
      </c>
      <c r="J38" s="80" t="s">
        <v>769</v>
      </c>
      <c r="K38" s="80"/>
      <c r="L38" s="80" t="s">
        <v>766</v>
      </c>
      <c r="M38" s="80"/>
      <c r="N38" s="80" t="s">
        <v>767</v>
      </c>
      <c r="O38" s="80"/>
      <c r="P38" s="80" t="s">
        <v>777</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778</v>
      </c>
      <c r="J42" s="154" t="s">
        <v>773</v>
      </c>
      <c r="K42" s="154"/>
      <c r="L42" s="154" t="s">
        <v>774</v>
      </c>
      <c r="M42" s="154"/>
      <c r="N42" s="154" t="s">
        <v>775</v>
      </c>
      <c r="O42" s="154"/>
      <c r="P42" s="154" t="s">
        <v>776</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Stats'!$A$928:$A$930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E9" sqref="E9"/>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614</v>
      </c>
      <c r="D2" s="45" t="s">
        <v>1</v>
      </c>
      <c r="E2" s="45" t="s">
        <v>2</v>
      </c>
      <c r="F2" s="45" t="s">
        <v>40</v>
      </c>
      <c r="G2" s="45" t="s">
        <v>3</v>
      </c>
      <c r="H2" s="45" t="s">
        <v>824</v>
      </c>
      <c r="I2" s="29"/>
      <c r="J2" s="4"/>
      <c r="K2" s="4"/>
      <c r="L2" s="4"/>
      <c r="M2" s="4"/>
      <c r="N2" s="4"/>
      <c r="O2" s="4"/>
      <c r="P2" s="4"/>
      <c r="Q2" s="4"/>
      <c r="R2" s="5"/>
      <c r="S2" s="5"/>
      <c r="T2" s="5"/>
      <c r="U2" s="4"/>
      <c r="V2" s="11"/>
      <c r="W2" s="245" t="s">
        <v>225</v>
      </c>
      <c r="X2" s="245"/>
      <c r="Y2" s="245"/>
      <c r="Z2" s="245"/>
      <c r="AA2" s="245"/>
      <c r="AB2" s="245"/>
      <c r="AC2" s="245"/>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853</v>
      </c>
      <c r="M3" s="50"/>
      <c r="N3" s="50" t="s">
        <v>855</v>
      </c>
      <c r="O3" s="50"/>
      <c r="P3" s="50" t="s">
        <v>856</v>
      </c>
      <c r="Q3" s="50"/>
      <c r="R3" s="50" t="s">
        <v>765</v>
      </c>
      <c r="S3" s="30"/>
      <c r="T3" s="35"/>
      <c r="U3" s="35"/>
      <c r="V3" s="11"/>
      <c r="W3" s="58" t="s">
        <v>109</v>
      </c>
      <c r="X3" s="58" t="s">
        <v>224</v>
      </c>
      <c r="Y3" s="58" t="s">
        <v>3</v>
      </c>
      <c r="Z3" s="58" t="s">
        <v>824</v>
      </c>
      <c r="AA3" s="58"/>
      <c r="AB3" s="58" t="s">
        <v>810</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840</v>
      </c>
      <c r="G4" s="43" t="s">
        <v>838</v>
      </c>
      <c r="H4" s="43" t="s">
        <v>685</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846</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ca="1">N5*$Y$18</f>
        <v>1763.3936276503646</v>
      </c>
      <c r="Q5" s="68"/>
      <c r="R5" s="68">
        <f ca="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843</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ca="1">N6*$Y$18</f>
        <v>2289.8932643945923</v>
      </c>
      <c r="Q6" s="68"/>
      <c r="R6" s="68">
        <f ca="1">(AB34+$AB$35+$AB$36)*$Y$18</f>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848</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849</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842</v>
      </c>
      <c r="X8" s="48">
        <f ca="1">F18*L20+MIN(FLOOR((MAX(AD7-(AD8+(F18*0.75)),0))/0.75,1),F18*L20)+MIN(FLOOR((MAX(AD7-(AD8*2+(F18*0.75)),0))/0.75,1),F18*L20)</f>
        <v>8</v>
      </c>
      <c r="Y8" s="48">
        <f ca="1">G18*L20+MIN(FLOOR((MAX(AD7-(AD9+(F18*0.75)+(G18*0.75)),0))/0.75,1),G18*L20)+MIN(FLOOR((MAX(AD7-(AD9*2+(F18*0.75)+(G18*0.75)),0))/0.75,1),G18*L20)</f>
        <v>6</v>
      </c>
      <c r="Z8" s="48">
        <v>0</v>
      </c>
      <c r="AA8" s="32"/>
      <c r="AB8" s="58" t="s">
        <v>1433</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805</v>
      </c>
      <c r="K9" s="53"/>
      <c r="L9" s="49">
        <f ca="1">Y18</f>
        <v>1</v>
      </c>
      <c r="M9" s="34"/>
      <c r="N9" s="52" t="s">
        <v>851</v>
      </c>
      <c r="O9" s="39"/>
      <c r="P9" s="68">
        <f ca="1">F19*L22</f>
        <v>13.642545344555792</v>
      </c>
      <c r="Q9" s="60"/>
      <c r="R9" s="48" t="str">
        <f>F4</f>
        <v>Type 95 Oxygen Torpedo</v>
      </c>
      <c r="S9" s="48"/>
      <c r="T9" s="48"/>
      <c r="U9" s="35"/>
      <c r="V9" s="11"/>
      <c r="W9" s="58"/>
      <c r="X9" s="48"/>
      <c r="Y9" s="48"/>
      <c r="Z9" s="48"/>
      <c r="AA9" s="32"/>
      <c r="AB9" s="58" t="s">
        <v>1434</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806</v>
      </c>
      <c r="K10" s="53"/>
      <c r="L10" s="49">
        <f ca="1">Y20</f>
        <v>0.1</v>
      </c>
      <c r="M10" s="34"/>
      <c r="N10" s="52" t="s">
        <v>852</v>
      </c>
      <c r="O10" s="38"/>
      <c r="P10" s="68">
        <f ca="1">G19*L22</f>
        <v>22.948943330794123</v>
      </c>
      <c r="Q10" s="60"/>
      <c r="R10" s="48" t="str">
        <f>G4</f>
        <v>Mark 16 Torpedo</v>
      </c>
      <c r="S10" s="48"/>
      <c r="T10" s="48" t="str">
        <f>D4</f>
        <v>Type 93 Rainbow</v>
      </c>
      <c r="U10" s="35"/>
      <c r="V10" s="11"/>
      <c r="W10" s="58" t="s">
        <v>860</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857</v>
      </c>
      <c r="K11" s="53"/>
      <c r="L11" s="68">
        <f ca="1">AD7</f>
        <v>25</v>
      </c>
      <c r="M11" s="34"/>
      <c r="N11" s="52" t="s">
        <v>854</v>
      </c>
      <c r="O11" s="38"/>
      <c r="P11" s="68">
        <f ca="1">H19*L22</f>
        <v>1.4267323566076802</v>
      </c>
      <c r="Q11" s="60"/>
      <c r="R11" s="48" t="str">
        <f>H4</f>
        <v>2x127mm (Mk 12)</v>
      </c>
      <c r="S11" s="48"/>
      <c r="T11" s="48" t="str">
        <f>E4</f>
        <v>Type 93 Rainbow</v>
      </c>
      <c r="U11" s="35"/>
      <c r="V11" s="11"/>
      <c r="W11" s="58" t="s">
        <v>797</v>
      </c>
      <c r="X11" s="48"/>
      <c r="Y11" s="49">
        <f ca="1">1+(0.05+((SUM(C16:H16)*P16)/(SUM(C16:H16)*P16+2000+T16))+((SUM(C15:H15)-T14)/5000)+Y13)*(L16+Y12+L18)</f>
        <v>1.0660705069124423</v>
      </c>
      <c r="Z11" s="48"/>
      <c r="AA11" s="50"/>
      <c r="AB11" s="32"/>
      <c r="AC11" s="32"/>
      <c r="AD11" s="32"/>
      <c r="AE11" s="11"/>
      <c r="AF11" s="11"/>
      <c r="AG11" s="11"/>
    </row>
    <row r="12" spans="1:33" x14ac:dyDescent="0.3">
      <c r="A12" s="10"/>
      <c r="B12" s="42" t="s">
        <v>616</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681</v>
      </c>
      <c r="C13" s="41">
        <f ca="1">IFERROR(INDEX(INDIRECT(C3&amp;"Table"),MATCH(C2,INDIRECT(C3&amp;"Table"&amp;"[Name]"),0),COLUMN(INDIRECT(C3&amp;"Table"&amp;"["&amp;B13&amp;"]"))),0)</f>
        <v>0.8</v>
      </c>
      <c r="D13" s="41">
        <v>0</v>
      </c>
      <c r="E13" s="41">
        <v>0</v>
      </c>
      <c r="F13" s="41">
        <v>0</v>
      </c>
      <c r="G13" s="41">
        <v>0</v>
      </c>
      <c r="H13" s="41">
        <v>0</v>
      </c>
      <c r="I13" s="61"/>
      <c r="J13" s="246" t="s">
        <v>226</v>
      </c>
      <c r="K13" s="246"/>
      <c r="L13" s="246"/>
      <c r="M13" s="246"/>
      <c r="N13" s="246"/>
      <c r="O13" s="246"/>
      <c r="P13" s="246"/>
      <c r="Q13" s="246"/>
      <c r="R13" s="246"/>
      <c r="S13" s="246"/>
      <c r="T13" s="246"/>
      <c r="U13" s="246"/>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792</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791</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790</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858</v>
      </c>
      <c r="K17" s="44"/>
      <c r="L17" s="35">
        <v>0</v>
      </c>
      <c r="M17" s="34"/>
      <c r="N17" s="55" t="s">
        <v>789</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763</v>
      </c>
      <c r="K18" s="44"/>
      <c r="L18" s="35">
        <v>0</v>
      </c>
      <c r="M18" s="34"/>
      <c r="N18" s="55" t="s">
        <v>821</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847</v>
      </c>
      <c r="G20" s="76">
        <f ca="1">SUM(C5:H5)</f>
        <v>200</v>
      </c>
      <c r="H20" s="76"/>
      <c r="I20" s="29"/>
      <c r="J20" s="54" t="s">
        <v>841</v>
      </c>
      <c r="K20" s="44"/>
      <c r="L20" s="35">
        <v>2</v>
      </c>
      <c r="M20" s="34"/>
      <c r="N20" s="55" t="s">
        <v>771</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793</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687</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1325</v>
      </c>
      <c r="C24" s="45"/>
      <c r="D24" s="45" t="s">
        <v>761</v>
      </c>
      <c r="E24" s="45" t="s">
        <v>764</v>
      </c>
      <c r="F24" s="45" t="s">
        <v>795</v>
      </c>
      <c r="G24" s="45" t="s">
        <v>7</v>
      </c>
      <c r="H24" s="45" t="s">
        <v>9</v>
      </c>
      <c r="I24" s="45" t="s">
        <v>11</v>
      </c>
      <c r="J24" s="45" t="s">
        <v>41</v>
      </c>
      <c r="K24" s="45" t="s">
        <v>771</v>
      </c>
      <c r="L24" s="78" t="s">
        <v>26</v>
      </c>
      <c r="M24" s="79" t="s">
        <v>44</v>
      </c>
      <c r="N24" s="45" t="s">
        <v>717</v>
      </c>
      <c r="O24" s="45" t="s">
        <v>794</v>
      </c>
      <c r="P24" s="45" t="s">
        <v>721</v>
      </c>
      <c r="Q24" s="78" t="s">
        <v>789</v>
      </c>
      <c r="R24" s="10"/>
      <c r="S24" s="50"/>
      <c r="T24" s="50" t="s">
        <v>52</v>
      </c>
      <c r="U24" s="50"/>
      <c r="V24" s="50" t="s">
        <v>53</v>
      </c>
      <c r="W24" s="50"/>
      <c r="X24" s="50" t="s">
        <v>54</v>
      </c>
      <c r="Y24" s="32"/>
      <c r="Z24" s="50" t="s">
        <v>850</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762</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861</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859</v>
      </c>
      <c r="T31" s="48"/>
      <c r="U31" s="48"/>
      <c r="V31" s="50" t="s">
        <v>722</v>
      </c>
      <c r="W31" s="48"/>
      <c r="X31" s="50" t="s">
        <v>722</v>
      </c>
      <c r="Y31" s="32"/>
      <c r="Z31" s="50" t="s">
        <v>722</v>
      </c>
      <c r="AA31" s="48"/>
      <c r="AB31" s="50" t="s">
        <v>1391</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ca="1">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ca="1">SUM(T34:Z34)</f>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762</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ca="1">SUM(T35:Z35)</f>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ca="1">SUM(T36:Z36)</f>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861</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Stats'!$A$928:$A$930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822</v>
      </c>
      <c r="C2" s="43" t="s">
        <v>815</v>
      </c>
      <c r="D2" s="45" t="s">
        <v>1</v>
      </c>
      <c r="E2" s="45" t="s">
        <v>2</v>
      </c>
      <c r="F2" s="45" t="s">
        <v>40</v>
      </c>
      <c r="G2" s="45" t="s">
        <v>3</v>
      </c>
      <c r="H2" s="45" t="s">
        <v>824</v>
      </c>
      <c r="I2" s="29"/>
      <c r="J2" s="4"/>
      <c r="K2" s="4"/>
      <c r="L2" s="4"/>
      <c r="M2" s="4"/>
      <c r="N2" s="4"/>
      <c r="O2" s="4"/>
      <c r="P2" s="4"/>
      <c r="Q2" s="4"/>
      <c r="R2" s="5"/>
      <c r="S2" s="5"/>
      <c r="T2" s="5"/>
      <c r="U2" s="4"/>
      <c r="V2" s="11"/>
      <c r="W2" s="245" t="s">
        <v>225</v>
      </c>
      <c r="X2" s="245"/>
      <c r="Y2" s="245"/>
      <c r="Z2" s="245"/>
      <c r="AA2" s="245"/>
      <c r="AB2" s="245"/>
      <c r="AC2" s="245"/>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688</v>
      </c>
      <c r="I3" s="29"/>
      <c r="J3" s="108" t="str">
        <f>C2</f>
        <v>I-13</v>
      </c>
      <c r="K3" s="107"/>
      <c r="L3" s="50" t="s">
        <v>853</v>
      </c>
      <c r="M3" s="50"/>
      <c r="N3" s="50" t="s">
        <v>855</v>
      </c>
      <c r="O3" s="50"/>
      <c r="P3" s="50" t="s">
        <v>856</v>
      </c>
      <c r="Q3" s="50"/>
      <c r="R3" s="50" t="s">
        <v>765</v>
      </c>
      <c r="S3" s="30"/>
      <c r="T3" s="35"/>
      <c r="U3" s="35"/>
      <c r="V3" s="11"/>
      <c r="W3" s="58" t="s">
        <v>109</v>
      </c>
      <c r="X3" s="58" t="s">
        <v>224</v>
      </c>
      <c r="Y3" s="58" t="s">
        <v>3</v>
      </c>
      <c r="Z3" s="58" t="s">
        <v>824</v>
      </c>
      <c r="AA3" s="58"/>
      <c r="AB3" s="58" t="s">
        <v>810</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838</v>
      </c>
      <c r="G4" s="43" t="s">
        <v>838</v>
      </c>
      <c r="H4" s="43" t="s">
        <v>817</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846</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ca="1">N5*$Y$18</f>
        <v>1778.1675196130036</v>
      </c>
      <c r="Q5" s="68"/>
      <c r="R5" s="68">
        <f ca="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843</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ca="1">N6*$Y$18</f>
        <v>2280.9606399112695</v>
      </c>
      <c r="Q6" s="68"/>
      <c r="R6" s="68">
        <f ca="1">(AB35+$AB$36+$AB$37)*$Y$18</f>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848</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1344</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849</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1345</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1433</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805</v>
      </c>
      <c r="K9" s="53"/>
      <c r="L9" s="49">
        <f ca="1">Y18</f>
        <v>1</v>
      </c>
      <c r="M9" s="34"/>
      <c r="N9" s="52" t="s">
        <v>851</v>
      </c>
      <c r="O9" s="39"/>
      <c r="P9" s="34">
        <f ca="1">F20*L22</f>
        <v>22.99899561125741</v>
      </c>
      <c r="Q9" s="60"/>
      <c r="R9" s="48" t="str">
        <f>F4</f>
        <v>Mark 16 Torpedo</v>
      </c>
      <c r="S9" s="48"/>
      <c r="T9" s="48"/>
      <c r="U9" s="35"/>
      <c r="V9" s="11"/>
      <c r="W9" s="58" t="s">
        <v>813</v>
      </c>
      <c r="X9" s="48"/>
      <c r="Y9" s="48"/>
      <c r="Z9" s="48">
        <f ca="1">(IF(Z4="F",10*Z8,IF(Z4="B",6*Z8,IF(Z4="T",5*Z8,0))))</f>
        <v>12</v>
      </c>
      <c r="AA9" s="32"/>
      <c r="AB9" s="58" t="s">
        <v>1434</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806</v>
      </c>
      <c r="K10" s="53"/>
      <c r="L10" s="49">
        <f ca="1">Y20</f>
        <v>0.1</v>
      </c>
      <c r="M10" s="34"/>
      <c r="N10" s="52" t="s">
        <v>852</v>
      </c>
      <c r="O10" s="38"/>
      <c r="P10" s="68">
        <f ca="1">G20*L22</f>
        <v>22.99899561125741</v>
      </c>
      <c r="Q10" s="60"/>
      <c r="R10" s="48" t="str">
        <f>G4</f>
        <v>Mark 16 Torpedo</v>
      </c>
      <c r="S10" s="48"/>
      <c r="T10" s="48" t="str">
        <f>D4</f>
        <v>Type 93 Rainbow</v>
      </c>
      <c r="U10" s="35"/>
      <c r="V10" s="11"/>
      <c r="W10" s="58" t="s">
        <v>860</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857</v>
      </c>
      <c r="K11" s="53"/>
      <c r="L11" s="68">
        <f ca="1">AD7</f>
        <v>28.8</v>
      </c>
      <c r="M11" s="34"/>
      <c r="N11" s="52" t="s">
        <v>854</v>
      </c>
      <c r="O11" s="38"/>
      <c r="P11" s="68">
        <f ca="1">H20*L22</f>
        <v>13.363902366557536</v>
      </c>
      <c r="Q11" s="60"/>
      <c r="R11" s="48" t="str">
        <f>H4</f>
        <v>Seiran</v>
      </c>
      <c r="S11" s="48"/>
      <c r="T11" s="48" t="str">
        <f>E4</f>
        <v>Type 93 Rainbow</v>
      </c>
      <c r="U11" s="35"/>
      <c r="V11" s="11"/>
      <c r="W11" s="58" t="s">
        <v>797</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616</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6" t="s">
        <v>226</v>
      </c>
      <c r="K13" s="246"/>
      <c r="L13" s="246"/>
      <c r="M13" s="246"/>
      <c r="N13" s="246"/>
      <c r="O13" s="246"/>
      <c r="P13" s="246"/>
      <c r="Q13" s="246"/>
      <c r="R13" s="246"/>
      <c r="S13" s="246"/>
      <c r="T13" s="246"/>
      <c r="U13" s="246"/>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681</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792</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791</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1452</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858</v>
      </c>
      <c r="K17" s="44"/>
      <c r="L17" s="35">
        <v>0</v>
      </c>
      <c r="M17" s="34"/>
      <c r="N17" s="55" t="s">
        <v>790</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763</v>
      </c>
      <c r="K18" s="44"/>
      <c r="L18" s="35">
        <v>0</v>
      </c>
      <c r="M18" s="34"/>
      <c r="N18" s="55" t="s">
        <v>789</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821</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841</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847</v>
      </c>
      <c r="G21" s="76">
        <f ca="1">SUM(C5:H5)</f>
        <v>238</v>
      </c>
      <c r="H21" s="76"/>
      <c r="I21" s="10"/>
      <c r="J21" s="54" t="s">
        <v>793</v>
      </c>
      <c r="K21" s="44"/>
      <c r="L21" s="35">
        <v>1</v>
      </c>
      <c r="M21" s="34"/>
      <c r="N21" s="55" t="s">
        <v>771</v>
      </c>
      <c r="O21" s="10"/>
      <c r="P21" s="115">
        <v>0</v>
      </c>
      <c r="Q21" s="34"/>
      <c r="R21" s="55" t="s">
        <v>1369</v>
      </c>
      <c r="S21" s="55"/>
      <c r="T21" s="129" t="s">
        <v>1428</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687</v>
      </c>
      <c r="K22" s="44"/>
      <c r="L22" s="35">
        <f ca="1">SQRT(200/(100+SUM(C11:H11)*(L21)))</f>
        <v>0.93453862703199553</v>
      </c>
      <c r="M22" s="34"/>
      <c r="N22" s="34"/>
      <c r="O22" s="34"/>
      <c r="P22" s="34"/>
      <c r="Q22" s="34"/>
      <c r="R22" s="55" t="s">
        <v>1431</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1325</v>
      </c>
      <c r="C25" s="45"/>
      <c r="D25" s="45" t="s">
        <v>761</v>
      </c>
      <c r="E25" s="45" t="s">
        <v>764</v>
      </c>
      <c r="F25" s="45" t="s">
        <v>795</v>
      </c>
      <c r="G25" s="45" t="s">
        <v>7</v>
      </c>
      <c r="H25" s="45" t="s">
        <v>9</v>
      </c>
      <c r="I25" s="45" t="s">
        <v>11</v>
      </c>
      <c r="J25" s="122" t="s">
        <v>41</v>
      </c>
      <c r="K25" s="122" t="s">
        <v>771</v>
      </c>
      <c r="L25" s="78" t="s">
        <v>26</v>
      </c>
      <c r="M25" s="79" t="s">
        <v>44</v>
      </c>
      <c r="N25" s="45" t="s">
        <v>717</v>
      </c>
      <c r="O25" s="45" t="s">
        <v>794</v>
      </c>
      <c r="P25" s="122" t="s">
        <v>721</v>
      </c>
      <c r="Q25" s="78" t="s">
        <v>789</v>
      </c>
      <c r="R25" s="10"/>
      <c r="S25" s="50"/>
      <c r="T25" s="50" t="s">
        <v>52</v>
      </c>
      <c r="U25" s="50"/>
      <c r="V25" s="50" t="s">
        <v>53</v>
      </c>
      <c r="W25" s="50"/>
      <c r="X25" s="50" t="s">
        <v>54</v>
      </c>
      <c r="Y25" s="32"/>
      <c r="Z25" s="50" t="s">
        <v>850</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ca="1">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ca="1">T28+V28+X28</f>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762</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861</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859</v>
      </c>
      <c r="T32" s="48"/>
      <c r="U32" s="48"/>
      <c r="V32" s="50" t="s">
        <v>722</v>
      </c>
      <c r="W32" s="48"/>
      <c r="X32" s="50" t="s">
        <v>722</v>
      </c>
      <c r="Y32" s="32"/>
      <c r="Z32" s="50" t="s">
        <v>722</v>
      </c>
      <c r="AA32" s="48"/>
      <c r="AB32" s="50" t="s">
        <v>1391</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ca="1">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ca="1">SUM(T35:Z35)</f>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762</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ca="1">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ca="1">SUM(T37:Z37)</f>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861</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Stats'!$A$928:$A$930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tabSelected="1" topLeftCell="A7" zoomScaleNormal="100" workbookViewId="0">
      <selection activeCell="G19" sqref="G19"/>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1429</v>
      </c>
      <c r="G2" s="45" t="s">
        <v>889</v>
      </c>
      <c r="H2" s="45" t="s">
        <v>890</v>
      </c>
      <c r="I2" s="11"/>
      <c r="J2" s="244" t="s">
        <v>896</v>
      </c>
      <c r="K2" s="244"/>
      <c r="L2" s="244"/>
      <c r="M2" s="136"/>
      <c r="N2" s="75" t="s">
        <v>900</v>
      </c>
      <c r="O2" s="117"/>
      <c r="P2" s="41">
        <f ca="1">SUM($G$12,$H$12,$G$26,$H$26,$G$40,$H$40,$G$54,$H$54,$G$68,$H$68,$G$82,$H$82)</f>
        <v>245</v>
      </c>
      <c r="Q2" s="75" t="s">
        <v>905</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793</v>
      </c>
      <c r="K3" s="74"/>
      <c r="L3" s="41">
        <f ca="1">SQRT(200/(100+(1+L8)*SUM(C6:H6)))*IF(B2="None",0,1)</f>
        <v>0.86386842558136012</v>
      </c>
      <c r="M3" s="11"/>
      <c r="N3" s="75" t="s">
        <v>901</v>
      </c>
      <c r="O3" s="117"/>
      <c r="P3" s="41">
        <f ca="1">SUM($E$13,$E$27,$E$41,$E$69,$E$83,$E$55)</f>
        <v>7</v>
      </c>
      <c r="Q3" s="75" t="s">
        <v>906</v>
      </c>
      <c r="R3" s="41">
        <f ca="1">SUM($L$12,$L$13,$L$26,$L$27,$L$40,$L$41,$L$54,$L$55,$L$68,$L$69,$L$82,$L$83)*$R$2</f>
        <v>3910.8830823362214</v>
      </c>
      <c r="S3" s="11"/>
      <c r="T3" s="11"/>
      <c r="U3" s="11"/>
    </row>
    <row r="4" spans="1:21" x14ac:dyDescent="0.3">
      <c r="A4" s="10"/>
      <c r="B4" s="42" t="s">
        <v>107</v>
      </c>
      <c r="C4" s="31" t="str">
        <f>IFERROR(INDEX(Base[],MATCH(C2,Base[Name],0),COLUMN(Base[Type])),0)</f>
        <v>AR</v>
      </c>
      <c r="D4" s="43" t="s">
        <v>244</v>
      </c>
      <c r="E4" s="43" t="s">
        <v>262</v>
      </c>
      <c r="F4" s="43" t="s">
        <v>262</v>
      </c>
      <c r="G4" s="43" t="s">
        <v>747</v>
      </c>
      <c r="H4" s="43" t="s">
        <v>747</v>
      </c>
      <c r="I4" s="11"/>
      <c r="J4" s="75" t="s">
        <v>894</v>
      </c>
      <c r="K4" s="74"/>
      <c r="L4" s="41">
        <f ca="1">G11*L3*IF(B2="None",0,1)</f>
        <v>1.1748610587906498</v>
      </c>
      <c r="M4" s="11"/>
      <c r="N4" s="75" t="s">
        <v>902</v>
      </c>
      <c r="O4" s="117"/>
      <c r="P4" s="41">
        <f ca="1">P2/P3</f>
        <v>35</v>
      </c>
      <c r="Q4" s="75" t="s">
        <v>907</v>
      </c>
      <c r="R4" s="41">
        <f ca="1">R3/P5</f>
        <v>2376.9484636363436</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895</v>
      </c>
      <c r="K5" s="60"/>
      <c r="L5" s="41">
        <f ca="1">H11*L3*IF(B2="None",0,1)</f>
        <v>1.1748610587906498</v>
      </c>
      <c r="M5" s="11"/>
      <c r="N5" s="75" t="s">
        <v>903</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879</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1441</v>
      </c>
      <c r="O7" s="117"/>
      <c r="P7" s="41">
        <v>19.309999999999999</v>
      </c>
      <c r="Q7" s="75"/>
      <c r="R7" s="75"/>
      <c r="S7" s="11"/>
      <c r="T7" s="11"/>
      <c r="U7" s="11"/>
    </row>
    <row r="8" spans="1:21" x14ac:dyDescent="0.3">
      <c r="A8" s="10"/>
      <c r="B8" s="42" t="s">
        <v>880</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1438</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891</v>
      </c>
      <c r="K9" s="44"/>
      <c r="L9" s="129">
        <v>2</v>
      </c>
      <c r="M9" s="11"/>
      <c r="N9" s="117" t="s">
        <v>1439</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892</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893</v>
      </c>
      <c r="K11" s="44"/>
      <c r="L11" s="56">
        <v>1</v>
      </c>
      <c r="M11" s="11"/>
      <c r="N11" s="75" t="s">
        <v>853</v>
      </c>
      <c r="O11" s="75"/>
      <c r="P11" s="137">
        <f ca="1">FLOOR(P9,1)*R3</f>
        <v>7821.7661646724428</v>
      </c>
      <c r="Q11" s="75"/>
      <c r="R11" s="75"/>
      <c r="S11" s="11"/>
      <c r="T11" s="11"/>
      <c r="U11" s="11"/>
    </row>
    <row r="12" spans="1:21" x14ac:dyDescent="0.3">
      <c r="A12" s="10"/>
      <c r="B12" s="42" t="s">
        <v>898</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897</v>
      </c>
      <c r="K12" s="60"/>
      <c r="L12" s="105">
        <f ca="1">((100+C13*L10)/100)*C7*G9*L9*L11*IF(B2="None",0,1)</f>
        <v>1409.2</v>
      </c>
      <c r="M12" s="11"/>
      <c r="N12" s="75" t="s">
        <v>1440</v>
      </c>
      <c r="O12" s="75"/>
      <c r="P12" s="137">
        <f ca="1">P11/P8</f>
        <v>2157.6900662832122</v>
      </c>
      <c r="Q12" s="75"/>
      <c r="R12" s="75"/>
      <c r="S12" s="11"/>
      <c r="T12" s="11"/>
      <c r="U12" s="11"/>
    </row>
    <row r="13" spans="1:21" x14ac:dyDescent="0.3">
      <c r="A13" s="10"/>
      <c r="B13" s="42" t="s">
        <v>749</v>
      </c>
      <c r="C13" s="41">
        <f ca="1">SUM(C5:H5)</f>
        <v>442</v>
      </c>
      <c r="D13" s="41" t="s">
        <v>899</v>
      </c>
      <c r="E13" s="41">
        <f ca="1">COUNTIF(G12:H12,"&gt;0")*IF(B2="None",0,1)</f>
        <v>2</v>
      </c>
      <c r="F13" s="41"/>
      <c r="G13" s="41"/>
      <c r="H13" s="41"/>
      <c r="I13" s="11"/>
      <c r="J13" s="75" t="s">
        <v>1341</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645</v>
      </c>
      <c r="D16" s="45" t="s">
        <v>1</v>
      </c>
      <c r="E16" s="45" t="s">
        <v>2</v>
      </c>
      <c r="F16" s="45" t="s">
        <v>1429</v>
      </c>
      <c r="G16" s="45" t="s">
        <v>889</v>
      </c>
      <c r="H16" s="45" t="s">
        <v>890</v>
      </c>
      <c r="I16" s="11"/>
      <c r="J16" s="244" t="s">
        <v>896</v>
      </c>
      <c r="K16" s="244"/>
      <c r="L16" s="244"/>
      <c r="M16" s="138"/>
      <c r="N16" s="117" t="s">
        <v>900</v>
      </c>
      <c r="O16" s="117"/>
      <c r="P16" s="41">
        <f ca="1">SUM($G$12,$H$12,$G$26,$H$26,$G$40,$H$40,$G$54,$H$54,$G$68,$H$68,$G$82,$H$82)</f>
        <v>245</v>
      </c>
      <c r="Q16" s="117" t="s">
        <v>905</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793</v>
      </c>
      <c r="K17" s="118"/>
      <c r="L17" s="41">
        <f ca="1">SQRT(200/(100+(1+L22)*SUM(C20:H20)))*IF(B16="None",0,1)</f>
        <v>0.80321932890249881</v>
      </c>
      <c r="M17" s="11"/>
      <c r="N17" s="117" t="s">
        <v>901</v>
      </c>
      <c r="O17" s="117"/>
      <c r="P17" s="41">
        <f ca="1">SUM($E$13,$E$27,$E$41,$E$69,$E$83,$E$55)</f>
        <v>7</v>
      </c>
      <c r="Q17" s="117" t="s">
        <v>906</v>
      </c>
      <c r="R17" s="41">
        <f ca="1">SUM($L$12,$L$13,$L$26,$L$27,$L$40,$L$41,$L$54,$L$55,$L$68,$L$69,$L$82,$L$83)*$R$2</f>
        <v>3910.8830823362214</v>
      </c>
      <c r="S17" s="11"/>
      <c r="T17" s="11"/>
      <c r="U17" s="11"/>
    </row>
    <row r="18" spans="1:21" x14ac:dyDescent="0.3">
      <c r="A18" s="10"/>
      <c r="B18" s="42" t="s">
        <v>107</v>
      </c>
      <c r="C18" s="31" t="str">
        <f>IFERROR(INDEX(Base[],MATCH(C16,Base[Name],0),COLUMN(Base[Type])),0)</f>
        <v>CL</v>
      </c>
      <c r="D18" s="43" t="s">
        <v>244</v>
      </c>
      <c r="E18" s="43" t="s">
        <v>262</v>
      </c>
      <c r="F18" s="43" t="s">
        <v>262</v>
      </c>
      <c r="G18" s="43" t="s">
        <v>747</v>
      </c>
      <c r="H18" s="43" t="s">
        <v>747</v>
      </c>
      <c r="I18" s="11"/>
      <c r="J18" s="117" t="s">
        <v>894</v>
      </c>
      <c r="K18" s="118"/>
      <c r="L18" s="41">
        <f ca="1">G25*L17*IF(B16="None",0,1)</f>
        <v>1.0923782873073984</v>
      </c>
      <c r="M18" s="11"/>
      <c r="N18" s="117" t="s">
        <v>902</v>
      </c>
      <c r="O18" s="117"/>
      <c r="P18" s="41">
        <f ca="1">P16/P17</f>
        <v>35</v>
      </c>
      <c r="Q18" s="117" t="s">
        <v>907</v>
      </c>
      <c r="R18" s="41">
        <f ca="1">R17/P19</f>
        <v>2376.9484636363436</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895</v>
      </c>
      <c r="K19" s="60"/>
      <c r="L19" s="41">
        <f ca="1">H25*L17*IF(B16="None",0,1)</f>
        <v>0</v>
      </c>
      <c r="M19" s="11"/>
      <c r="N19" s="117" t="s">
        <v>903</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879</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1441</v>
      </c>
      <c r="O21" s="117"/>
      <c r="P21" s="41">
        <v>19.309999999999999</v>
      </c>
      <c r="Q21" s="117"/>
      <c r="R21" s="117"/>
      <c r="S21" s="11"/>
      <c r="T21" s="11"/>
      <c r="U21" s="11"/>
    </row>
    <row r="22" spans="1:21" x14ac:dyDescent="0.3">
      <c r="A22" s="10"/>
      <c r="B22" s="42" t="s">
        <v>880</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1438</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891</v>
      </c>
      <c r="K23" s="44"/>
      <c r="L23" s="129">
        <v>1</v>
      </c>
      <c r="M23" s="11"/>
      <c r="N23" s="117" t="s">
        <v>1439</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892</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893</v>
      </c>
      <c r="K25" s="44"/>
      <c r="L25" s="56">
        <v>1</v>
      </c>
      <c r="M25" s="11"/>
      <c r="N25" s="117" t="s">
        <v>853</v>
      </c>
      <c r="O25" s="117"/>
      <c r="P25" s="137">
        <f ca="1">FLOOR(P23,1)*R17</f>
        <v>7821.7661646724428</v>
      </c>
      <c r="Q25" s="117"/>
      <c r="R25" s="117"/>
      <c r="S25" s="11"/>
      <c r="T25" s="11"/>
      <c r="U25" s="11"/>
    </row>
    <row r="26" spans="1:21" x14ac:dyDescent="0.3">
      <c r="A26" s="10"/>
      <c r="B26" s="42" t="s">
        <v>898</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897</v>
      </c>
      <c r="K26" s="60"/>
      <c r="L26" s="105">
        <f ca="1">((100+C27*L24)/100)*C21*G23*L23*L25*IF(B16="None",0,1)</f>
        <v>1933.62</v>
      </c>
      <c r="M26" s="11"/>
      <c r="N26" s="117" t="s">
        <v>1440</v>
      </c>
      <c r="O26" s="117"/>
      <c r="P26" s="137">
        <f ca="1">P25/P22</f>
        <v>2157.6900662832122</v>
      </c>
      <c r="Q26" s="117"/>
      <c r="R26" s="117"/>
      <c r="S26" s="11"/>
      <c r="T26" s="11"/>
      <c r="U26" s="11"/>
    </row>
    <row r="27" spans="1:21" x14ac:dyDescent="0.3">
      <c r="A27" s="10"/>
      <c r="B27" s="42" t="s">
        <v>749</v>
      </c>
      <c r="C27" s="41">
        <f ca="1">SUM(C19:H19)</f>
        <v>704</v>
      </c>
      <c r="D27" s="41" t="s">
        <v>899</v>
      </c>
      <c r="E27" s="41">
        <f ca="1">COUNTIF(G26:H26,"&gt;0")*IF(B16="None",0,1)</f>
        <v>1</v>
      </c>
      <c r="F27" s="41"/>
      <c r="G27" s="41"/>
      <c r="H27" s="41"/>
      <c r="I27" s="11"/>
      <c r="J27" s="117" t="s">
        <v>1341</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1429</v>
      </c>
      <c r="G30" s="45" t="s">
        <v>889</v>
      </c>
      <c r="H30" s="45" t="s">
        <v>890</v>
      </c>
      <c r="I30" s="11"/>
      <c r="J30" s="244" t="s">
        <v>896</v>
      </c>
      <c r="K30" s="244"/>
      <c r="L30" s="244"/>
      <c r="M30" s="136"/>
      <c r="N30" s="117" t="s">
        <v>900</v>
      </c>
      <c r="O30" s="117"/>
      <c r="P30" s="41">
        <f ca="1">SUM($G$12,$H$12,$G$26,$H$26,$G$40,$H$40,$G$54,$H$54,$G$68,$H$68,$G$82,$H$82)</f>
        <v>245</v>
      </c>
      <c r="Q30" s="117" t="s">
        <v>905</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793</v>
      </c>
      <c r="K31" s="118"/>
      <c r="L31" s="41">
        <f ca="1">SQRT(200/(100+(1+L36)*SUM(C34:H34)))*IF(B30="None",0,1)</f>
        <v>0.86386842558136012</v>
      </c>
      <c r="M31" s="11"/>
      <c r="N31" s="117" t="s">
        <v>901</v>
      </c>
      <c r="O31" s="117"/>
      <c r="P31" s="41">
        <f ca="1">SUM($E$13,$E$27,$E$41,$E$69,$E$83,$E$55)</f>
        <v>7</v>
      </c>
      <c r="Q31" s="117" t="s">
        <v>906</v>
      </c>
      <c r="R31" s="41">
        <f ca="1">SUM($L$12,$L$13,$L$26,$L$27,$L$40,$L$41,$L$54,$L$55,$L$68,$L$69,$L$82,$L$83)*$R$2</f>
        <v>3910.8830823362214</v>
      </c>
      <c r="S31" s="11"/>
      <c r="T31" s="11"/>
      <c r="U31" s="11"/>
    </row>
    <row r="32" spans="1:21" x14ac:dyDescent="0.3">
      <c r="A32" s="10"/>
      <c r="B32" s="42" t="s">
        <v>107</v>
      </c>
      <c r="C32" s="31" t="str">
        <f>IFERROR(INDEX(Base[],MATCH(C30,Base[Name],0),COLUMN(Base[Type])),0)</f>
        <v>BB</v>
      </c>
      <c r="D32" s="43" t="s">
        <v>244</v>
      </c>
      <c r="E32" s="43" t="s">
        <v>262</v>
      </c>
      <c r="F32" s="43" t="s">
        <v>262</v>
      </c>
      <c r="G32" s="43" t="s">
        <v>747</v>
      </c>
      <c r="H32" s="43" t="s">
        <v>747</v>
      </c>
      <c r="I32" s="11"/>
      <c r="J32" s="117" t="s">
        <v>894</v>
      </c>
      <c r="K32" s="118"/>
      <c r="L32" s="41">
        <f ca="1">G39*L31*IF(B30="None",0,1)</f>
        <v>1.1748610587906498</v>
      </c>
      <c r="M32" s="11"/>
      <c r="N32" s="117" t="s">
        <v>902</v>
      </c>
      <c r="O32" s="117"/>
      <c r="P32" s="41">
        <f ca="1">P30/P31</f>
        <v>35</v>
      </c>
      <c r="Q32" s="117" t="s">
        <v>907</v>
      </c>
      <c r="R32" s="41">
        <f ca="1">R31/P33</f>
        <v>2376.9484636363436</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895</v>
      </c>
      <c r="K33" s="60"/>
      <c r="L33" s="41">
        <f ca="1">H39*L31*IF(B30="None",0,1)</f>
        <v>0</v>
      </c>
      <c r="M33" s="11"/>
      <c r="N33" s="117" t="s">
        <v>903</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879</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1441</v>
      </c>
      <c r="O35" s="117"/>
      <c r="P35" s="41">
        <v>19.309999999999999</v>
      </c>
      <c r="Q35" s="117"/>
      <c r="R35" s="117"/>
      <c r="S35" s="11"/>
      <c r="T35" s="11"/>
      <c r="U35" s="11"/>
    </row>
    <row r="36" spans="1:21" x14ac:dyDescent="0.3">
      <c r="A36" s="10"/>
      <c r="B36" s="42" t="s">
        <v>880</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1438</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891</v>
      </c>
      <c r="K37" s="44"/>
      <c r="L37" s="129">
        <v>1</v>
      </c>
      <c r="M37" s="11"/>
      <c r="N37" s="117" t="s">
        <v>1439</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892</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893</v>
      </c>
      <c r="K39" s="44"/>
      <c r="L39" s="56">
        <v>1</v>
      </c>
      <c r="M39" s="11"/>
      <c r="N39" s="117" t="s">
        <v>853</v>
      </c>
      <c r="O39" s="117"/>
      <c r="P39" s="137">
        <f ca="1">FLOOR(P37,1)*R31</f>
        <v>7821.7661646724428</v>
      </c>
      <c r="Q39" s="117"/>
      <c r="R39" s="117"/>
      <c r="S39" s="11"/>
      <c r="T39" s="11"/>
      <c r="U39" s="11"/>
    </row>
    <row r="40" spans="1:21" x14ac:dyDescent="0.3">
      <c r="A40" s="10"/>
      <c r="B40" s="42" t="s">
        <v>898</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897</v>
      </c>
      <c r="K40" s="60"/>
      <c r="L40" s="105">
        <f ca="1">((100+C41*L38)/100)*C35*G37*L37*L39*IF(B30="None",0,1)</f>
        <v>679.25000000000011</v>
      </c>
      <c r="M40" s="11"/>
      <c r="N40" s="117" t="s">
        <v>1440</v>
      </c>
      <c r="O40" s="117"/>
      <c r="P40" s="137">
        <f ca="1">P39/P36</f>
        <v>2157.6900662832122</v>
      </c>
      <c r="Q40" s="117"/>
      <c r="R40" s="117"/>
      <c r="S40" s="11"/>
      <c r="T40" s="11"/>
      <c r="U40" s="11"/>
    </row>
    <row r="41" spans="1:21" x14ac:dyDescent="0.3">
      <c r="A41" s="10"/>
      <c r="B41" s="42" t="s">
        <v>749</v>
      </c>
      <c r="C41" s="41">
        <f ca="1">SUM(C33:H33)</f>
        <v>375</v>
      </c>
      <c r="D41" s="41" t="s">
        <v>899</v>
      </c>
      <c r="E41" s="41">
        <f ca="1">COUNTIF(G40:H40,"&gt;0")*IF(B30="None",0,1)</f>
        <v>1</v>
      </c>
      <c r="F41" s="41"/>
      <c r="G41" s="41"/>
      <c r="H41" s="41"/>
      <c r="I41" s="11"/>
      <c r="J41" s="117" t="s">
        <v>1341</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1429</v>
      </c>
      <c r="G44" s="45" t="s">
        <v>889</v>
      </c>
      <c r="H44" s="45" t="s">
        <v>890</v>
      </c>
      <c r="I44" s="11"/>
      <c r="J44" s="244" t="s">
        <v>896</v>
      </c>
      <c r="K44" s="244"/>
      <c r="L44" s="244"/>
      <c r="M44" s="136"/>
      <c r="N44" s="117" t="s">
        <v>900</v>
      </c>
      <c r="O44" s="117"/>
      <c r="P44" s="41">
        <f ca="1">SUM($G$12,$H$12,$G$26,$H$26,$G$40,$H$40,$G$54,$H$54,$G$68,$H$68,$G$82,$H$82)</f>
        <v>245</v>
      </c>
      <c r="Q44" s="117" t="s">
        <v>905</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793</v>
      </c>
      <c r="K45" s="118"/>
      <c r="L45" s="41">
        <f ca="1">SQRT(200/(100+(1+L50)*SUM(C48:H48)))*IF(B44="None",0,1)</f>
        <v>0.83045479853739967</v>
      </c>
      <c r="M45" s="11"/>
      <c r="N45" s="117" t="s">
        <v>901</v>
      </c>
      <c r="O45" s="117"/>
      <c r="P45" s="41">
        <f ca="1">SUM($E$13,$E$27,$E$41,$E$69,$E$83,$E$55)</f>
        <v>7</v>
      </c>
      <c r="Q45" s="117" t="s">
        <v>906</v>
      </c>
      <c r="R45" s="41">
        <f ca="1">SUM($L$12,$L$13,$L$26,$L$27,$L$40,$L$41,$L$54,$L$55,$L$68,$L$69,$L$82,$L$83)*$R$2</f>
        <v>3910.8830823362214</v>
      </c>
      <c r="S45" s="11"/>
      <c r="T45" s="11"/>
      <c r="U45" s="11"/>
    </row>
    <row r="46" spans="1:21" x14ac:dyDescent="0.3">
      <c r="A46" s="10"/>
      <c r="B46" s="42" t="s">
        <v>107</v>
      </c>
      <c r="C46" s="31" t="str">
        <f>IFERROR(INDEX(Base[],MATCH(C44,Base[Name],0),COLUMN(Base[Type])),0)</f>
        <v>CA</v>
      </c>
      <c r="D46" s="43" t="s">
        <v>244</v>
      </c>
      <c r="E46" s="43" t="s">
        <v>262</v>
      </c>
      <c r="F46" s="43" t="s">
        <v>262</v>
      </c>
      <c r="G46" s="43" t="s">
        <v>747</v>
      </c>
      <c r="H46" s="43" t="s">
        <v>747</v>
      </c>
      <c r="I46" s="11"/>
      <c r="J46" s="117" t="s">
        <v>894</v>
      </c>
      <c r="K46" s="118"/>
      <c r="L46" s="41">
        <f ca="1">G53*L45*IF(B44="None",0,1)</f>
        <v>1.1294185260108636</v>
      </c>
      <c r="M46" s="11"/>
      <c r="N46" s="117" t="s">
        <v>902</v>
      </c>
      <c r="O46" s="117"/>
      <c r="P46" s="41">
        <f ca="1">P44/P45</f>
        <v>35</v>
      </c>
      <c r="Q46" s="117" t="s">
        <v>907</v>
      </c>
      <c r="R46" s="41">
        <f ca="1">R45/P47</f>
        <v>2376.9484636363436</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895</v>
      </c>
      <c r="K47" s="60"/>
      <c r="L47" s="41">
        <f ca="1">H53*L45*IF(B44="None",0,1)</f>
        <v>0</v>
      </c>
      <c r="M47" s="11"/>
      <c r="N47" s="117" t="s">
        <v>903</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879</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1441</v>
      </c>
      <c r="O49" s="117"/>
      <c r="P49" s="41">
        <v>19.309999999999999</v>
      </c>
      <c r="Q49" s="117"/>
      <c r="R49" s="117"/>
      <c r="S49" s="11"/>
      <c r="T49" s="11"/>
      <c r="U49" s="11"/>
    </row>
    <row r="50" spans="1:21" x14ac:dyDescent="0.3">
      <c r="A50" s="10"/>
      <c r="B50" s="42" t="s">
        <v>880</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1438</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891</v>
      </c>
      <c r="K51" s="44"/>
      <c r="L51" s="129">
        <v>1</v>
      </c>
      <c r="M51" s="11"/>
      <c r="N51" s="117" t="s">
        <v>1439</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892</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893</v>
      </c>
      <c r="K53" s="44"/>
      <c r="L53" s="56">
        <v>1</v>
      </c>
      <c r="M53" s="11"/>
      <c r="N53" s="117" t="s">
        <v>853</v>
      </c>
      <c r="O53" s="117"/>
      <c r="P53" s="137">
        <f ca="1">FLOOR(P51,1)*R45</f>
        <v>7821.7661646724428</v>
      </c>
      <c r="Q53" s="117"/>
      <c r="R53" s="117"/>
      <c r="S53" s="11"/>
      <c r="T53" s="11"/>
      <c r="U53" s="11"/>
    </row>
    <row r="54" spans="1:21" x14ac:dyDescent="0.3">
      <c r="A54" s="10"/>
      <c r="B54" s="42" t="s">
        <v>898</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897</v>
      </c>
      <c r="K54" s="60"/>
      <c r="L54" s="105">
        <f ca="1">((100+C55*L52)/100)*C49*G51*L51*L53*IF(B44="None",0,1)</f>
        <v>963.625</v>
      </c>
      <c r="M54" s="11"/>
      <c r="N54" s="117" t="s">
        <v>1440</v>
      </c>
      <c r="O54" s="117"/>
      <c r="P54" s="137">
        <f ca="1">P53/P50</f>
        <v>2157.6900662832122</v>
      </c>
      <c r="Q54" s="117"/>
      <c r="R54" s="117"/>
      <c r="S54" s="11"/>
      <c r="T54" s="11"/>
      <c r="U54" s="11"/>
    </row>
    <row r="55" spans="1:21" x14ac:dyDescent="0.3">
      <c r="A55" s="10"/>
      <c r="B55" s="42" t="s">
        <v>749</v>
      </c>
      <c r="C55" s="41">
        <f ca="1">SUM(C47:H47)</f>
        <v>493</v>
      </c>
      <c r="D55" s="41" t="s">
        <v>899</v>
      </c>
      <c r="E55" s="41">
        <f ca="1">COUNTIF(G54:H54,"&gt;0")*IF(B44="None",0,1)</f>
        <v>1</v>
      </c>
      <c r="F55" s="41"/>
      <c r="G55" s="41"/>
      <c r="H55" s="41"/>
      <c r="I55" s="11"/>
      <c r="J55" s="117" t="s">
        <v>1341</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1429</v>
      </c>
      <c r="G58" s="45" t="s">
        <v>889</v>
      </c>
      <c r="H58" s="45" t="s">
        <v>890</v>
      </c>
      <c r="I58" s="11"/>
      <c r="J58" s="244" t="s">
        <v>896</v>
      </c>
      <c r="K58" s="244"/>
      <c r="L58" s="244"/>
      <c r="M58" s="136"/>
      <c r="N58" s="117" t="s">
        <v>900</v>
      </c>
      <c r="O58" s="117"/>
      <c r="P58" s="41">
        <f ca="1">SUM($G$12,$H$12,$G$26,$H$26,$G$40,$H$40,$G$54,$H$54,$G$68,$H$68,$G$82,$H$82)</f>
        <v>245</v>
      </c>
      <c r="Q58" s="117" t="s">
        <v>905</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793</v>
      </c>
      <c r="K59" s="118"/>
      <c r="L59" s="41">
        <f ca="1">SQRT(200/(100+(1+L64)*SUM(C62:H62)))*IF(B58="None",0,1)</f>
        <v>0.82619238477202761</v>
      </c>
      <c r="M59" s="11"/>
      <c r="N59" s="117" t="s">
        <v>901</v>
      </c>
      <c r="O59" s="117"/>
      <c r="P59" s="41">
        <f ca="1">SUM($E$13,$E$27,$E$41,$E$69,$E$83,$E$55)</f>
        <v>7</v>
      </c>
      <c r="Q59" s="117" t="s">
        <v>906</v>
      </c>
      <c r="R59" s="41">
        <f ca="1">SUM($L$12,$L$13,$L$26,$L$27,$L$40,$L$41,$L$54,$L$55,$L$68,$L$69,$L$82,$L$83)*$R$2</f>
        <v>3910.8830823362214</v>
      </c>
      <c r="S59" s="11"/>
      <c r="T59" s="11"/>
      <c r="U59" s="11"/>
    </row>
    <row r="60" spans="1:21" x14ac:dyDescent="0.3">
      <c r="A60" s="10"/>
      <c r="B60" s="42" t="s">
        <v>107</v>
      </c>
      <c r="C60" s="31" t="str">
        <f>IFERROR(INDEX(Base[],MATCH(C58,Base[Name],0),COLUMN(Base[Type])),0)</f>
        <v>CL</v>
      </c>
      <c r="D60" s="43" t="s">
        <v>244</v>
      </c>
      <c r="E60" s="43" t="s">
        <v>262</v>
      </c>
      <c r="F60" s="43" t="s">
        <v>262</v>
      </c>
      <c r="G60" s="43" t="s">
        <v>747</v>
      </c>
      <c r="H60" s="43" t="s">
        <v>747</v>
      </c>
      <c r="I60" s="11"/>
      <c r="J60" s="117" t="s">
        <v>894</v>
      </c>
      <c r="K60" s="118"/>
      <c r="L60" s="41">
        <f ca="1">G67*L59*IF(B58="None",0,1)</f>
        <v>1.1236216432899577</v>
      </c>
      <c r="M60" s="11"/>
      <c r="N60" s="117" t="s">
        <v>902</v>
      </c>
      <c r="O60" s="117"/>
      <c r="P60" s="41">
        <f ca="1">P58/P59</f>
        <v>35</v>
      </c>
      <c r="Q60" s="117" t="s">
        <v>907</v>
      </c>
      <c r="R60" s="41">
        <f ca="1">R59/P61</f>
        <v>2376.9484636363436</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895</v>
      </c>
      <c r="K61" s="60"/>
      <c r="L61" s="41">
        <f ca="1">H67*L59*IF(B58="None",0,1)</f>
        <v>0</v>
      </c>
      <c r="M61" s="11"/>
      <c r="N61" s="117" t="s">
        <v>903</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879</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1441</v>
      </c>
      <c r="O63" s="117"/>
      <c r="P63" s="41">
        <v>19.309999999999999</v>
      </c>
      <c r="Q63" s="117"/>
      <c r="R63" s="117"/>
      <c r="S63" s="11"/>
      <c r="T63" s="11"/>
      <c r="U63" s="11"/>
    </row>
    <row r="64" spans="1:21" x14ac:dyDescent="0.3">
      <c r="A64" s="10"/>
      <c r="B64" s="42" t="s">
        <v>880</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1438</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891</v>
      </c>
      <c r="K65" s="44"/>
      <c r="L65" s="129">
        <v>1</v>
      </c>
      <c r="M65" s="11"/>
      <c r="N65" s="117" t="s">
        <v>1439</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892</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893</v>
      </c>
      <c r="K67" s="44"/>
      <c r="L67" s="56">
        <v>1</v>
      </c>
      <c r="M67" s="11"/>
      <c r="N67" s="117" t="s">
        <v>853</v>
      </c>
      <c r="O67" s="117"/>
      <c r="P67" s="137">
        <f ca="1">FLOOR(P65,1)*R59</f>
        <v>7821.7661646724428</v>
      </c>
      <c r="Q67" s="117"/>
      <c r="R67" s="117"/>
      <c r="S67" s="11"/>
      <c r="T67" s="11"/>
      <c r="U67" s="11"/>
    </row>
    <row r="68" spans="1:21" x14ac:dyDescent="0.3">
      <c r="A68" s="10"/>
      <c r="B68" s="42" t="s">
        <v>898</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897</v>
      </c>
      <c r="K68" s="60"/>
      <c r="L68" s="105">
        <f ca="1">((100+C69*L66)/100)*C63*G65*L65*L67*IF(B58="None",0,1)</f>
        <v>1057.6799999999998</v>
      </c>
      <c r="M68" s="11"/>
      <c r="N68" s="117" t="s">
        <v>1440</v>
      </c>
      <c r="O68" s="117"/>
      <c r="P68" s="137">
        <f ca="1">P67/P64</f>
        <v>2157.6900662832122</v>
      </c>
      <c r="Q68" s="117"/>
      <c r="R68" s="117"/>
      <c r="S68" s="11"/>
      <c r="T68" s="11"/>
      <c r="U68" s="11"/>
    </row>
    <row r="69" spans="1:21" x14ac:dyDescent="0.3">
      <c r="A69" s="10"/>
      <c r="B69" s="42" t="s">
        <v>749</v>
      </c>
      <c r="C69" s="41">
        <f ca="1">SUM(C61:H61)</f>
        <v>578</v>
      </c>
      <c r="D69" s="41" t="s">
        <v>899</v>
      </c>
      <c r="E69" s="41">
        <f ca="1">COUNTIF(G68:H68,"&gt;0")*IF(B58="None",0,1)</f>
        <v>1</v>
      </c>
      <c r="F69" s="41"/>
      <c r="G69" s="41"/>
      <c r="H69" s="41"/>
      <c r="I69" s="11"/>
      <c r="J69" s="117" t="s">
        <v>1341</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1429</v>
      </c>
      <c r="G72" s="45" t="s">
        <v>889</v>
      </c>
      <c r="H72" s="45" t="s">
        <v>890</v>
      </c>
      <c r="I72" s="11"/>
      <c r="J72" s="244" t="s">
        <v>896</v>
      </c>
      <c r="K72" s="244"/>
      <c r="L72" s="244"/>
      <c r="M72" s="136"/>
      <c r="N72" s="117" t="s">
        <v>900</v>
      </c>
      <c r="O72" s="117"/>
      <c r="P72" s="41">
        <f ca="1">SUM($G$12,$H$12,$G$26,$H$26,$G$40,$H$40,$G$54,$H$54,$G$68,$H$68,$G$82,$H$82)</f>
        <v>245</v>
      </c>
      <c r="Q72" s="117" t="s">
        <v>905</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793</v>
      </c>
      <c r="K73" s="118"/>
      <c r="L73" s="41">
        <f ca="1">SQRT(200/(100+(1+L78)*SUM(C76:H76)))*IF(B72="None",0,1)</f>
        <v>0.84364908121919557</v>
      </c>
      <c r="M73" s="11"/>
      <c r="N73" s="117" t="s">
        <v>901</v>
      </c>
      <c r="O73" s="117"/>
      <c r="P73" s="41">
        <f ca="1">SUM($E$13,$E$27,$E$41,$E$69,$E$83,$E$55)</f>
        <v>7</v>
      </c>
      <c r="Q73" s="117" t="s">
        <v>906</v>
      </c>
      <c r="R73" s="41">
        <f ca="1">SUM($L$12,$L$13,$L$26,$L$27,$L$40,$L$41,$L$54,$L$55,$L$68,$L$69,$L$82,$L$83)*$R$2</f>
        <v>3910.8830823362214</v>
      </c>
      <c r="S73" s="11"/>
      <c r="T73" s="11"/>
      <c r="U73" s="11"/>
    </row>
    <row r="74" spans="1:21" x14ac:dyDescent="0.3">
      <c r="A74" s="10"/>
      <c r="B74" s="42" t="s">
        <v>107</v>
      </c>
      <c r="C74" s="31" t="str">
        <f>IFERROR(INDEX(Base[],MATCH(C72,Base[Name],0),COLUMN(Base[Type])),0)</f>
        <v>CVL</v>
      </c>
      <c r="D74" s="43" t="s">
        <v>244</v>
      </c>
      <c r="E74" s="43" t="s">
        <v>262</v>
      </c>
      <c r="F74" s="43" t="s">
        <v>262</v>
      </c>
      <c r="G74" s="43" t="s">
        <v>747</v>
      </c>
      <c r="H74" s="43" t="s">
        <v>747</v>
      </c>
      <c r="I74" s="11"/>
      <c r="J74" s="117" t="s">
        <v>894</v>
      </c>
      <c r="K74" s="118"/>
      <c r="L74" s="41">
        <f ca="1">G81*L73*IF(B72="None",0,1)</f>
        <v>1.1473627504581061</v>
      </c>
      <c r="M74" s="11"/>
      <c r="N74" s="117" t="s">
        <v>902</v>
      </c>
      <c r="O74" s="117"/>
      <c r="P74" s="41">
        <f ca="1">P72/P73</f>
        <v>35</v>
      </c>
      <c r="Q74" s="117" t="s">
        <v>907</v>
      </c>
      <c r="R74" s="41">
        <f ca="1">R73/P75</f>
        <v>2376.9484636363436</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895</v>
      </c>
      <c r="K75" s="60"/>
      <c r="L75" s="41">
        <f ca="1">H81*L73*IF(B72="None",0,1)</f>
        <v>0</v>
      </c>
      <c r="M75" s="11"/>
      <c r="N75" s="117" t="s">
        <v>903</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879</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1441</v>
      </c>
      <c r="O77" s="117"/>
      <c r="P77" s="41">
        <v>19.309999999999999</v>
      </c>
      <c r="Q77" s="117"/>
      <c r="R77" s="117"/>
      <c r="S77" s="11"/>
      <c r="T77" s="11"/>
      <c r="U77" s="11"/>
    </row>
    <row r="78" spans="1:21" x14ac:dyDescent="0.3">
      <c r="A78" s="10"/>
      <c r="B78" s="42" t="s">
        <v>880</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1438</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891</v>
      </c>
      <c r="K79" s="44"/>
      <c r="L79" s="129">
        <v>1</v>
      </c>
      <c r="M79" s="11"/>
      <c r="N79" s="117" t="s">
        <v>1439</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892</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893</v>
      </c>
      <c r="K81" s="44"/>
      <c r="L81" s="56">
        <v>1</v>
      </c>
      <c r="M81" s="11"/>
      <c r="N81" s="117" t="s">
        <v>853</v>
      </c>
      <c r="O81" s="117"/>
      <c r="P81" s="137">
        <f ca="1">FLOOR(P79,1)*R73</f>
        <v>7821.7661646724428</v>
      </c>
      <c r="Q81" s="117"/>
      <c r="R81" s="117"/>
      <c r="S81" s="11"/>
      <c r="T81" s="11"/>
      <c r="U81" s="11"/>
    </row>
    <row r="82" spans="1:21" x14ac:dyDescent="0.3">
      <c r="A82" s="10"/>
      <c r="B82" s="42" t="s">
        <v>898</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897</v>
      </c>
      <c r="K82" s="60"/>
      <c r="L82" s="105">
        <f ca="1">((100+C83*L80)/100)*C77*G79*L79*L81*IF(B72="None",0,1)</f>
        <v>637.52</v>
      </c>
      <c r="M82" s="11"/>
      <c r="N82" s="117" t="s">
        <v>1440</v>
      </c>
      <c r="O82" s="117"/>
      <c r="P82" s="137">
        <f ca="1">P81/P78</f>
        <v>2157.6900662832122</v>
      </c>
      <c r="Q82" s="117"/>
      <c r="R82" s="117"/>
      <c r="S82" s="11"/>
      <c r="T82" s="11"/>
      <c r="U82" s="11"/>
    </row>
    <row r="83" spans="1:21" x14ac:dyDescent="0.3">
      <c r="A83" s="10"/>
      <c r="B83" s="42" t="s">
        <v>749</v>
      </c>
      <c r="C83" s="41">
        <f ca="1">SUM(C75:H75)</f>
        <v>513</v>
      </c>
      <c r="D83" s="41" t="s">
        <v>899</v>
      </c>
      <c r="E83" s="41">
        <f ca="1">COUNTIF(G82:H82,"&gt;0")*IF(B72="None",0,1)</f>
        <v>1</v>
      </c>
      <c r="F83" s="41"/>
      <c r="G83" s="41"/>
      <c r="H83" s="41"/>
      <c r="I83" s="11"/>
      <c r="J83" s="117" t="s">
        <v>1341</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(Old)</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2019-11-30T04:02:41Z</dcterms:modified>
</cp:coreProperties>
</file>