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50" activeTab="1" xr2:uid="{00000000-000D-0000-FFFF-FFFF00000000}"/>
  </bookViews>
  <sheets>
    <sheet name="Attempt 1" sheetId="1" r:id="rId1"/>
    <sheet name="Attempt 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5" i="2"/>
  <c r="L5" i="2"/>
  <c r="L4" i="2"/>
  <c r="L3" i="2"/>
  <c r="L2" i="2"/>
  <c r="K5" i="2"/>
  <c r="K4" i="2"/>
  <c r="K3" i="2"/>
  <c r="K2" i="2"/>
  <c r="J5" i="2"/>
  <c r="J4" i="2"/>
  <c r="J3" i="2"/>
  <c r="J2" i="2"/>
  <c r="I5" i="2"/>
  <c r="I4" i="2"/>
  <c r="I3" i="2"/>
  <c r="I2" i="2"/>
  <c r="H5" i="2"/>
  <c r="H4" i="2"/>
  <c r="H3" i="2"/>
  <c r="H2" i="2"/>
  <c r="O13" i="2"/>
  <c r="O12" i="2"/>
  <c r="O11" i="2"/>
  <c r="O10" i="2"/>
  <c r="L13" i="2"/>
  <c r="L12" i="2"/>
  <c r="L11" i="2"/>
  <c r="L10" i="2"/>
  <c r="K12" i="2"/>
  <c r="K13" i="2"/>
  <c r="K11" i="2"/>
  <c r="K10" i="2"/>
  <c r="J13" i="2"/>
  <c r="J12" i="2"/>
  <c r="J11" i="2"/>
  <c r="J10" i="2"/>
  <c r="I13" i="2"/>
  <c r="I12" i="2"/>
  <c r="I11" i="2"/>
  <c r="I10" i="2"/>
  <c r="H13" i="2"/>
  <c r="H12" i="2"/>
  <c r="H11" i="2"/>
  <c r="H10" i="2"/>
  <c r="G13" i="2"/>
  <c r="G12" i="2"/>
  <c r="G11" i="2"/>
  <c r="G10" i="2"/>
  <c r="F13" i="2"/>
  <c r="F12" i="2"/>
  <c r="F11" i="2"/>
  <c r="F10" i="2"/>
  <c r="E13" i="2"/>
  <c r="E12" i="2"/>
  <c r="E11" i="2"/>
  <c r="E10" i="2"/>
  <c r="D13" i="2"/>
  <c r="D12" i="2"/>
  <c r="D11" i="2"/>
  <c r="D10" i="2"/>
  <c r="C13" i="2"/>
  <c r="C12" i="2"/>
  <c r="C11" i="2"/>
  <c r="C10" i="2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5" i="2"/>
  <c r="C4" i="2"/>
  <c r="C3" i="2"/>
  <c r="C2" i="2"/>
  <c r="G11" i="1"/>
  <c r="G10" i="1"/>
  <c r="G8" i="1"/>
  <c r="F11" i="1"/>
  <c r="F10" i="1"/>
  <c r="F8" i="1"/>
  <c r="E11" i="1"/>
  <c r="E9" i="1"/>
  <c r="E8" i="1"/>
  <c r="D10" i="1"/>
  <c r="D9" i="1"/>
  <c r="D8" i="1"/>
  <c r="C6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<sst xmlns="http://schemas.openxmlformats.org/spreadsheetml/2006/main" count="50" uniqueCount="39">
  <si>
    <t>Algorithm vs. AB_Improved</t>
  </si>
  <si>
    <t>SumCellValuesPlayer</t>
  </si>
  <si>
    <t>SumAvgCellValuePlayer</t>
  </si>
  <si>
    <t>SumCellValuesPlayerMinusSumCellValuesOpponent</t>
  </si>
  <si>
    <t>SumAvgCellValuesPlayerMinusSumAvgCellValuesOpponent</t>
  </si>
  <si>
    <t>SumCellValuesSqPlayer</t>
  </si>
  <si>
    <t>SumAvgCellValueSqPlayer</t>
  </si>
  <si>
    <t>SumCellValuesSqPlayerMinusSumCellSqValuesOpponent</t>
  </si>
  <si>
    <t>SumAvgCellValuesSqPlayerMinusSumAvgCellValuesSqOpponent</t>
  </si>
  <si>
    <t>AB_Improved</t>
  </si>
  <si>
    <t>Nr Best</t>
  </si>
  <si>
    <t>Nr Worst</t>
  </si>
  <si>
    <t>Nr Best/Nr Worst</t>
  </si>
  <si>
    <t>Nr &gt; 1</t>
  </si>
  <si>
    <t>ValueScore</t>
  </si>
  <si>
    <t>Value2Score</t>
  </si>
  <si>
    <t>Value3Score</t>
  </si>
  <si>
    <t>ValueWeightedScore</t>
  </si>
  <si>
    <t>Value2WeightedScore</t>
  </si>
  <si>
    <t>Value3WeightedScore</t>
  </si>
  <si>
    <t>Algorithm / Tournament A</t>
  </si>
  <si>
    <t>Algorithm / Tournament B</t>
  </si>
  <si>
    <t>Rnd 1</t>
  </si>
  <si>
    <t>Rnd 2</t>
  </si>
  <si>
    <t>Rnd 3</t>
  </si>
  <si>
    <t>Rnd 4</t>
  </si>
  <si>
    <t>Rnd 5</t>
  </si>
  <si>
    <t>Rnd 6</t>
  </si>
  <si>
    <t>Rnd 7</t>
  </si>
  <si>
    <t>Rnd 8</t>
  </si>
  <si>
    <t>Rnd 9</t>
  </si>
  <si>
    <t>Rnd 10</t>
  </si>
  <si>
    <t>Best in Round</t>
  </si>
  <si>
    <t>Worst in Round</t>
  </si>
  <si>
    <t>-</t>
  </si>
  <si>
    <t>1.)</t>
  </si>
  <si>
    <t>2.)</t>
  </si>
  <si>
    <t>3.)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</si>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</sst>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2" xfId="0" applyBorder="1"/>
    <xf numFmtId="2" fontId="0" fillId="3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4" borderId="2" xfId="0" applyNumberFormat="1" applyFill="1" applyBorder="1"/>
    <xf numFmtId="2" fontId="0" fillId="0" borderId="2" xfId="0" applyNumberFormat="1" applyBorder="1"/>
    <xf numFmtId="2" fontId="0" fillId="0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right"/>
    </xf>
    <xf numFmtId="0" fontId="1" fillId="0" borderId="4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A15" sqref="A15"/>
    </sheetView>
  </sheetViews>
  <sheetFormatPr defaultRowHeight="14.5" x14ac:dyDescent="0.35"/>
  <cols>
    <col min="1" max="1" width="50.6328125" bestFit="1" customWidth="1"/>
  </cols>
  <sheetData>
    <row r="1" spans="1:7" x14ac:dyDescent="0.35">
      <c r="A1" t="s">
        <v>0</v>
      </c>
    </row>
    <row r="3" spans="1:7" x14ac:dyDescent="0.35">
      <c r="A3" t="s">
        <v>1</v>
      </c>
      <c r="B3">
        <f>70/60</f>
        <v>1.1666666666666667</v>
      </c>
      <c r="C3">
        <f>72.9/74.3</f>
        <v>0.98115746971736217</v>
      </c>
    </row>
    <row r="4" spans="1:7" x14ac:dyDescent="0.35">
      <c r="A4" s="2" t="s">
        <v>2</v>
      </c>
      <c r="B4">
        <f>65.7/60</f>
        <v>1.095</v>
      </c>
      <c r="C4">
        <f>57.1/74.3</f>
        <v>0.76850605652759085</v>
      </c>
    </row>
    <row r="5" spans="1:7" x14ac:dyDescent="0.35">
      <c r="A5" t="s">
        <v>3</v>
      </c>
      <c r="B5">
        <f>74.3/60</f>
        <v>1.2383333333333333</v>
      </c>
    </row>
    <row r="6" spans="1:7" x14ac:dyDescent="0.35">
      <c r="A6" s="2" t="s">
        <v>4</v>
      </c>
      <c r="C6">
        <f>61.4/74.3</f>
        <v>0.82637954239569311</v>
      </c>
    </row>
    <row r="8" spans="1:7" x14ac:dyDescent="0.35">
      <c r="A8" t="s">
        <v>5</v>
      </c>
      <c r="D8" s="1">
        <f>68.8/65.7</f>
        <v>1.0471841704718416</v>
      </c>
      <c r="E8" s="1">
        <f>67.1/74.3</f>
        <v>0.90309555854643331</v>
      </c>
      <c r="F8">
        <f>64.3/65.7</f>
        <v>0.97869101978691009</v>
      </c>
      <c r="G8">
        <f>57.1/65.7</f>
        <v>0.86910197869101979</v>
      </c>
    </row>
    <row r="9" spans="1:7" x14ac:dyDescent="0.35">
      <c r="A9" s="2" t="s">
        <v>6</v>
      </c>
      <c r="D9">
        <f>65.7/65.7</f>
        <v>1</v>
      </c>
      <c r="E9">
        <f>67.1/74.3</f>
        <v>0.90309555854643331</v>
      </c>
    </row>
    <row r="10" spans="1:7" x14ac:dyDescent="0.35">
      <c r="A10" t="s">
        <v>7</v>
      </c>
      <c r="D10" s="1">
        <f>61.4/65.7</f>
        <v>0.93455098934550984</v>
      </c>
      <c r="F10">
        <f>78.6/65.7</f>
        <v>1.1963470319634701</v>
      </c>
      <c r="G10">
        <f>70/65.7</f>
        <v>1.06544901065449</v>
      </c>
    </row>
    <row r="11" spans="1:7" x14ac:dyDescent="0.35">
      <c r="A11" s="2" t="s">
        <v>8</v>
      </c>
      <c r="E11">
        <f>70/74.3</f>
        <v>0.94212651413189774</v>
      </c>
      <c r="F11">
        <f>68.6/65.7</f>
        <v>1.0441400304414001</v>
      </c>
      <c r="G11">
        <f>62.9/65.7</f>
        <v>0.95738203957382029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6D8B-BFDA-4FAD-98C7-F8EF7FD0A5D8}">
  <dimension ref="A1:P16"/>
  <sheetViews>
    <sheetView tabSelected="1" workbookViewId="0">
      <selection activeCell="P13" sqref="A1:P13"/>
    </sheetView>
  </sheetViews>
  <sheetFormatPr defaultRowHeight="14.5" x14ac:dyDescent="0.35"/>
  <cols>
    <col min="2" max="2" width="23" bestFit="1" customWidth="1"/>
    <col min="3" max="11" width="5.54296875" hidden="1" customWidth="1"/>
    <col min="12" max="12" width="6.54296875" hidden="1" customWidth="1"/>
    <col min="13" max="13" width="6.81640625" bestFit="1" customWidth="1"/>
    <col min="14" max="14" width="8.36328125" bestFit="1" customWidth="1"/>
    <col min="15" max="15" width="15.26953125" bestFit="1" customWidth="1"/>
    <col min="16" max="16" width="5.7265625" bestFit="1" customWidth="1"/>
  </cols>
  <sheetData>
    <row r="1" spans="1:16" ht="15" thickBot="1" x14ac:dyDescent="0.4">
      <c r="A1" s="16" t="s">
        <v>38</v>
      </c>
      <c r="B1" s="3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5" t="s">
        <v>10</v>
      </c>
      <c r="N1" s="6" t="s">
        <v>11</v>
      </c>
      <c r="O1" s="4" t="s">
        <v>12</v>
      </c>
      <c r="P1" s="4" t="s">
        <v>13</v>
      </c>
    </row>
    <row r="2" spans="1:16" ht="15" thickTop="1" x14ac:dyDescent="0.35">
      <c r="A2" s="17"/>
      <c r="B2" t="s">
        <v>9</v>
      </c>
      <c r="C2" s="8">
        <f>65.7/65.7</f>
        <v>1</v>
      </c>
      <c r="D2" s="9">
        <f>68.6/68.6</f>
        <v>1</v>
      </c>
      <c r="E2" s="9">
        <f>70/70</f>
        <v>1</v>
      </c>
      <c r="F2" s="10">
        <f>75.7/75.7</f>
        <v>1</v>
      </c>
      <c r="G2" s="8">
        <f>64.3/64.3</f>
        <v>1</v>
      </c>
      <c r="H2" s="9">
        <f>74.3/74.3</f>
        <v>1</v>
      </c>
      <c r="I2" s="9">
        <f>67.1/67.1</f>
        <v>1</v>
      </c>
      <c r="J2" s="9">
        <f>70/70</f>
        <v>1</v>
      </c>
      <c r="K2" s="9">
        <f>71.4/71.4</f>
        <v>1</v>
      </c>
      <c r="L2" s="11">
        <f>75.7/75.7</f>
        <v>1</v>
      </c>
      <c r="M2">
        <v>2</v>
      </c>
      <c r="N2">
        <v>2</v>
      </c>
      <c r="O2">
        <f>M2/N2</f>
        <v>1</v>
      </c>
      <c r="P2">
        <v>0</v>
      </c>
    </row>
    <row r="3" spans="1:16" x14ac:dyDescent="0.35">
      <c r="A3" s="17"/>
      <c r="B3" t="s">
        <v>14</v>
      </c>
      <c r="C3" s="10">
        <f>74.3/65.7</f>
        <v>1.1308980213089801</v>
      </c>
      <c r="D3" s="9">
        <f>70/68.8</f>
        <v>1.0174418604651163</v>
      </c>
      <c r="E3" s="8">
        <f>65.7/70</f>
        <v>0.93857142857142861</v>
      </c>
      <c r="F3" s="8">
        <f>68.6/75.7</f>
        <v>0.90620871862615582</v>
      </c>
      <c r="G3" s="10">
        <f>78.6/64.3</f>
        <v>1.2223950233281493</v>
      </c>
      <c r="H3" s="8">
        <f>70/74.3</f>
        <v>0.94212651413189774</v>
      </c>
      <c r="I3" s="8">
        <f>64.3/67.1</f>
        <v>0.95827123695976157</v>
      </c>
      <c r="J3" s="9">
        <f>71.4/70</f>
        <v>1.02</v>
      </c>
      <c r="K3" s="8">
        <f>68.6/71.4</f>
        <v>0.96078431372549</v>
      </c>
      <c r="L3" s="12">
        <f>74.3/75.7</f>
        <v>0.98150594451783346</v>
      </c>
      <c r="M3">
        <v>2</v>
      </c>
      <c r="N3">
        <v>5</v>
      </c>
      <c r="O3">
        <f>M3/N3</f>
        <v>0.4</v>
      </c>
      <c r="P3">
        <v>4</v>
      </c>
    </row>
    <row r="4" spans="1:16" x14ac:dyDescent="0.35">
      <c r="A4" s="17" t="s">
        <v>36</v>
      </c>
      <c r="B4" t="s">
        <v>15</v>
      </c>
      <c r="C4" s="9">
        <f>70/65.7</f>
        <v>1.06544901065449</v>
      </c>
      <c r="D4" s="10">
        <f>77.1/68.6</f>
        <v>1.1239067055393586</v>
      </c>
      <c r="E4" s="9">
        <f>71.4/70</f>
        <v>1.02</v>
      </c>
      <c r="F4" s="13">
        <f>72.9/75.7</f>
        <v>0.96301188903566715</v>
      </c>
      <c r="G4" s="13">
        <f>71.4/64.3</f>
        <v>1.110419906687403</v>
      </c>
      <c r="H4" s="9">
        <f>74.3/74.3</f>
        <v>1</v>
      </c>
      <c r="I4" s="10">
        <f>72.9/67.1</f>
        <v>1.0864381520119226</v>
      </c>
      <c r="J4" s="9">
        <f>70/70</f>
        <v>1</v>
      </c>
      <c r="K4" s="10">
        <f>80/71.4</f>
        <v>1.1204481792717087</v>
      </c>
      <c r="L4" s="12">
        <f>70/75.7</f>
        <v>0.92470277410832225</v>
      </c>
      <c r="M4">
        <v>3</v>
      </c>
      <c r="N4">
        <v>0</v>
      </c>
      <c r="O4" s="15" t="s">
        <v>34</v>
      </c>
      <c r="P4">
        <v>6</v>
      </c>
    </row>
    <row r="5" spans="1:16" x14ac:dyDescent="0.35">
      <c r="A5" s="17"/>
      <c r="B5" t="s">
        <v>16</v>
      </c>
      <c r="C5" s="9">
        <f>71.4/65.7</f>
        <v>1.08675799086758</v>
      </c>
      <c r="D5" s="8">
        <f>65.7/68.6</f>
        <v>0.95772594752186602</v>
      </c>
      <c r="E5" s="10">
        <f>74.3/70</f>
        <v>1.0614285714285714</v>
      </c>
      <c r="F5" s="9">
        <f>70/75.7</f>
        <v>0.92470277410832225</v>
      </c>
      <c r="G5" s="13">
        <f>74.3/64.3</f>
        <v>1.1555209953343701</v>
      </c>
      <c r="H5" s="9">
        <f>74.3/74.3</f>
        <v>1</v>
      </c>
      <c r="I5" s="9">
        <f>71.4/67.1</f>
        <v>1.0640834575260807</v>
      </c>
      <c r="J5" s="9">
        <f>71.4/70</f>
        <v>1.02</v>
      </c>
      <c r="K5" s="9">
        <f>68.8/71.4</f>
        <v>0.96358543417366938</v>
      </c>
      <c r="L5" s="14">
        <f>65.7/75.7</f>
        <v>0.86789960369881114</v>
      </c>
      <c r="M5">
        <v>1</v>
      </c>
      <c r="N5">
        <v>2</v>
      </c>
      <c r="O5">
        <f>M5/N5</f>
        <v>0.5</v>
      </c>
      <c r="P5">
        <v>5</v>
      </c>
    </row>
    <row r="6" spans="1:16" x14ac:dyDescent="0.35">
      <c r="A6" s="17"/>
      <c r="L6" s="7"/>
    </row>
    <row r="7" spans="1:16" x14ac:dyDescent="0.35">
      <c r="A7" s="17"/>
      <c r="L7" s="7"/>
    </row>
    <row r="8" spans="1:16" x14ac:dyDescent="0.35">
      <c r="A8" s="17"/>
      <c r="L8" s="7"/>
    </row>
    <row r="9" spans="1:16" ht="15" thickBot="1" x14ac:dyDescent="0.4">
      <c r="A9" s="16"/>
      <c r="B9" s="3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  <c r="H9" s="4" t="s">
        <v>27</v>
      </c>
      <c r="I9" s="4" t="s">
        <v>28</v>
      </c>
      <c r="J9" s="4" t="s">
        <v>29</v>
      </c>
      <c r="K9" s="4" t="s">
        <v>30</v>
      </c>
      <c r="L9" s="4" t="s">
        <v>31</v>
      </c>
      <c r="M9" s="4"/>
      <c r="N9" s="4"/>
      <c r="O9" s="4"/>
      <c r="P9" s="4"/>
    </row>
    <row r="10" spans="1:16" ht="15" thickTop="1" x14ac:dyDescent="0.35">
      <c r="A10" s="17"/>
      <c r="B10" t="s">
        <v>9</v>
      </c>
      <c r="C10" s="9">
        <f>74.3/74.3</f>
        <v>1</v>
      </c>
      <c r="D10" s="9">
        <f>70/70</f>
        <v>1</v>
      </c>
      <c r="E10" s="8">
        <f>61.4/61.4</f>
        <v>1</v>
      </c>
      <c r="F10" s="9">
        <f>71.4/71.4</f>
        <v>1</v>
      </c>
      <c r="G10" s="13">
        <f>67.1/67.1</f>
        <v>1</v>
      </c>
      <c r="H10" s="8">
        <f>74.3/74.3</f>
        <v>1</v>
      </c>
      <c r="I10" s="13">
        <f>72.9/72.9</f>
        <v>1</v>
      </c>
      <c r="J10" s="13">
        <f>70/70</f>
        <v>1</v>
      </c>
      <c r="K10" s="9">
        <f>71.4/71.4</f>
        <v>1</v>
      </c>
      <c r="L10" s="12">
        <f>72.9/72.9</f>
        <v>1</v>
      </c>
      <c r="M10">
        <v>0</v>
      </c>
      <c r="N10">
        <v>2</v>
      </c>
      <c r="O10">
        <f>M10/N10</f>
        <v>0</v>
      </c>
      <c r="P10">
        <v>0</v>
      </c>
    </row>
    <row r="11" spans="1:16" x14ac:dyDescent="0.35">
      <c r="A11" s="17" t="s">
        <v>37</v>
      </c>
      <c r="B11" t="s">
        <v>17</v>
      </c>
      <c r="C11" s="9">
        <f>74.3/74.3</f>
        <v>1</v>
      </c>
      <c r="D11" s="10">
        <f>80/70</f>
        <v>1.1428571428571428</v>
      </c>
      <c r="E11" s="9">
        <f>74.3/61.4</f>
        <v>1.2100977198697067</v>
      </c>
      <c r="F11" s="9">
        <f>67.1/71.4</f>
        <v>0.93977591036414554</v>
      </c>
      <c r="G11" s="9">
        <f>68.8/67.1</f>
        <v>1.0253353204172877</v>
      </c>
      <c r="H11" s="8">
        <f>74.3/74.3</f>
        <v>1</v>
      </c>
      <c r="I11" s="8">
        <f>65.7/72.9</f>
        <v>0.90123456790123457</v>
      </c>
      <c r="J11" s="10">
        <f>74.3/70</f>
        <v>1.0614285714285714</v>
      </c>
      <c r="K11" s="8">
        <f>64.3/71.4</f>
        <v>0.90056022408963576</v>
      </c>
      <c r="L11" s="11">
        <f>74.3/72.9</f>
        <v>1.0192043895747598</v>
      </c>
      <c r="M11">
        <v>3</v>
      </c>
      <c r="N11">
        <v>3</v>
      </c>
      <c r="O11">
        <f>M11/N11</f>
        <v>1</v>
      </c>
      <c r="P11">
        <v>5</v>
      </c>
    </row>
    <row r="12" spans="1:16" x14ac:dyDescent="0.35">
      <c r="A12" s="17" t="s">
        <v>35</v>
      </c>
      <c r="B12" t="s">
        <v>18</v>
      </c>
      <c r="C12" s="10">
        <f>75.7/74.3</f>
        <v>1.018842530282638</v>
      </c>
      <c r="D12" s="9">
        <f>74.3/70</f>
        <v>1.0614285714285714</v>
      </c>
      <c r="E12" s="10">
        <f>78.6/61.4</f>
        <v>1.280130293159609</v>
      </c>
      <c r="F12" s="10">
        <f>77.1/71.4</f>
        <v>1.0798319327731092</v>
      </c>
      <c r="G12" s="13">
        <f>67.1/67.1</f>
        <v>1</v>
      </c>
      <c r="H12" s="10">
        <f>77.1/74.3</f>
        <v>1.0376850605652759</v>
      </c>
      <c r="I12" s="13">
        <f>72.9/72.9</f>
        <v>1</v>
      </c>
      <c r="J12" s="9">
        <f>72.9/70</f>
        <v>1.0414285714285716</v>
      </c>
      <c r="K12" s="9">
        <f>74.3/71.4</f>
        <v>1.0406162464985993</v>
      </c>
      <c r="L12" s="14">
        <f>70/72.9</f>
        <v>0.96021947873799718</v>
      </c>
      <c r="M12">
        <v>4</v>
      </c>
      <c r="N12">
        <v>1</v>
      </c>
      <c r="O12">
        <f>M12/N12</f>
        <v>4</v>
      </c>
      <c r="P12">
        <v>7</v>
      </c>
    </row>
    <row r="13" spans="1:16" x14ac:dyDescent="0.35">
      <c r="A13" s="17"/>
      <c r="B13" t="s">
        <v>19</v>
      </c>
      <c r="C13" s="8">
        <f>71.4/74.3</f>
        <v>0.96096904441453579</v>
      </c>
      <c r="D13" s="8">
        <f>68.8/70</f>
        <v>0.98285714285714276</v>
      </c>
      <c r="E13" s="9">
        <f>72.9/61.4</f>
        <v>1.1872964169381108</v>
      </c>
      <c r="F13" s="8">
        <f>65.7/71.4</f>
        <v>0.92016806722689071</v>
      </c>
      <c r="G13" s="10">
        <f>71.4/67.1</f>
        <v>1.0640834575260807</v>
      </c>
      <c r="H13" s="10">
        <f>77.1/74.3</f>
        <v>1.0376850605652759</v>
      </c>
      <c r="I13" s="9">
        <f>71.4/72.9</f>
        <v>0.97942386831275718</v>
      </c>
      <c r="J13" s="13">
        <f>70/70</f>
        <v>1</v>
      </c>
      <c r="K13" s="10">
        <f>77.1/71.4</f>
        <v>1.0798319327731092</v>
      </c>
      <c r="L13" s="12">
        <f>71.4/72.9</f>
        <v>0.97942386831275718</v>
      </c>
      <c r="M13">
        <v>3</v>
      </c>
      <c r="N13">
        <v>3</v>
      </c>
      <c r="O13">
        <f>M13/N13</f>
        <v>1</v>
      </c>
      <c r="P13">
        <v>4</v>
      </c>
    </row>
    <row r="15" spans="1:16" x14ac:dyDescent="0.35">
      <c r="C15" s="10" t="s">
        <v>32</v>
      </c>
      <c r="D15" s="10"/>
      <c r="E15" s="10"/>
    </row>
    <row r="16" spans="1:16" x14ac:dyDescent="0.35">
      <c r="C16" s="8" t="s">
        <v>33</v>
      </c>
      <c r="D16" s="8"/>
      <c r="E16" s="8"/>
    </row>
  </sheetData>
  <pageMargins left="0.7" right="0.7" top="0.75" bottom="0.75" header="0.3" footer="0.3"/>
  <pageSetup paperSize="9" orientation="portrait" horizontalDpi="0" verticalDpi="0" r:id="rId1"/>
  <ignoredErrors>
    <ignoredError sqref="H3 J3:J4 G11 I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 1</vt:lpstr>
      <vt:lpstr>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2017-11-05T14:05:07Z</dcterms:modified>
</cp:coreProperties>
</file>