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3" activeTab="8"/>
  </bookViews>
  <sheets>
    <sheet name="Sheet1" sheetId="1" r:id="rId1"/>
    <sheet name="Cuadro1_pre" sheetId="2" r:id="rId2"/>
    <sheet name="Cuadro2_pre1" sheetId="4" r:id="rId3"/>
    <sheet name="Cuadro1_si" sheetId="3" r:id="rId4"/>
    <sheet name="Cuadro2_pre2" sheetId="5" r:id="rId5"/>
    <sheet name="Cuadro2_si_pre" sheetId="6" r:id="rId6"/>
    <sheet name="Cuadro2_si_pre2" sheetId="7" r:id="rId7"/>
    <sheet name="Cuadro2_si_si" sheetId="8" r:id="rId8"/>
    <sheet name="cuadro3_pre" sheetId="9" r:id="rId9"/>
    <sheet name="Sheet2" sheetId="10" r:id="rId10"/>
  </sheets>
  <calcPr calcId="144525"/>
</workbook>
</file>

<file path=xl/calcChain.xml><?xml version="1.0" encoding="utf-8"?>
<calcChain xmlns="http://schemas.openxmlformats.org/spreadsheetml/2006/main">
  <c r="C20" i="9" l="1"/>
  <c r="E20" i="9"/>
  <c r="F20" i="9"/>
  <c r="J20" i="9"/>
  <c r="K20" i="9"/>
  <c r="L20" i="9"/>
  <c r="Q20" i="9"/>
  <c r="R20" i="9"/>
  <c r="S20" i="9"/>
  <c r="T20" i="9"/>
  <c r="B20" i="9"/>
  <c r="C19" i="9"/>
  <c r="E19" i="9"/>
  <c r="F19" i="9"/>
  <c r="J19" i="9"/>
  <c r="K19" i="9"/>
  <c r="L19" i="9"/>
  <c r="Q19" i="9"/>
  <c r="R19" i="9"/>
  <c r="S19" i="9"/>
  <c r="T19" i="9"/>
  <c r="B19" i="9"/>
  <c r="C18" i="9"/>
  <c r="E18" i="9"/>
  <c r="F18" i="9"/>
  <c r="J18" i="9"/>
  <c r="K18" i="9"/>
  <c r="L18" i="9"/>
  <c r="Q18" i="9"/>
  <c r="R18" i="9"/>
  <c r="S18" i="9"/>
  <c r="T18" i="9"/>
  <c r="B18" i="9"/>
  <c r="C16" i="9"/>
  <c r="E16" i="9"/>
  <c r="F16" i="9"/>
  <c r="J16" i="9"/>
  <c r="K16" i="9"/>
  <c r="L16" i="9"/>
  <c r="Q16" i="9"/>
  <c r="R16" i="9"/>
  <c r="S16" i="9"/>
  <c r="T16" i="9"/>
  <c r="B16" i="9"/>
  <c r="C15" i="9"/>
  <c r="E15" i="9"/>
  <c r="F15" i="9"/>
  <c r="J15" i="9"/>
  <c r="K15" i="9"/>
  <c r="L15" i="9"/>
  <c r="Q15" i="9"/>
  <c r="R15" i="9"/>
  <c r="S15" i="9"/>
  <c r="T15" i="9"/>
  <c r="B15" i="9"/>
  <c r="C14" i="9"/>
  <c r="E14" i="9"/>
  <c r="F14" i="9"/>
  <c r="J14" i="9"/>
  <c r="K14" i="9"/>
  <c r="L14" i="9"/>
  <c r="Q14" i="9"/>
  <c r="R14" i="9"/>
  <c r="S14" i="9"/>
  <c r="T14" i="9"/>
  <c r="B14" i="9"/>
  <c r="L3" i="5"/>
  <c r="J6" i="8"/>
  <c r="J7" i="8"/>
  <c r="K15" i="8" l="1"/>
  <c r="K16" i="8"/>
  <c r="K7" i="8"/>
  <c r="K8" i="8"/>
  <c r="K4" i="8"/>
  <c r="K5" i="8"/>
  <c r="K6" i="8"/>
  <c r="K9" i="8"/>
  <c r="K10" i="8"/>
  <c r="K11" i="8"/>
  <c r="K12" i="8"/>
  <c r="K13" i="8"/>
  <c r="K14" i="8"/>
  <c r="K3" i="8"/>
  <c r="J16" i="8"/>
  <c r="J15" i="8"/>
  <c r="J8" i="8"/>
  <c r="J4" i="8"/>
  <c r="J5" i="8"/>
  <c r="J10" i="8"/>
  <c r="J11" i="8"/>
  <c r="J12" i="8"/>
  <c r="J13" i="8"/>
  <c r="J14" i="8"/>
  <c r="J3" i="8"/>
  <c r="I4" i="7" l="1"/>
  <c r="I5" i="7"/>
  <c r="I6" i="7"/>
  <c r="I7" i="7"/>
  <c r="I8" i="7"/>
  <c r="I10" i="7"/>
  <c r="I11" i="7"/>
  <c r="I12" i="7"/>
  <c r="I13" i="7"/>
  <c r="I14" i="7"/>
  <c r="I15" i="7"/>
  <c r="I16" i="7"/>
  <c r="I3" i="7"/>
  <c r="Z8" i="7"/>
  <c r="Z15" i="7"/>
  <c r="Z16" i="7"/>
  <c r="Z7" i="7"/>
  <c r="Y8" i="7"/>
  <c r="Y15" i="7"/>
  <c r="Y16" i="7"/>
  <c r="Y7" i="7"/>
  <c r="X8" i="7"/>
  <c r="X15" i="7"/>
  <c r="X16" i="7"/>
  <c r="X7" i="7"/>
  <c r="W7" i="7"/>
  <c r="W8" i="7"/>
  <c r="W15" i="7"/>
  <c r="W16" i="7"/>
  <c r="H16" i="7"/>
  <c r="H15" i="7"/>
  <c r="H8" i="7"/>
  <c r="H7" i="7"/>
  <c r="U16" i="7"/>
  <c r="U8" i="7"/>
  <c r="U15" i="7"/>
  <c r="U7" i="7"/>
  <c r="P8" i="7"/>
  <c r="P15" i="7"/>
  <c r="P16" i="7"/>
  <c r="P7" i="7"/>
  <c r="O8" i="7"/>
  <c r="O15" i="7"/>
  <c r="O16" i="7"/>
  <c r="O7" i="7"/>
  <c r="N8" i="7"/>
  <c r="N15" i="7"/>
  <c r="N16" i="7"/>
  <c r="N7" i="7"/>
  <c r="M7" i="7"/>
  <c r="M8" i="7"/>
  <c r="M15" i="7"/>
  <c r="M16" i="7"/>
  <c r="AD3" i="5"/>
  <c r="X18" i="5"/>
  <c r="AF18" i="5" s="1"/>
  <c r="J18" i="5"/>
  <c r="N18" i="5" s="1"/>
  <c r="W16" i="5"/>
  <c r="H16" i="5"/>
  <c r="G16" i="5"/>
  <c r="F16" i="5"/>
  <c r="E16" i="5"/>
  <c r="D16" i="5"/>
  <c r="C16" i="5"/>
  <c r="W15" i="5"/>
  <c r="H15" i="5"/>
  <c r="G15" i="5"/>
  <c r="F15" i="5"/>
  <c r="E15" i="5"/>
  <c r="J15" i="5" s="1"/>
  <c r="K15" i="5" s="1"/>
  <c r="D15" i="5"/>
  <c r="C15" i="5"/>
  <c r="X14" i="5"/>
  <c r="AF14" i="5" s="1"/>
  <c r="J14" i="5"/>
  <c r="N14" i="5" s="1"/>
  <c r="X13" i="5"/>
  <c r="AF13" i="5" s="1"/>
  <c r="J13" i="5"/>
  <c r="N13" i="5" s="1"/>
  <c r="X12" i="5"/>
  <c r="AF12" i="5" s="1"/>
  <c r="J12" i="5"/>
  <c r="K12" i="5" s="1"/>
  <c r="X11" i="5"/>
  <c r="AF11" i="5" s="1"/>
  <c r="J11" i="5"/>
  <c r="N11" i="5" s="1"/>
  <c r="X10" i="5"/>
  <c r="J10" i="5"/>
  <c r="K10" i="5" s="1"/>
  <c r="O10" i="5" s="1"/>
  <c r="W8" i="5"/>
  <c r="H8" i="5"/>
  <c r="G8" i="5"/>
  <c r="F8" i="5"/>
  <c r="E8" i="5"/>
  <c r="J8" i="5" s="1"/>
  <c r="K8" i="5" s="1"/>
  <c r="D8" i="5"/>
  <c r="C8" i="5"/>
  <c r="W7" i="5"/>
  <c r="H7" i="5"/>
  <c r="G7" i="5"/>
  <c r="F7" i="5"/>
  <c r="E7" i="5"/>
  <c r="J7" i="5" s="1"/>
  <c r="D7" i="5"/>
  <c r="C7" i="5"/>
  <c r="X6" i="5"/>
  <c r="Z6" i="5" s="1"/>
  <c r="AA6" i="5" s="1"/>
  <c r="AB6" i="5" s="1"/>
  <c r="J6" i="5"/>
  <c r="K6" i="5" s="1"/>
  <c r="X5" i="5"/>
  <c r="J5" i="5"/>
  <c r="N5" i="5" s="1"/>
  <c r="X4" i="5"/>
  <c r="AF4" i="5" s="1"/>
  <c r="J4" i="5"/>
  <c r="K4" i="5" s="1"/>
  <c r="X3" i="5"/>
  <c r="J3" i="5"/>
  <c r="N3" i="5" s="1"/>
  <c r="X7" i="5"/>
  <c r="AF19" i="4"/>
  <c r="AF20" i="4"/>
  <c r="AF10" i="4"/>
  <c r="AF11" i="4"/>
  <c r="AF4" i="4"/>
  <c r="AF5" i="4"/>
  <c r="AF6" i="4"/>
  <c r="AF7" i="4"/>
  <c r="AF8" i="4"/>
  <c r="AF9" i="4"/>
  <c r="AF13" i="4"/>
  <c r="AF14" i="4"/>
  <c r="AF15" i="4"/>
  <c r="AF16" i="4"/>
  <c r="AF17" i="4"/>
  <c r="AF18" i="4"/>
  <c r="AF22" i="4"/>
  <c r="AF3" i="4"/>
  <c r="AD20" i="4"/>
  <c r="AD19" i="4"/>
  <c r="AD11" i="4"/>
  <c r="AD10" i="4"/>
  <c r="AD22" i="4"/>
  <c r="AD13" i="4"/>
  <c r="AD14" i="4"/>
  <c r="AD15" i="4"/>
  <c r="AD16" i="4"/>
  <c r="AD17" i="4"/>
  <c r="AD18" i="4"/>
  <c r="AD4" i="4"/>
  <c r="AD5" i="4"/>
  <c r="AD6" i="4"/>
  <c r="AD7" i="4"/>
  <c r="AD8" i="4"/>
  <c r="AD9" i="4"/>
  <c r="AD3" i="4"/>
  <c r="AB19" i="4"/>
  <c r="AB20" i="4"/>
  <c r="AA19" i="4"/>
  <c r="AA20" i="4"/>
  <c r="Z19" i="4"/>
  <c r="Z20" i="4"/>
  <c r="AB10" i="4"/>
  <c r="AB11" i="4"/>
  <c r="AA10" i="4"/>
  <c r="AA11" i="4"/>
  <c r="Z10" i="4"/>
  <c r="Z11" i="4"/>
  <c r="W20" i="4"/>
  <c r="W19" i="4"/>
  <c r="W11" i="4"/>
  <c r="W10" i="4"/>
  <c r="X4" i="4"/>
  <c r="X5" i="4"/>
  <c r="X6" i="4"/>
  <c r="X7" i="4"/>
  <c r="X8" i="4"/>
  <c r="X9" i="4"/>
  <c r="X13" i="4"/>
  <c r="X20" i="4" s="1"/>
  <c r="X14" i="4"/>
  <c r="X15" i="4"/>
  <c r="X16" i="4"/>
  <c r="X17" i="4"/>
  <c r="X18" i="4"/>
  <c r="X22" i="4"/>
  <c r="X3" i="4"/>
  <c r="K3" i="5" l="1"/>
  <c r="K5" i="5"/>
  <c r="L5" i="5" s="1"/>
  <c r="AF6" i="5"/>
  <c r="K13" i="5"/>
  <c r="O13" i="5" s="1"/>
  <c r="R13" i="5" s="1"/>
  <c r="S13" i="5" s="1"/>
  <c r="K18" i="5"/>
  <c r="O18" i="5" s="1"/>
  <c r="R18" i="5" s="1"/>
  <c r="AD18" i="5" s="1"/>
  <c r="Z4" i="5"/>
  <c r="AA4" i="5" s="1"/>
  <c r="AB4" i="5" s="1"/>
  <c r="L10" i="5"/>
  <c r="L13" i="5"/>
  <c r="N10" i="5"/>
  <c r="R10" i="5" s="1"/>
  <c r="Z11" i="5"/>
  <c r="AA11" i="5" s="1"/>
  <c r="AB11" i="5" s="1"/>
  <c r="Z12" i="5"/>
  <c r="AA12" i="5" s="1"/>
  <c r="AB12" i="5" s="1"/>
  <c r="Z14" i="5"/>
  <c r="AA14" i="5" s="1"/>
  <c r="AB14" i="5" s="1"/>
  <c r="L18" i="5"/>
  <c r="Z18" i="5"/>
  <c r="X16" i="5"/>
  <c r="Z16" i="5" s="1"/>
  <c r="AA16" i="5" s="1"/>
  <c r="K7" i="5"/>
  <c r="L7" i="5" s="1"/>
  <c r="L12" i="5"/>
  <c r="O12" i="5"/>
  <c r="Z7" i="5"/>
  <c r="AA7" i="5" s="1"/>
  <c r="AB7" i="5" s="1"/>
  <c r="L4" i="5"/>
  <c r="O4" i="5"/>
  <c r="L6" i="5"/>
  <c r="O6" i="5"/>
  <c r="O3" i="5"/>
  <c r="R3" i="5" s="1"/>
  <c r="Z3" i="5"/>
  <c r="AF3" i="5"/>
  <c r="N4" i="5"/>
  <c r="Z5" i="5"/>
  <c r="AA5" i="5" s="1"/>
  <c r="AB5" i="5" s="1"/>
  <c r="AF5" i="5"/>
  <c r="N6" i="5"/>
  <c r="L8" i="5"/>
  <c r="X8" i="5"/>
  <c r="K11" i="5"/>
  <c r="O11" i="5" s="1"/>
  <c r="R11" i="5" s="1"/>
  <c r="S11" i="5" s="1"/>
  <c r="N12" i="5"/>
  <c r="K14" i="5"/>
  <c r="O14" i="5" s="1"/>
  <c r="R14" i="5" s="1"/>
  <c r="L15" i="5"/>
  <c r="X15" i="5"/>
  <c r="J16" i="5"/>
  <c r="K16" i="5" s="1"/>
  <c r="AD13" i="5"/>
  <c r="AA3" i="5"/>
  <c r="Z10" i="5"/>
  <c r="AA10" i="5" s="1"/>
  <c r="AF10" i="5"/>
  <c r="Z13" i="5"/>
  <c r="AA13" i="5" s="1"/>
  <c r="X10" i="4"/>
  <c r="Z13" i="4"/>
  <c r="Z6" i="4"/>
  <c r="Z3" i="4"/>
  <c r="Z16" i="4"/>
  <c r="AA16" i="4" s="1"/>
  <c r="AB16" i="4" s="1"/>
  <c r="Z9" i="4"/>
  <c r="Z5" i="4"/>
  <c r="AA5" i="4" s="1"/>
  <c r="AB5" i="4" s="1"/>
  <c r="X11" i="4"/>
  <c r="Z15" i="4"/>
  <c r="Z4" i="4"/>
  <c r="AA4" i="4" s="1"/>
  <c r="AB4" i="4" s="1"/>
  <c r="Z22" i="4"/>
  <c r="AA22" i="4" s="1"/>
  <c r="AB22" i="4" s="1"/>
  <c r="Z8" i="4"/>
  <c r="AA8" i="4" s="1"/>
  <c r="AB8" i="4" s="1"/>
  <c r="Z18" i="4"/>
  <c r="Z14" i="4"/>
  <c r="AA14" i="4" s="1"/>
  <c r="Z7" i="4"/>
  <c r="AA7" i="4" s="1"/>
  <c r="AA3" i="4"/>
  <c r="X19" i="4"/>
  <c r="Z17" i="4"/>
  <c r="J4" i="4"/>
  <c r="N4" i="4" s="1"/>
  <c r="J5" i="4"/>
  <c r="N5" i="4" s="1"/>
  <c r="J6" i="4"/>
  <c r="K6" i="4" s="1"/>
  <c r="O6" i="4" s="1"/>
  <c r="J7" i="4"/>
  <c r="K7" i="4" s="1"/>
  <c r="O7" i="4" s="1"/>
  <c r="J8" i="4"/>
  <c r="N8" i="4" s="1"/>
  <c r="J9" i="4"/>
  <c r="N9" i="4" s="1"/>
  <c r="J13" i="4"/>
  <c r="J14" i="4"/>
  <c r="J15" i="4"/>
  <c r="N15" i="4" s="1"/>
  <c r="J16" i="4"/>
  <c r="N16" i="4" s="1"/>
  <c r="J17" i="4"/>
  <c r="J18" i="4"/>
  <c r="J22" i="4"/>
  <c r="N22" i="4" s="1"/>
  <c r="J3" i="4"/>
  <c r="N3" i="4" s="1"/>
  <c r="H20" i="4"/>
  <c r="C20" i="4"/>
  <c r="G20" i="4"/>
  <c r="F20" i="4"/>
  <c r="E20" i="4"/>
  <c r="J20" i="4" s="1"/>
  <c r="D20" i="4"/>
  <c r="H19" i="4"/>
  <c r="C19" i="4"/>
  <c r="G19" i="4"/>
  <c r="F19" i="4"/>
  <c r="E19" i="4"/>
  <c r="J19" i="4" s="1"/>
  <c r="D19" i="4"/>
  <c r="H11" i="4"/>
  <c r="C11" i="4"/>
  <c r="G11" i="4"/>
  <c r="F11" i="4"/>
  <c r="E11" i="4"/>
  <c r="J11" i="4" s="1"/>
  <c r="D11" i="4"/>
  <c r="H10" i="4"/>
  <c r="C10" i="4"/>
  <c r="G10" i="4"/>
  <c r="F10" i="4"/>
  <c r="E10" i="4"/>
  <c r="J10" i="4" s="1"/>
  <c r="D10" i="4"/>
  <c r="R12" i="5" l="1"/>
  <c r="S12" i="5" s="1"/>
  <c r="AF7" i="5"/>
  <c r="O5" i="5"/>
  <c r="R5" i="5" s="1"/>
  <c r="AD5" i="5" s="1"/>
  <c r="R4" i="5"/>
  <c r="S4" i="5" s="1"/>
  <c r="S10" i="5"/>
  <c r="S16" i="5" s="1"/>
  <c r="AD10" i="5"/>
  <c r="L11" i="5"/>
  <c r="AB3" i="5"/>
  <c r="AF8" i="5"/>
  <c r="AA18" i="5"/>
  <c r="AB18" i="5" s="1"/>
  <c r="S3" i="5"/>
  <c r="S14" i="5"/>
  <c r="S15" i="5" s="1"/>
  <c r="AD14" i="5"/>
  <c r="S5" i="5"/>
  <c r="AF16" i="5"/>
  <c r="AF15" i="5"/>
  <c r="R6" i="5"/>
  <c r="L16" i="5"/>
  <c r="AB16" i="5"/>
  <c r="AD12" i="5"/>
  <c r="AB10" i="5"/>
  <c r="L14" i="5"/>
  <c r="Z15" i="5"/>
  <c r="AA15" i="5" s="1"/>
  <c r="AB15" i="5" s="1"/>
  <c r="AB13" i="5"/>
  <c r="Z8" i="5"/>
  <c r="AA8" i="5" s="1"/>
  <c r="AB8" i="5" s="1"/>
  <c r="AD4" i="5"/>
  <c r="AD11" i="5"/>
  <c r="AB6" i="4"/>
  <c r="AA6" i="4"/>
  <c r="AA13" i="4"/>
  <c r="AB13" i="4" s="1"/>
  <c r="AB7" i="4"/>
  <c r="AA18" i="4"/>
  <c r="AB18" i="4" s="1"/>
  <c r="AB3" i="4"/>
  <c r="AA17" i="4"/>
  <c r="AB17" i="4" s="1"/>
  <c r="AA15" i="4"/>
  <c r="AB15" i="4" s="1"/>
  <c r="AB14" i="4"/>
  <c r="AA9" i="4"/>
  <c r="AB9" i="4" s="1"/>
  <c r="K3" i="4"/>
  <c r="O3" i="4" s="1"/>
  <c r="R3" i="4" s="1"/>
  <c r="K18" i="4"/>
  <c r="O18" i="4" s="1"/>
  <c r="K14" i="4"/>
  <c r="O14" i="4" s="1"/>
  <c r="K9" i="4"/>
  <c r="O9" i="4" s="1"/>
  <c r="R9" i="4" s="1"/>
  <c r="S9" i="4" s="1"/>
  <c r="K5" i="4"/>
  <c r="O5" i="4" s="1"/>
  <c r="R5" i="4" s="1"/>
  <c r="S5" i="4" s="1"/>
  <c r="L7" i="4"/>
  <c r="N18" i="4"/>
  <c r="N14" i="4"/>
  <c r="N7" i="4"/>
  <c r="R7" i="4" s="1"/>
  <c r="S7" i="4" s="1"/>
  <c r="K22" i="4"/>
  <c r="O22" i="4" s="1"/>
  <c r="R22" i="4" s="1"/>
  <c r="K17" i="4"/>
  <c r="O17" i="4" s="1"/>
  <c r="K13" i="4"/>
  <c r="O13" i="4" s="1"/>
  <c r="K8" i="4"/>
  <c r="O8" i="4" s="1"/>
  <c r="R8" i="4" s="1"/>
  <c r="S8" i="4" s="1"/>
  <c r="K4" i="4"/>
  <c r="O4" i="4" s="1"/>
  <c r="R4" i="4" s="1"/>
  <c r="S4" i="4" s="1"/>
  <c r="L6" i="4"/>
  <c r="N17" i="4"/>
  <c r="N13" i="4"/>
  <c r="N6" i="4"/>
  <c r="R6" i="4" s="1"/>
  <c r="S6" i="4" s="1"/>
  <c r="K20" i="4"/>
  <c r="L20" i="4" s="1"/>
  <c r="K16" i="4"/>
  <c r="O16" i="4" s="1"/>
  <c r="R16" i="4" s="1"/>
  <c r="S16" i="4" s="1"/>
  <c r="K11" i="4"/>
  <c r="L11" i="4" s="1"/>
  <c r="L9" i="4"/>
  <c r="L5" i="4"/>
  <c r="K19" i="4"/>
  <c r="L19" i="4" s="1"/>
  <c r="K15" i="4"/>
  <c r="O15" i="4" s="1"/>
  <c r="R15" i="4" s="1"/>
  <c r="S15" i="4" s="1"/>
  <c r="K10" i="4"/>
  <c r="L10" i="4" s="1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K19" i="2"/>
  <c r="L19" i="2"/>
  <c r="M19" i="2"/>
  <c r="K20" i="2"/>
  <c r="L20" i="2"/>
  <c r="M20" i="2"/>
  <c r="K10" i="2"/>
  <c r="L10" i="2"/>
  <c r="M10" i="2"/>
  <c r="K11" i="2"/>
  <c r="L11" i="2"/>
  <c r="M11" i="2"/>
  <c r="E20" i="2"/>
  <c r="F20" i="2"/>
  <c r="G20" i="2"/>
  <c r="I20" i="2"/>
  <c r="E19" i="2"/>
  <c r="F19" i="2"/>
  <c r="G19" i="2"/>
  <c r="I19" i="2"/>
  <c r="D20" i="2"/>
  <c r="D19" i="2"/>
  <c r="E11" i="2"/>
  <c r="F11" i="2"/>
  <c r="G11" i="2"/>
  <c r="I11" i="2"/>
  <c r="E10" i="2"/>
  <c r="F10" i="2"/>
  <c r="G10" i="2"/>
  <c r="I10" i="2"/>
  <c r="D11" i="2"/>
  <c r="D10" i="2"/>
  <c r="R15" i="5" l="1"/>
  <c r="R16" i="5"/>
  <c r="AD16" i="5"/>
  <c r="R7" i="5"/>
  <c r="AD15" i="5"/>
  <c r="S6" i="5"/>
  <c r="S8" i="5" s="1"/>
  <c r="AD6" i="5"/>
  <c r="AD7" i="5" s="1"/>
  <c r="R8" i="5"/>
  <c r="R14" i="4"/>
  <c r="S14" i="4" s="1"/>
  <c r="R13" i="4"/>
  <c r="R19" i="4" s="1"/>
  <c r="L22" i="4"/>
  <c r="R18" i="4"/>
  <c r="S18" i="4" s="1"/>
  <c r="L8" i="4"/>
  <c r="R11" i="4"/>
  <c r="S3" i="4"/>
  <c r="R10" i="4"/>
  <c r="R17" i="4"/>
  <c r="S17" i="4" s="1"/>
  <c r="L4" i="4"/>
  <c r="L3" i="4"/>
  <c r="L13" i="4"/>
  <c r="L15" i="4"/>
  <c r="L16" i="4"/>
  <c r="L14" i="4"/>
  <c r="L17" i="4"/>
  <c r="L18" i="4"/>
  <c r="S7" i="5" l="1"/>
  <c r="AD8" i="5"/>
  <c r="S13" i="4"/>
  <c r="R20" i="4"/>
  <c r="S11" i="4"/>
  <c r="S10" i="4"/>
  <c r="S19" i="4"/>
  <c r="S20" i="4"/>
</calcChain>
</file>

<file path=xl/sharedStrings.xml><?xml version="1.0" encoding="utf-8"?>
<sst xmlns="http://schemas.openxmlformats.org/spreadsheetml/2006/main" count="347" uniqueCount="100">
  <si>
    <t>N_sujeto</t>
  </si>
  <si>
    <t>Nombre</t>
  </si>
  <si>
    <t>Sexo</t>
  </si>
  <si>
    <t>Edad</t>
  </si>
  <si>
    <t>Neuropsi</t>
  </si>
  <si>
    <t>MMSE</t>
  </si>
  <si>
    <t>Escolaridad</t>
  </si>
  <si>
    <t>Grupo_n</t>
  </si>
  <si>
    <t>Nombre_directorio</t>
  </si>
  <si>
    <t>Nombre_archivo</t>
  </si>
  <si>
    <t>Fr_muestreo</t>
  </si>
  <si>
    <t>Dur_epoca</t>
  </si>
  <si>
    <t>VCR</t>
  </si>
  <si>
    <t>F</t>
  </si>
  <si>
    <t>VCNNS</t>
  </si>
  <si>
    <t>VCNNS1</t>
  </si>
  <si>
    <t>MJH</t>
  </si>
  <si>
    <t>MJNNVIGILOScCanal</t>
  </si>
  <si>
    <t>MJNNVIGILOS</t>
  </si>
  <si>
    <t>JAE</t>
  </si>
  <si>
    <t>JANASUE_revisado</t>
  </si>
  <si>
    <t>JANASUE</t>
  </si>
  <si>
    <t>GHA</t>
  </si>
  <si>
    <t>M</t>
  </si>
  <si>
    <t>GH</t>
  </si>
  <si>
    <t>GH24031950SUEÑO</t>
  </si>
  <si>
    <t>MFGR</t>
  </si>
  <si>
    <t>GURM_revisado</t>
  </si>
  <si>
    <t>GURM251148SUE</t>
  </si>
  <si>
    <t>MGG</t>
  </si>
  <si>
    <t>MGNA</t>
  </si>
  <si>
    <t>MGNA5SUE</t>
  </si>
  <si>
    <t>EMT</t>
  </si>
  <si>
    <t>EMNN</t>
  </si>
  <si>
    <t>EMNNS</t>
  </si>
  <si>
    <t>CLO</t>
  </si>
  <si>
    <t>CLMN10SUE</t>
  </si>
  <si>
    <t>RLO</t>
  </si>
  <si>
    <t>RLMN</t>
  </si>
  <si>
    <t>RLMN10SUE</t>
  </si>
  <si>
    <t>RRU</t>
  </si>
  <si>
    <t>RRMNS_2</t>
  </si>
  <si>
    <t>RRMNS</t>
  </si>
  <si>
    <t>JGZ</t>
  </si>
  <si>
    <t>JGMN6SUE</t>
  </si>
  <si>
    <t>AEFP</t>
  </si>
  <si>
    <t>AEFP430714SUE</t>
  </si>
  <si>
    <t>PCM</t>
  </si>
  <si>
    <t>PCM90SUE</t>
  </si>
  <si>
    <t>FGH</t>
  </si>
  <si>
    <t>FGH_EEGdescompuesto</t>
  </si>
  <si>
    <t>FGHSUE</t>
  </si>
  <si>
    <t>Grupo CTRL</t>
  </si>
  <si>
    <t>Grupo PDCL</t>
  </si>
  <si>
    <t>SD</t>
  </si>
  <si>
    <t>SATS</t>
  </si>
  <si>
    <t>KATZ</t>
  </si>
  <si>
    <t>GDS</t>
  </si>
  <si>
    <t>Puntos</t>
  </si>
  <si>
    <t>Longitud s</t>
  </si>
  <si>
    <t>hh</t>
  </si>
  <si>
    <t>mm</t>
  </si>
  <si>
    <t>ss</t>
  </si>
  <si>
    <t>confirmado</t>
  </si>
  <si>
    <t>ajustado</t>
  </si>
  <si>
    <t>tt</t>
  </si>
  <si>
    <t>longitud_s</t>
  </si>
  <si>
    <t>epocas_mor</t>
  </si>
  <si>
    <t>tt_mor</t>
  </si>
  <si>
    <t>mor_hh</t>
  </si>
  <si>
    <t>mos_mm</t>
  </si>
  <si>
    <t>mor_ss</t>
  </si>
  <si>
    <t>mor %</t>
  </si>
  <si>
    <t>puntos_mor</t>
  </si>
  <si>
    <t>morr %</t>
  </si>
  <si>
    <t>CTRL</t>
  </si>
  <si>
    <t>PDCL</t>
  </si>
  <si>
    <t>W</t>
  </si>
  <si>
    <t>p</t>
  </si>
  <si>
    <t>U mann</t>
  </si>
  <si>
    <t>Int_0</t>
  </si>
  <si>
    <t>int_f</t>
  </si>
  <si>
    <t>diff</t>
  </si>
  <si>
    <t>t Welch</t>
  </si>
  <si>
    <t>Escol.</t>
  </si>
  <si>
    <t>Sueño [s]</t>
  </si>
  <si>
    <t>MOR [%]</t>
  </si>
  <si>
    <t>MOR [s]</t>
  </si>
  <si>
    <t>NA</t>
  </si>
  <si>
    <t>t</t>
  </si>
  <si>
    <t>m1</t>
  </si>
  <si>
    <t>m2</t>
  </si>
  <si>
    <t>int_0</t>
  </si>
  <si>
    <t>dF</t>
  </si>
  <si>
    <t>sueño hh</t>
  </si>
  <si>
    <t>sueño mm</t>
  </si>
  <si>
    <t>sueño ss</t>
  </si>
  <si>
    <t>mor hh</t>
  </si>
  <si>
    <t>mor mm</t>
  </si>
  <si>
    <t>mor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</si>
</sst>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00"/>
    <numFmt numFmtId="166" formatCode="0.000000000000"/>
    <numFmt numFmtId="17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Lucida Console"/>
      <family val="3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theme="4" tint="0.39997558519241921"/>
        <bgColor rgb="FFD7E4BD"/>
      </patternFill>
    </fill>
    <fill>
      <patternFill patternType="solid">
        <fgColor theme="4" tint="0.59999389629810485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theme="5" tint="0.79998168889431442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12" borderId="0" xfId="0" applyFill="1"/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/>
    </xf>
    <xf numFmtId="0" fontId="3" fillId="12" borderId="0" xfId="0" applyFont="1" applyFill="1" applyAlignment="1">
      <alignment horizontal="center" vertical="top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0" fillId="14" borderId="0" xfId="0" applyFill="1"/>
    <xf numFmtId="0" fontId="6" fillId="14" borderId="0" xfId="0" applyFont="1" applyFill="1"/>
    <xf numFmtId="164" fontId="4" fillId="14" borderId="0" xfId="0" applyNumberFormat="1" applyFont="1" applyFill="1" applyAlignment="1">
      <alignment horizontal="center"/>
    </xf>
    <xf numFmtId="164" fontId="0" fillId="14" borderId="0" xfId="0" applyNumberFormat="1" applyFill="1"/>
    <xf numFmtId="0" fontId="1" fillId="0" borderId="0" xfId="0" applyFont="1"/>
    <xf numFmtId="0" fontId="8" fillId="0" borderId="0" xfId="0" applyFont="1" applyAlignment="1">
      <alignment vertical="center"/>
    </xf>
    <xf numFmtId="164" fontId="0" fillId="0" borderId="0" xfId="0" applyNumberFormat="1"/>
    <xf numFmtId="0" fontId="0" fillId="15" borderId="0" xfId="0" applyFill="1"/>
    <xf numFmtId="0" fontId="0" fillId="0" borderId="0" xfId="0" applyFill="1"/>
    <xf numFmtId="9" fontId="0" fillId="0" borderId="0" xfId="2" applyFont="1"/>
    <xf numFmtId="10" fontId="0" fillId="0" borderId="0" xfId="2" applyNumberFormat="1" applyFont="1"/>
    <xf numFmtId="10" fontId="0" fillId="15" borderId="0" xfId="2" applyNumberFormat="1" applyFont="1" applyFill="1"/>
    <xf numFmtId="10" fontId="0" fillId="0" borderId="0" xfId="2" applyNumberFormat="1" applyFont="1" applyFill="1"/>
    <xf numFmtId="43" fontId="0" fillId="15" borderId="0" xfId="1" applyFont="1" applyFill="1"/>
    <xf numFmtId="43" fontId="0" fillId="0" borderId="0" xfId="1" applyFont="1"/>
    <xf numFmtId="21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2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center"/>
    </xf>
    <xf numFmtId="0" fontId="1" fillId="16" borderId="0" xfId="0" applyFont="1" applyFill="1"/>
    <xf numFmtId="0" fontId="0" fillId="16" borderId="0" xfId="0" applyFill="1"/>
    <xf numFmtId="164" fontId="4" fillId="16" borderId="0" xfId="0" applyNumberFormat="1" applyFont="1" applyFill="1" applyAlignment="1">
      <alignment horizontal="center"/>
    </xf>
    <xf numFmtId="164" fontId="0" fillId="16" borderId="0" xfId="0" applyNumberFormat="1" applyFill="1"/>
    <xf numFmtId="0" fontId="0" fillId="0" borderId="0" xfId="0" applyAlignment="1">
      <alignment horizontal="left"/>
    </xf>
    <xf numFmtId="17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12" sqref="F12"/>
    </sheetView>
  </sheetViews>
  <sheetFormatPr defaultRowHeight="15" x14ac:dyDescent="0.25"/>
  <cols>
    <col min="1" max="1" width="9" bestFit="1" customWidth="1"/>
    <col min="2" max="2" width="8.28515625" bestFit="1" customWidth="1"/>
    <col min="3" max="4" width="5.28515625" bestFit="1" customWidth="1"/>
    <col min="6" max="6" width="6.7109375" bestFit="1" customWidth="1"/>
    <col min="7" max="7" width="11" bestFit="1" customWidth="1"/>
    <col min="8" max="8" width="8.7109375" bestFit="1" customWidth="1"/>
    <col min="9" max="9" width="22.28515625" bestFit="1" customWidth="1"/>
    <col min="10" max="10" width="18" bestFit="1" customWidth="1"/>
    <col min="11" max="11" width="12.28515625" bestFit="1" customWidth="1"/>
    <col min="12" max="12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">
        <v>12</v>
      </c>
      <c r="C2" s="4" t="s">
        <v>13</v>
      </c>
      <c r="D2" s="4">
        <v>59</v>
      </c>
      <c r="E2" s="5">
        <v>107</v>
      </c>
      <c r="F2" s="5">
        <v>29</v>
      </c>
      <c r="G2" s="4">
        <v>12</v>
      </c>
      <c r="H2" s="4">
        <v>0</v>
      </c>
      <c r="I2" s="3" t="s">
        <v>14</v>
      </c>
      <c r="J2" s="3" t="s">
        <v>15</v>
      </c>
      <c r="K2" s="6">
        <v>200</v>
      </c>
      <c r="L2" s="4">
        <v>10</v>
      </c>
    </row>
    <row r="3" spans="1:12" x14ac:dyDescent="0.25">
      <c r="A3" s="7">
        <v>17</v>
      </c>
      <c r="B3" s="7" t="s">
        <v>16</v>
      </c>
      <c r="C3" s="8" t="s">
        <v>13</v>
      </c>
      <c r="D3" s="8">
        <v>72</v>
      </c>
      <c r="E3" s="9">
        <v>113</v>
      </c>
      <c r="F3" s="9">
        <v>30</v>
      </c>
      <c r="G3" s="8">
        <v>9</v>
      </c>
      <c r="H3" s="8">
        <v>0</v>
      </c>
      <c r="I3" s="7" t="s">
        <v>17</v>
      </c>
      <c r="J3" s="7" t="s">
        <v>18</v>
      </c>
      <c r="K3" s="8">
        <v>512</v>
      </c>
      <c r="L3" s="8">
        <v>30</v>
      </c>
    </row>
    <row r="4" spans="1:12" x14ac:dyDescent="0.25">
      <c r="A4" s="3">
        <v>19</v>
      </c>
      <c r="B4" s="3" t="s">
        <v>19</v>
      </c>
      <c r="C4" s="4" t="s">
        <v>13</v>
      </c>
      <c r="D4" s="4">
        <v>78</v>
      </c>
      <c r="E4" s="5">
        <v>102</v>
      </c>
      <c r="F4" s="5">
        <v>28</v>
      </c>
      <c r="G4" s="4">
        <v>5</v>
      </c>
      <c r="H4" s="4">
        <v>0</v>
      </c>
      <c r="I4" s="3" t="s">
        <v>20</v>
      </c>
      <c r="J4" s="3" t="s">
        <v>21</v>
      </c>
      <c r="K4" s="4">
        <v>512</v>
      </c>
      <c r="L4" s="4">
        <v>30</v>
      </c>
    </row>
    <row r="5" spans="1:12" x14ac:dyDescent="0.25">
      <c r="A5" s="7">
        <v>44</v>
      </c>
      <c r="B5" s="7" t="s">
        <v>22</v>
      </c>
      <c r="C5" s="8" t="s">
        <v>23</v>
      </c>
      <c r="D5" s="8">
        <v>65</v>
      </c>
      <c r="E5" s="9">
        <v>107.5</v>
      </c>
      <c r="F5" s="9">
        <v>30</v>
      </c>
      <c r="G5" s="8">
        <v>9</v>
      </c>
      <c r="H5" s="8">
        <v>0</v>
      </c>
      <c r="I5" s="7" t="s">
        <v>24</v>
      </c>
      <c r="J5" s="7" t="s">
        <v>25</v>
      </c>
      <c r="K5" s="6">
        <v>200</v>
      </c>
      <c r="L5" s="8">
        <v>10</v>
      </c>
    </row>
    <row r="6" spans="1:12" x14ac:dyDescent="0.25">
      <c r="A6" s="3">
        <v>26</v>
      </c>
      <c r="B6" s="3" t="s">
        <v>26</v>
      </c>
      <c r="C6" s="4" t="s">
        <v>13</v>
      </c>
      <c r="D6" s="4">
        <v>67</v>
      </c>
      <c r="E6" s="5">
        <v>115</v>
      </c>
      <c r="F6" s="5">
        <v>30</v>
      </c>
      <c r="G6" s="4">
        <v>11</v>
      </c>
      <c r="H6" s="4">
        <v>0</v>
      </c>
      <c r="I6" s="3" t="s">
        <v>27</v>
      </c>
      <c r="J6" s="3" t="s">
        <v>28</v>
      </c>
      <c r="K6" s="6">
        <v>200</v>
      </c>
      <c r="L6" s="4">
        <v>10</v>
      </c>
    </row>
    <row r="7" spans="1:12" x14ac:dyDescent="0.25">
      <c r="A7" s="10">
        <v>5</v>
      </c>
      <c r="B7" s="10" t="s">
        <v>29</v>
      </c>
      <c r="C7" s="11" t="s">
        <v>13</v>
      </c>
      <c r="D7" s="11">
        <v>61</v>
      </c>
      <c r="E7" s="12">
        <v>114</v>
      </c>
      <c r="F7" s="12">
        <v>28</v>
      </c>
      <c r="G7" s="11">
        <v>9</v>
      </c>
      <c r="H7" s="11">
        <v>0</v>
      </c>
      <c r="I7" s="10" t="s">
        <v>30</v>
      </c>
      <c r="J7" s="10" t="s">
        <v>31</v>
      </c>
      <c r="K7" s="11">
        <v>512</v>
      </c>
      <c r="L7" s="11">
        <v>30</v>
      </c>
    </row>
    <row r="8" spans="1:12" x14ac:dyDescent="0.25">
      <c r="A8" s="13">
        <v>25</v>
      </c>
      <c r="B8" s="13" t="s">
        <v>32</v>
      </c>
      <c r="C8" s="14" t="s">
        <v>13</v>
      </c>
      <c r="D8" s="14">
        <v>50</v>
      </c>
      <c r="E8" s="15">
        <v>117</v>
      </c>
      <c r="F8" s="15">
        <v>30</v>
      </c>
      <c r="G8" s="14">
        <v>22</v>
      </c>
      <c r="H8" s="14">
        <v>0</v>
      </c>
      <c r="I8" s="13" t="s">
        <v>33</v>
      </c>
      <c r="J8" s="13" t="s">
        <v>34</v>
      </c>
      <c r="K8" s="14">
        <v>512</v>
      </c>
      <c r="L8" s="14">
        <v>30</v>
      </c>
    </row>
    <row r="9" spans="1:12" x14ac:dyDescent="0.25">
      <c r="A9" s="16">
        <v>9</v>
      </c>
      <c r="B9" s="16" t="s">
        <v>35</v>
      </c>
      <c r="C9" s="17" t="s">
        <v>13</v>
      </c>
      <c r="D9" s="17">
        <v>68</v>
      </c>
      <c r="E9" s="18">
        <v>81</v>
      </c>
      <c r="F9" s="19">
        <v>28</v>
      </c>
      <c r="G9" s="17">
        <v>5</v>
      </c>
      <c r="H9" s="17">
        <v>1</v>
      </c>
      <c r="I9" s="16" t="s">
        <v>36</v>
      </c>
      <c r="J9" s="16" t="s">
        <v>36</v>
      </c>
      <c r="K9" s="17">
        <v>512</v>
      </c>
      <c r="L9" s="17">
        <v>30</v>
      </c>
    </row>
    <row r="10" spans="1:12" x14ac:dyDescent="0.25">
      <c r="A10" s="20">
        <v>10</v>
      </c>
      <c r="B10" s="20" t="s">
        <v>37</v>
      </c>
      <c r="C10" s="21" t="s">
        <v>13</v>
      </c>
      <c r="D10" s="21">
        <v>63</v>
      </c>
      <c r="E10" s="22">
        <v>90</v>
      </c>
      <c r="F10" s="22">
        <v>29</v>
      </c>
      <c r="G10" s="21">
        <v>9</v>
      </c>
      <c r="H10" s="21">
        <v>1</v>
      </c>
      <c r="I10" s="20" t="s">
        <v>38</v>
      </c>
      <c r="J10" s="20" t="s">
        <v>39</v>
      </c>
      <c r="K10" s="21">
        <v>512</v>
      </c>
      <c r="L10" s="21">
        <v>30</v>
      </c>
    </row>
    <row r="11" spans="1:12" x14ac:dyDescent="0.25">
      <c r="A11" s="16">
        <v>2</v>
      </c>
      <c r="B11" s="16" t="s">
        <v>40</v>
      </c>
      <c r="C11" s="17" t="s">
        <v>23</v>
      </c>
      <c r="D11" s="17">
        <v>69</v>
      </c>
      <c r="E11" s="18">
        <v>85</v>
      </c>
      <c r="F11" s="18">
        <v>26</v>
      </c>
      <c r="G11" s="17">
        <v>9</v>
      </c>
      <c r="H11" s="17">
        <v>1</v>
      </c>
      <c r="I11" s="16" t="s">
        <v>41</v>
      </c>
      <c r="J11" s="16" t="s">
        <v>42</v>
      </c>
      <c r="K11" s="6">
        <v>200</v>
      </c>
      <c r="L11" s="17">
        <v>10</v>
      </c>
    </row>
    <row r="12" spans="1:12" x14ac:dyDescent="0.25">
      <c r="A12" s="20">
        <v>6</v>
      </c>
      <c r="B12" s="20" t="s">
        <v>43</v>
      </c>
      <c r="C12" s="21" t="s">
        <v>23</v>
      </c>
      <c r="D12" s="21">
        <v>65</v>
      </c>
      <c r="E12" s="22">
        <v>87</v>
      </c>
      <c r="F12" s="22">
        <v>25</v>
      </c>
      <c r="G12" s="21">
        <v>11</v>
      </c>
      <c r="H12" s="21">
        <v>1</v>
      </c>
      <c r="I12" s="20" t="s">
        <v>44</v>
      </c>
      <c r="J12" s="20" t="s">
        <v>44</v>
      </c>
      <c r="K12" s="21">
        <v>512</v>
      </c>
      <c r="L12" s="21">
        <v>30</v>
      </c>
    </row>
    <row r="13" spans="1:12" x14ac:dyDescent="0.25">
      <c r="A13" s="16">
        <v>83</v>
      </c>
      <c r="B13" s="16" t="s">
        <v>45</v>
      </c>
      <c r="C13" s="17" t="s">
        <v>23</v>
      </c>
      <c r="D13" s="17">
        <v>73</v>
      </c>
      <c r="E13" s="18">
        <v>96</v>
      </c>
      <c r="F13" s="18">
        <v>29</v>
      </c>
      <c r="G13" s="17">
        <v>8</v>
      </c>
      <c r="H13" s="17">
        <v>1</v>
      </c>
      <c r="I13" s="16" t="s">
        <v>45</v>
      </c>
      <c r="J13" s="16" t="s">
        <v>46</v>
      </c>
      <c r="K13" s="17">
        <v>512</v>
      </c>
      <c r="L13" s="17">
        <v>30</v>
      </c>
    </row>
    <row r="14" spans="1:12" x14ac:dyDescent="0.25">
      <c r="A14" s="23">
        <v>99</v>
      </c>
      <c r="B14" s="23" t="s">
        <v>47</v>
      </c>
      <c r="C14" s="24" t="s">
        <v>23</v>
      </c>
      <c r="D14" s="24">
        <v>71</v>
      </c>
      <c r="E14" s="25">
        <v>111</v>
      </c>
      <c r="F14" s="25">
        <v>28</v>
      </c>
      <c r="G14" s="24">
        <v>9</v>
      </c>
      <c r="H14" s="24">
        <v>1</v>
      </c>
      <c r="I14" s="23" t="s">
        <v>47</v>
      </c>
      <c r="J14" s="23" t="s">
        <v>48</v>
      </c>
      <c r="K14" s="24">
        <v>512</v>
      </c>
      <c r="L14" s="24">
        <v>30</v>
      </c>
    </row>
    <row r="15" spans="1:12" x14ac:dyDescent="0.25">
      <c r="C15" s="26"/>
      <c r="D15" s="26"/>
      <c r="F15" s="26"/>
      <c r="G15" s="26"/>
      <c r="K15" s="26"/>
      <c r="L15" s="26"/>
    </row>
    <row r="16" spans="1:12" x14ac:dyDescent="0.25">
      <c r="C16" s="26"/>
      <c r="D16" s="26"/>
      <c r="F16" s="26"/>
      <c r="G16" s="26"/>
      <c r="K16" s="26"/>
      <c r="L16" s="26"/>
    </row>
    <row r="17" spans="1:12" x14ac:dyDescent="0.25">
      <c r="A17" s="27">
        <v>31</v>
      </c>
      <c r="B17" s="27" t="s">
        <v>49</v>
      </c>
      <c r="C17" s="28" t="s">
        <v>13</v>
      </c>
      <c r="D17" s="28">
        <v>71</v>
      </c>
      <c r="E17" s="29">
        <v>83.5</v>
      </c>
      <c r="F17" s="30">
        <v>21</v>
      </c>
      <c r="G17" s="28">
        <v>9</v>
      </c>
      <c r="H17" s="28">
        <v>-1</v>
      </c>
      <c r="I17" s="27" t="s">
        <v>50</v>
      </c>
      <c r="J17" s="27" t="s">
        <v>51</v>
      </c>
      <c r="K17" s="28">
        <v>512</v>
      </c>
      <c r="L17" s="28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M2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5.28515625" bestFit="1" customWidth="1"/>
    <col min="4" max="4" width="8.42578125" bestFit="1" customWidth="1"/>
    <col min="5" max="5" width="11" bestFit="1" customWidth="1"/>
    <col min="7" max="7" width="6.7109375" bestFit="1" customWidth="1"/>
    <col min="9" max="9" width="12.28515625" bestFit="1" customWidth="1"/>
    <col min="11" max="11" width="5.28515625" bestFit="1" customWidth="1"/>
    <col min="12" max="12" width="5.42578125" bestFit="1" customWidth="1"/>
    <col min="13" max="13" width="4.7109375" bestFit="1" customWidth="1"/>
  </cols>
  <sheetData>
    <row r="1" spans="1:13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31"/>
      <c r="I1" s="32" t="s">
        <v>10</v>
      </c>
      <c r="K1" s="46" t="s">
        <v>55</v>
      </c>
      <c r="L1" s="46" t="s">
        <v>56</v>
      </c>
      <c r="M1" s="46" t="s">
        <v>57</v>
      </c>
    </row>
    <row r="2" spans="1:13" x14ac:dyDescent="0.25">
      <c r="A2" s="31" t="s">
        <v>52</v>
      </c>
      <c r="B2" s="32"/>
      <c r="C2" s="32"/>
      <c r="D2" s="32"/>
      <c r="E2" s="32"/>
      <c r="F2" s="33"/>
      <c r="G2" s="33"/>
      <c r="H2" s="31"/>
      <c r="I2" s="32"/>
    </row>
    <row r="3" spans="1:13" x14ac:dyDescent="0.25">
      <c r="B3" s="31" t="s">
        <v>12</v>
      </c>
      <c r="C3" s="34" t="s">
        <v>13</v>
      </c>
      <c r="D3" s="34">
        <v>59</v>
      </c>
      <c r="E3" s="34">
        <v>12</v>
      </c>
      <c r="F3" s="35">
        <v>107</v>
      </c>
      <c r="G3" s="35">
        <v>29</v>
      </c>
      <c r="H3" s="31"/>
      <c r="I3" s="39">
        <v>200</v>
      </c>
      <c r="K3">
        <v>21</v>
      </c>
      <c r="L3">
        <v>0</v>
      </c>
      <c r="M3">
        <v>3</v>
      </c>
    </row>
    <row r="4" spans="1:13" x14ac:dyDescent="0.25">
      <c r="A4" s="31"/>
      <c r="B4" s="31" t="s">
        <v>16</v>
      </c>
      <c r="C4" s="34" t="s">
        <v>13</v>
      </c>
      <c r="D4" s="34">
        <v>72</v>
      </c>
      <c r="E4" s="34">
        <v>9</v>
      </c>
      <c r="F4" s="35">
        <v>113</v>
      </c>
      <c r="G4" s="35">
        <v>30</v>
      </c>
      <c r="H4" s="31"/>
      <c r="I4" s="34">
        <v>512</v>
      </c>
      <c r="K4">
        <v>18</v>
      </c>
      <c r="L4">
        <v>0</v>
      </c>
      <c r="M4">
        <v>0</v>
      </c>
    </row>
    <row r="5" spans="1:13" x14ac:dyDescent="0.25">
      <c r="A5" s="31"/>
      <c r="B5" s="31" t="s">
        <v>19</v>
      </c>
      <c r="C5" s="34" t="s">
        <v>13</v>
      </c>
      <c r="D5" s="34">
        <v>78</v>
      </c>
      <c r="E5" s="34">
        <v>5</v>
      </c>
      <c r="F5" s="35">
        <v>102</v>
      </c>
      <c r="G5" s="35">
        <v>28</v>
      </c>
      <c r="H5" s="31"/>
      <c r="I5" s="34">
        <v>512</v>
      </c>
      <c r="K5">
        <v>19</v>
      </c>
      <c r="L5">
        <v>0</v>
      </c>
      <c r="M5">
        <v>5</v>
      </c>
    </row>
    <row r="6" spans="1:13" x14ac:dyDescent="0.25">
      <c r="A6" s="31"/>
      <c r="B6" s="31" t="s">
        <v>22</v>
      </c>
      <c r="C6" s="34" t="s">
        <v>23</v>
      </c>
      <c r="D6" s="34">
        <v>65</v>
      </c>
      <c r="E6" s="34">
        <v>9</v>
      </c>
      <c r="F6" s="35">
        <v>107.5</v>
      </c>
      <c r="G6" s="35">
        <v>30</v>
      </c>
      <c r="H6" s="31"/>
      <c r="I6" s="39">
        <v>200</v>
      </c>
      <c r="K6">
        <v>23</v>
      </c>
      <c r="L6">
        <v>0</v>
      </c>
      <c r="M6">
        <v>7</v>
      </c>
    </row>
    <row r="7" spans="1:13" x14ac:dyDescent="0.25">
      <c r="A7" s="31"/>
      <c r="B7" s="31" t="s">
        <v>26</v>
      </c>
      <c r="C7" s="34" t="s">
        <v>13</v>
      </c>
      <c r="D7" s="34">
        <v>67</v>
      </c>
      <c r="E7" s="34">
        <v>11</v>
      </c>
      <c r="F7" s="35">
        <v>115</v>
      </c>
      <c r="G7" s="35">
        <v>30</v>
      </c>
      <c r="H7" s="31"/>
      <c r="I7" s="39">
        <v>200</v>
      </c>
      <c r="K7">
        <v>18</v>
      </c>
      <c r="L7">
        <v>0</v>
      </c>
      <c r="M7">
        <v>0</v>
      </c>
    </row>
    <row r="8" spans="1:13" x14ac:dyDescent="0.25">
      <c r="A8" s="31"/>
      <c r="B8" s="31" t="s">
        <v>29</v>
      </c>
      <c r="C8" s="34" t="s">
        <v>13</v>
      </c>
      <c r="D8" s="34">
        <v>61</v>
      </c>
      <c r="E8" s="34">
        <v>9</v>
      </c>
      <c r="F8" s="35">
        <v>114</v>
      </c>
      <c r="G8" s="35">
        <v>28</v>
      </c>
      <c r="H8" s="31"/>
      <c r="I8" s="34">
        <v>512</v>
      </c>
      <c r="K8">
        <v>29</v>
      </c>
      <c r="L8">
        <v>1</v>
      </c>
      <c r="M8">
        <v>14</v>
      </c>
    </row>
    <row r="9" spans="1:13" x14ac:dyDescent="0.25">
      <c r="A9" s="31"/>
      <c r="B9" s="31" t="s">
        <v>32</v>
      </c>
      <c r="C9" s="34" t="s">
        <v>13</v>
      </c>
      <c r="D9" s="34">
        <v>50</v>
      </c>
      <c r="E9" s="34">
        <v>22</v>
      </c>
      <c r="F9" s="35">
        <v>117</v>
      </c>
      <c r="G9" s="35">
        <v>30</v>
      </c>
      <c r="H9" s="31"/>
      <c r="I9" s="34">
        <v>512</v>
      </c>
      <c r="K9">
        <v>15</v>
      </c>
      <c r="L9">
        <v>0</v>
      </c>
      <c r="M9">
        <v>4</v>
      </c>
    </row>
    <row r="10" spans="1:13" s="42" customFormat="1" x14ac:dyDescent="0.25">
      <c r="A10" s="40"/>
      <c r="B10" s="40" t="s">
        <v>23</v>
      </c>
      <c r="C10" s="41"/>
      <c r="D10" s="44">
        <f>AVERAGE(D3:D9)</f>
        <v>64.571428571428569</v>
      </c>
      <c r="E10" s="44">
        <f t="shared" ref="E10:I10" si="0">AVERAGE(E3:E9)</f>
        <v>11</v>
      </c>
      <c r="F10" s="44">
        <f t="shared" si="0"/>
        <v>110.78571428571429</v>
      </c>
      <c r="G10" s="44">
        <f t="shared" si="0"/>
        <v>29.285714285714285</v>
      </c>
      <c r="H10" s="44"/>
      <c r="I10" s="44">
        <f t="shared" si="0"/>
        <v>378.28571428571428</v>
      </c>
      <c r="J10" s="44"/>
      <c r="K10" s="44">
        <f t="shared" ref="K10" si="1">AVERAGE(K3:K9)</f>
        <v>20.428571428571427</v>
      </c>
      <c r="L10" s="44">
        <f t="shared" ref="L10" si="2">AVERAGE(L3:L9)</f>
        <v>0.14285714285714285</v>
      </c>
      <c r="M10" s="44">
        <f t="shared" ref="M10" si="3">AVERAGE(M3:M9)</f>
        <v>4.7142857142857144</v>
      </c>
    </row>
    <row r="11" spans="1:13" s="42" customFormat="1" x14ac:dyDescent="0.25">
      <c r="A11" s="40"/>
      <c r="B11" s="40" t="s">
        <v>54</v>
      </c>
      <c r="C11" s="41"/>
      <c r="D11" s="44">
        <f>STDEV(D3:D9)</f>
        <v>9.1078197694278646</v>
      </c>
      <c r="E11" s="44">
        <f t="shared" ref="E11:I11" si="4">STDEV(E3:E9)</f>
        <v>5.3229064742237702</v>
      </c>
      <c r="F11" s="44">
        <f t="shared" si="4"/>
        <v>5.3840593642803789</v>
      </c>
      <c r="G11" s="44">
        <f t="shared" si="4"/>
        <v>0.95118973121134176</v>
      </c>
      <c r="H11" s="44"/>
      <c r="I11" s="44">
        <f t="shared" si="4"/>
        <v>166.77101495335279</v>
      </c>
      <c r="J11" s="44"/>
      <c r="K11" s="44">
        <f t="shared" ref="K11:M11" si="5">STDEV(K3:K9)</f>
        <v>4.5408201482824255</v>
      </c>
      <c r="L11" s="44">
        <f t="shared" si="5"/>
        <v>0.37796447300922725</v>
      </c>
      <c r="M11" s="44">
        <f t="shared" si="5"/>
        <v>4.820590756130958</v>
      </c>
    </row>
    <row r="12" spans="1:13" x14ac:dyDescent="0.25">
      <c r="A12" s="31" t="s">
        <v>53</v>
      </c>
      <c r="B12" s="31"/>
      <c r="C12" s="34"/>
      <c r="D12" s="34"/>
      <c r="E12" s="34"/>
      <c r="F12" s="35"/>
      <c r="G12" s="35"/>
      <c r="H12" s="31"/>
      <c r="I12" s="34"/>
    </row>
    <row r="13" spans="1:13" x14ac:dyDescent="0.25">
      <c r="B13" s="31" t="s">
        <v>35</v>
      </c>
      <c r="C13" s="34" t="s">
        <v>13</v>
      </c>
      <c r="D13" s="34">
        <v>68</v>
      </c>
      <c r="E13" s="34">
        <v>5</v>
      </c>
      <c r="F13" s="35">
        <v>81</v>
      </c>
      <c r="G13" s="36">
        <v>28</v>
      </c>
      <c r="H13" s="31"/>
      <c r="I13" s="34">
        <v>512</v>
      </c>
      <c r="K13">
        <v>22</v>
      </c>
      <c r="L13">
        <v>1</v>
      </c>
      <c r="M13">
        <v>6</v>
      </c>
    </row>
    <row r="14" spans="1:13" x14ac:dyDescent="0.25">
      <c r="A14" s="31"/>
      <c r="B14" s="31" t="s">
        <v>37</v>
      </c>
      <c r="C14" s="34" t="s">
        <v>13</v>
      </c>
      <c r="D14" s="34">
        <v>63</v>
      </c>
      <c r="E14" s="34">
        <v>9</v>
      </c>
      <c r="F14" s="35">
        <v>90</v>
      </c>
      <c r="G14" s="35">
        <v>29</v>
      </c>
      <c r="H14" s="31"/>
      <c r="I14" s="34">
        <v>512</v>
      </c>
      <c r="K14">
        <v>20</v>
      </c>
      <c r="L14">
        <v>0</v>
      </c>
      <c r="M14">
        <v>3</v>
      </c>
    </row>
    <row r="15" spans="1:13" x14ac:dyDescent="0.25">
      <c r="A15" s="31"/>
      <c r="B15" s="31" t="s">
        <v>40</v>
      </c>
      <c r="C15" s="34" t="s">
        <v>23</v>
      </c>
      <c r="D15" s="34">
        <v>69</v>
      </c>
      <c r="E15" s="34">
        <v>9</v>
      </c>
      <c r="F15" s="35">
        <v>85</v>
      </c>
      <c r="G15" s="35">
        <v>26</v>
      </c>
      <c r="H15" s="31"/>
      <c r="I15" s="39">
        <v>200</v>
      </c>
      <c r="K15">
        <v>10</v>
      </c>
      <c r="L15">
        <v>0</v>
      </c>
      <c r="M15">
        <v>3</v>
      </c>
    </row>
    <row r="16" spans="1:13" x14ac:dyDescent="0.25">
      <c r="A16" s="31"/>
      <c r="B16" s="31" t="s">
        <v>43</v>
      </c>
      <c r="C16" s="34" t="s">
        <v>23</v>
      </c>
      <c r="D16" s="34">
        <v>65</v>
      </c>
      <c r="E16" s="34">
        <v>11</v>
      </c>
      <c r="F16" s="35">
        <v>87</v>
      </c>
      <c r="G16" s="35">
        <v>25</v>
      </c>
      <c r="H16" s="31"/>
      <c r="I16" s="34">
        <v>512</v>
      </c>
      <c r="K16">
        <v>20</v>
      </c>
      <c r="L16">
        <v>0</v>
      </c>
      <c r="M16">
        <v>1</v>
      </c>
    </row>
    <row r="17" spans="1:13" x14ac:dyDescent="0.25">
      <c r="A17" s="31"/>
      <c r="B17" s="31" t="s">
        <v>45</v>
      </c>
      <c r="C17" s="34" t="s">
        <v>23</v>
      </c>
      <c r="D17" s="34">
        <v>73</v>
      </c>
      <c r="E17" s="34">
        <v>8</v>
      </c>
      <c r="F17" s="35">
        <v>96</v>
      </c>
      <c r="G17" s="35">
        <v>29</v>
      </c>
      <c r="H17" s="31"/>
      <c r="I17" s="34">
        <v>512</v>
      </c>
      <c r="L17">
        <v>0</v>
      </c>
      <c r="M17">
        <v>2</v>
      </c>
    </row>
    <row r="18" spans="1:13" x14ac:dyDescent="0.25">
      <c r="A18" s="31"/>
      <c r="B18" s="37" t="s">
        <v>47</v>
      </c>
      <c r="C18" s="38" t="s">
        <v>23</v>
      </c>
      <c r="D18" s="38">
        <v>71</v>
      </c>
      <c r="E18" s="38">
        <v>9</v>
      </c>
      <c r="F18" s="36">
        <v>111</v>
      </c>
      <c r="G18" s="36">
        <v>28</v>
      </c>
      <c r="H18" s="31"/>
      <c r="I18" s="38">
        <v>512</v>
      </c>
      <c r="K18">
        <v>20</v>
      </c>
      <c r="L18">
        <v>0</v>
      </c>
      <c r="M18">
        <v>10</v>
      </c>
    </row>
    <row r="19" spans="1:13" s="42" customFormat="1" x14ac:dyDescent="0.25">
      <c r="B19" s="43" t="s">
        <v>23</v>
      </c>
      <c r="D19" s="45">
        <f>AVERAGE(D13:D18)</f>
        <v>68.166666666666671</v>
      </c>
      <c r="E19" s="45">
        <f t="shared" ref="E19:I19" si="6">AVERAGE(E13:E18)</f>
        <v>8.5</v>
      </c>
      <c r="F19" s="45">
        <f t="shared" si="6"/>
        <v>91.666666666666671</v>
      </c>
      <c r="G19" s="45">
        <f t="shared" si="6"/>
        <v>27.5</v>
      </c>
      <c r="H19" s="45"/>
      <c r="I19" s="45">
        <f t="shared" si="6"/>
        <v>460</v>
      </c>
      <c r="J19" s="45"/>
      <c r="K19" s="45">
        <f t="shared" ref="K19" si="7">AVERAGE(K13:K18)</f>
        <v>18.399999999999999</v>
      </c>
      <c r="L19" s="45">
        <f t="shared" ref="L19" si="8">AVERAGE(L13:L18)</f>
        <v>0.16666666666666666</v>
      </c>
      <c r="M19" s="45">
        <f t="shared" ref="M19" si="9">AVERAGE(M13:M18)</f>
        <v>4.166666666666667</v>
      </c>
    </row>
    <row r="20" spans="1:13" s="42" customFormat="1" x14ac:dyDescent="0.25">
      <c r="B20" s="43" t="s">
        <v>54</v>
      </c>
      <c r="D20" s="45">
        <f>STDEV(D13:D18)</f>
        <v>3.7103458958251676</v>
      </c>
      <c r="E20" s="45">
        <f t="shared" ref="E20:I20" si="10">STDEV(E13:E18)</f>
        <v>1.9748417658131499</v>
      </c>
      <c r="F20" s="45">
        <f t="shared" si="10"/>
        <v>10.726913193769546</v>
      </c>
      <c r="G20" s="45">
        <f t="shared" si="10"/>
        <v>1.6431676725154984</v>
      </c>
      <c r="H20" s="45"/>
      <c r="I20" s="45">
        <f t="shared" si="10"/>
        <v>127.37346662472527</v>
      </c>
      <c r="J20" s="45"/>
      <c r="K20" s="45">
        <f t="shared" ref="K20:M20" si="11">STDEV(K13:K18)</f>
        <v>4.7749345545253297</v>
      </c>
      <c r="L20" s="45">
        <f t="shared" si="11"/>
        <v>0.40824829046386302</v>
      </c>
      <c r="M20" s="45">
        <f t="shared" si="11"/>
        <v>3.3115957885386109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sqref="A1:XFD1048576"/>
    </sheetView>
  </sheetViews>
  <sheetFormatPr defaultRowHeight="15" x14ac:dyDescent="0.25"/>
  <cols>
    <col min="2" max="2" width="8.28515625" bestFit="1" customWidth="1"/>
    <col min="3" max="3" width="12.28515625" bestFit="1" customWidth="1"/>
    <col min="4" max="4" width="10.5703125" bestFit="1" customWidth="1"/>
    <col min="5" max="5" width="10" bestFit="1" customWidth="1"/>
    <col min="6" max="6" width="3.5703125" bestFit="1" customWidth="1"/>
    <col min="7" max="7" width="4.5703125" bestFit="1" customWidth="1"/>
    <col min="8" max="8" width="10" bestFit="1" customWidth="1"/>
    <col min="10" max="10" width="3.28515625" bestFit="1" customWidth="1"/>
    <col min="11" max="11" width="4.42578125" bestFit="1" customWidth="1"/>
    <col min="12" max="12" width="4.5703125" bestFit="1" customWidth="1"/>
    <col min="14" max="14" width="3.28515625" bestFit="1" customWidth="1"/>
    <col min="15" max="15" width="4.42578125" bestFit="1" customWidth="1"/>
    <col min="16" max="16" width="2.7109375" bestFit="1" customWidth="1"/>
    <col min="18" max="19" width="12" bestFit="1" customWidth="1"/>
    <col min="21" max="21" width="10.42578125" bestFit="1" customWidth="1"/>
    <col min="23" max="23" width="11.7109375" bestFit="1" customWidth="1"/>
    <col min="26" max="26" width="7.85546875" bestFit="1" customWidth="1"/>
    <col min="28" max="28" width="12" bestFit="1" customWidth="1"/>
    <col min="32" max="32" width="14.28515625" bestFit="1" customWidth="1"/>
  </cols>
  <sheetData>
    <row r="1" spans="1:32" x14ac:dyDescent="0.25">
      <c r="A1" s="31"/>
      <c r="B1" s="32" t="s">
        <v>1</v>
      </c>
      <c r="C1" s="32" t="s">
        <v>10</v>
      </c>
      <c r="D1" s="32" t="s">
        <v>58</v>
      </c>
      <c r="E1" s="32" t="s">
        <v>59</v>
      </c>
      <c r="F1" s="33" t="s">
        <v>60</v>
      </c>
      <c r="G1" s="33" t="s">
        <v>61</v>
      </c>
      <c r="H1" s="46" t="s">
        <v>62</v>
      </c>
      <c r="J1" t="s">
        <v>60</v>
      </c>
      <c r="K1" t="s">
        <v>61</v>
      </c>
      <c r="L1" t="s">
        <v>62</v>
      </c>
      <c r="N1" t="s">
        <v>60</v>
      </c>
      <c r="O1" t="s">
        <v>61</v>
      </c>
      <c r="P1" t="s">
        <v>62</v>
      </c>
      <c r="R1" t="s">
        <v>66</v>
      </c>
      <c r="S1" t="s">
        <v>58</v>
      </c>
      <c r="U1" t="s">
        <v>11</v>
      </c>
      <c r="W1" t="s">
        <v>67</v>
      </c>
      <c r="X1" t="s">
        <v>68</v>
      </c>
      <c r="Z1" t="s">
        <v>69</v>
      </c>
      <c r="AA1" t="s">
        <v>70</v>
      </c>
      <c r="AB1" t="s">
        <v>71</v>
      </c>
      <c r="AD1" t="s">
        <v>72</v>
      </c>
      <c r="AF1" t="s">
        <v>73</v>
      </c>
    </row>
    <row r="2" spans="1:32" x14ac:dyDescent="0.25">
      <c r="A2" s="31" t="s">
        <v>52</v>
      </c>
      <c r="B2" s="32"/>
      <c r="C2" s="32"/>
      <c r="D2" s="32"/>
      <c r="E2" s="32"/>
      <c r="F2" s="33"/>
      <c r="G2" s="33"/>
    </row>
    <row r="3" spans="1:32" x14ac:dyDescent="0.25">
      <c r="B3" s="31" t="s">
        <v>12</v>
      </c>
      <c r="C3" s="39">
        <v>200</v>
      </c>
      <c r="D3" s="34">
        <v>5169774</v>
      </c>
      <c r="E3" s="34">
        <v>25848.87</v>
      </c>
      <c r="F3" s="35">
        <v>7</v>
      </c>
      <c r="G3" s="35">
        <v>10</v>
      </c>
      <c r="H3">
        <v>48.87</v>
      </c>
      <c r="J3">
        <f>INT(E3/(60*60))</f>
        <v>7</v>
      </c>
      <c r="K3">
        <f>INT((E3-J3*60*60)/(60))</f>
        <v>10</v>
      </c>
      <c r="L3" s="48">
        <f>E3-J3*60*60-K3*60</f>
        <v>48.869999999998981</v>
      </c>
      <c r="N3">
        <f>J3</f>
        <v>7</v>
      </c>
      <c r="O3">
        <f>INT(K3/4)*4</f>
        <v>8</v>
      </c>
      <c r="P3">
        <v>0</v>
      </c>
      <c r="R3">
        <f>N3*60*60+O3*60+P3</f>
        <v>25680</v>
      </c>
      <c r="S3">
        <f>R3*C3</f>
        <v>5136000</v>
      </c>
      <c r="U3">
        <v>10</v>
      </c>
      <c r="W3">
        <v>200</v>
      </c>
      <c r="X3">
        <f>W3*U3</f>
        <v>2000</v>
      </c>
      <c r="Z3">
        <f>INT(X3/(60*60))</f>
        <v>0</v>
      </c>
      <c r="AA3">
        <f>INT((X3-60*60*Z3)/60)</f>
        <v>33</v>
      </c>
      <c r="AB3">
        <f>X3-Z3*60*60-AA3*60</f>
        <v>20</v>
      </c>
      <c r="AD3" s="52">
        <f>X3/R3</f>
        <v>7.7881619937694699E-2</v>
      </c>
      <c r="AF3" s="56">
        <f>X3*C3</f>
        <v>400000</v>
      </c>
    </row>
    <row r="4" spans="1:32" x14ac:dyDescent="0.25">
      <c r="A4" s="31"/>
      <c r="B4" s="31" t="s">
        <v>16</v>
      </c>
      <c r="C4" s="34">
        <v>512</v>
      </c>
      <c r="D4" s="34">
        <v>15864720</v>
      </c>
      <c r="E4" s="34">
        <v>30985.78</v>
      </c>
      <c r="F4" s="35">
        <v>8</v>
      </c>
      <c r="G4" s="35">
        <v>36</v>
      </c>
      <c r="H4">
        <v>25.78125</v>
      </c>
      <c r="J4">
        <f t="shared" ref="J4:J20" si="0">INT(E4/(60*60))</f>
        <v>8</v>
      </c>
      <c r="K4">
        <f t="shared" ref="K4:K22" si="1">INT((E4-J4*60*60)/(60))</f>
        <v>36</v>
      </c>
      <c r="L4" s="48">
        <f t="shared" ref="L4:L22" si="2">E4-J4*60*60-K4*60</f>
        <v>25.779999999998836</v>
      </c>
      <c r="N4">
        <f t="shared" ref="N4:N22" si="3">J4</f>
        <v>8</v>
      </c>
      <c r="O4">
        <f t="shared" ref="O4:O22" si="4">INT(K4/4)*4</f>
        <v>36</v>
      </c>
      <c r="P4">
        <v>0</v>
      </c>
      <c r="R4">
        <f t="shared" ref="R4:R22" si="5">N4*60*60+O4*60+P4</f>
        <v>30960</v>
      </c>
      <c r="S4">
        <f t="shared" ref="S4:S18" si="6">R4*C4</f>
        <v>15851520</v>
      </c>
      <c r="U4">
        <v>30</v>
      </c>
      <c r="W4">
        <v>127</v>
      </c>
      <c r="X4">
        <f t="shared" ref="X4:X9" si="7">W4*U4</f>
        <v>3810</v>
      </c>
      <c r="Z4">
        <f t="shared" ref="Z4:Z22" si="8">INT(X4/(60*60))</f>
        <v>1</v>
      </c>
      <c r="AA4">
        <f t="shared" ref="AA4:AA22" si="9">INT((X4-60*60*Z4)/60)</f>
        <v>3</v>
      </c>
      <c r="AB4">
        <f t="shared" ref="AB4:AB22" si="10">X4-Z4*60*60-AA4*60</f>
        <v>30</v>
      </c>
      <c r="AD4" s="52">
        <f t="shared" ref="AD4:AD22" si="11">X4/R4</f>
        <v>0.12306201550387597</v>
      </c>
      <c r="AF4" s="56">
        <f t="shared" ref="AF4:AF22" si="12">X4*C4</f>
        <v>1950720</v>
      </c>
    </row>
    <row r="5" spans="1:32" x14ac:dyDescent="0.25">
      <c r="A5" s="31"/>
      <c r="B5" s="31" t="s">
        <v>19</v>
      </c>
      <c r="C5" s="34">
        <v>512</v>
      </c>
      <c r="D5" s="34">
        <v>13946425</v>
      </c>
      <c r="E5" s="34">
        <v>27239.11</v>
      </c>
      <c r="F5" s="35">
        <v>7</v>
      </c>
      <c r="G5" s="35">
        <v>33</v>
      </c>
      <c r="H5">
        <v>59.111330000000002</v>
      </c>
      <c r="J5">
        <f t="shared" si="0"/>
        <v>7</v>
      </c>
      <c r="K5">
        <f t="shared" si="1"/>
        <v>33</v>
      </c>
      <c r="L5" s="48">
        <f t="shared" si="2"/>
        <v>59.110000000000582</v>
      </c>
      <c r="N5">
        <f t="shared" si="3"/>
        <v>7</v>
      </c>
      <c r="O5">
        <f t="shared" si="4"/>
        <v>32</v>
      </c>
      <c r="P5">
        <v>0</v>
      </c>
      <c r="R5">
        <f t="shared" si="5"/>
        <v>27120</v>
      </c>
      <c r="S5">
        <f t="shared" si="6"/>
        <v>13885440</v>
      </c>
      <c r="U5">
        <v>30</v>
      </c>
      <c r="W5">
        <v>171</v>
      </c>
      <c r="X5">
        <f t="shared" si="7"/>
        <v>5130</v>
      </c>
      <c r="Z5">
        <f t="shared" si="8"/>
        <v>1</v>
      </c>
      <c r="AA5">
        <f t="shared" si="9"/>
        <v>25</v>
      </c>
      <c r="AB5">
        <f t="shared" si="10"/>
        <v>30</v>
      </c>
      <c r="AD5" s="52">
        <f t="shared" si="11"/>
        <v>0.18915929203539822</v>
      </c>
      <c r="AF5" s="56">
        <f t="shared" si="12"/>
        <v>2626560</v>
      </c>
    </row>
    <row r="6" spans="1:32" x14ac:dyDescent="0.25">
      <c r="A6" s="31"/>
      <c r="B6" s="31" t="s">
        <v>22</v>
      </c>
      <c r="C6" s="39">
        <v>200</v>
      </c>
      <c r="D6" s="34">
        <v>6562987</v>
      </c>
      <c r="E6" s="34">
        <v>32814.93</v>
      </c>
      <c r="F6" s="35">
        <v>9</v>
      </c>
      <c r="G6" s="35">
        <v>6</v>
      </c>
      <c r="H6">
        <v>54.935000000000002</v>
      </c>
      <c r="J6">
        <f t="shared" si="0"/>
        <v>9</v>
      </c>
      <c r="K6">
        <f t="shared" si="1"/>
        <v>6</v>
      </c>
      <c r="L6" s="48">
        <f t="shared" si="2"/>
        <v>54.930000000000291</v>
      </c>
      <c r="N6">
        <f t="shared" si="3"/>
        <v>9</v>
      </c>
      <c r="O6">
        <f t="shared" si="4"/>
        <v>4</v>
      </c>
      <c r="P6">
        <v>0</v>
      </c>
      <c r="R6">
        <f t="shared" si="5"/>
        <v>32640</v>
      </c>
      <c r="S6">
        <f t="shared" si="6"/>
        <v>6528000</v>
      </c>
      <c r="U6">
        <v>10</v>
      </c>
      <c r="W6">
        <v>134</v>
      </c>
      <c r="X6">
        <f t="shared" si="7"/>
        <v>1340</v>
      </c>
      <c r="Z6">
        <f t="shared" si="8"/>
        <v>0</v>
      </c>
      <c r="AA6">
        <f t="shared" si="9"/>
        <v>22</v>
      </c>
      <c r="AB6">
        <f t="shared" si="10"/>
        <v>20</v>
      </c>
      <c r="AD6" s="52">
        <f t="shared" si="11"/>
        <v>4.1053921568627451E-2</v>
      </c>
      <c r="AF6" s="56">
        <f t="shared" si="12"/>
        <v>268000</v>
      </c>
    </row>
    <row r="7" spans="1:32" x14ac:dyDescent="0.25">
      <c r="A7" s="31"/>
      <c r="B7" s="31" t="s">
        <v>26</v>
      </c>
      <c r="C7" s="39">
        <v>200</v>
      </c>
      <c r="D7" s="34">
        <v>4932470</v>
      </c>
      <c r="E7" s="34">
        <v>24662.35</v>
      </c>
      <c r="F7" s="35">
        <v>6</v>
      </c>
      <c r="G7" s="35">
        <v>51</v>
      </c>
      <c r="H7">
        <v>2.35</v>
      </c>
      <c r="J7">
        <f t="shared" si="0"/>
        <v>6</v>
      </c>
      <c r="K7">
        <f t="shared" si="1"/>
        <v>51</v>
      </c>
      <c r="L7" s="48">
        <f t="shared" si="2"/>
        <v>2.3499999999985448</v>
      </c>
      <c r="N7">
        <f t="shared" si="3"/>
        <v>6</v>
      </c>
      <c r="O7">
        <f t="shared" si="4"/>
        <v>48</v>
      </c>
      <c r="P7">
        <v>0</v>
      </c>
      <c r="R7">
        <f t="shared" si="5"/>
        <v>24480</v>
      </c>
      <c r="S7">
        <f t="shared" si="6"/>
        <v>4896000</v>
      </c>
      <c r="U7">
        <v>10</v>
      </c>
      <c r="W7">
        <v>267</v>
      </c>
      <c r="X7">
        <f t="shared" si="7"/>
        <v>2670</v>
      </c>
      <c r="Z7">
        <f t="shared" si="8"/>
        <v>0</v>
      </c>
      <c r="AA7">
        <f t="shared" si="9"/>
        <v>44</v>
      </c>
      <c r="AB7">
        <f t="shared" si="10"/>
        <v>30</v>
      </c>
      <c r="AD7" s="52">
        <f t="shared" si="11"/>
        <v>0.10906862745098039</v>
      </c>
      <c r="AF7" s="56">
        <f t="shared" si="12"/>
        <v>534000</v>
      </c>
    </row>
    <row r="8" spans="1:32" x14ac:dyDescent="0.25">
      <c r="A8" s="31"/>
      <c r="B8" s="31" t="s">
        <v>29</v>
      </c>
      <c r="C8" s="34">
        <v>512</v>
      </c>
      <c r="D8" s="34">
        <v>15831258</v>
      </c>
      <c r="E8" s="34">
        <v>30920.43</v>
      </c>
      <c r="F8" s="35">
        <v>8</v>
      </c>
      <c r="G8" s="35">
        <v>35</v>
      </c>
      <c r="H8">
        <v>20.42578</v>
      </c>
      <c r="J8">
        <f t="shared" si="0"/>
        <v>8</v>
      </c>
      <c r="K8">
        <f t="shared" si="1"/>
        <v>35</v>
      </c>
      <c r="L8" s="48">
        <f t="shared" si="2"/>
        <v>20.430000000000291</v>
      </c>
      <c r="N8">
        <f t="shared" si="3"/>
        <v>8</v>
      </c>
      <c r="O8">
        <f t="shared" si="4"/>
        <v>32</v>
      </c>
      <c r="P8">
        <v>0</v>
      </c>
      <c r="R8">
        <f t="shared" si="5"/>
        <v>30720</v>
      </c>
      <c r="S8">
        <f t="shared" si="6"/>
        <v>15728640</v>
      </c>
      <c r="U8">
        <v>30</v>
      </c>
      <c r="W8">
        <v>166</v>
      </c>
      <c r="X8">
        <f t="shared" si="7"/>
        <v>4980</v>
      </c>
      <c r="Z8">
        <f t="shared" si="8"/>
        <v>1</v>
      </c>
      <c r="AA8">
        <f t="shared" si="9"/>
        <v>23</v>
      </c>
      <c r="AB8">
        <f t="shared" si="10"/>
        <v>0</v>
      </c>
      <c r="AD8" s="52">
        <f t="shared" si="11"/>
        <v>0.162109375</v>
      </c>
      <c r="AE8" s="50"/>
      <c r="AF8" s="56">
        <f t="shared" si="12"/>
        <v>2549760</v>
      </c>
    </row>
    <row r="9" spans="1:32" x14ac:dyDescent="0.25">
      <c r="A9" s="31"/>
      <c r="B9" s="31" t="s">
        <v>32</v>
      </c>
      <c r="C9" s="34">
        <v>512</v>
      </c>
      <c r="D9" s="34">
        <v>8539881</v>
      </c>
      <c r="E9" s="34">
        <v>16679.46</v>
      </c>
      <c r="F9" s="35">
        <v>4</v>
      </c>
      <c r="G9" s="35">
        <v>37</v>
      </c>
      <c r="H9">
        <v>59.455080000000002</v>
      </c>
      <c r="J9">
        <f t="shared" si="0"/>
        <v>4</v>
      </c>
      <c r="K9">
        <f t="shared" si="1"/>
        <v>37</v>
      </c>
      <c r="L9" s="48">
        <f t="shared" si="2"/>
        <v>59.459999999999127</v>
      </c>
      <c r="N9">
        <f t="shared" si="3"/>
        <v>4</v>
      </c>
      <c r="O9">
        <f t="shared" si="4"/>
        <v>36</v>
      </c>
      <c r="P9">
        <v>0</v>
      </c>
      <c r="R9">
        <f t="shared" si="5"/>
        <v>16560</v>
      </c>
      <c r="S9">
        <f t="shared" si="6"/>
        <v>8478720</v>
      </c>
      <c r="U9">
        <v>30</v>
      </c>
      <c r="W9">
        <v>47</v>
      </c>
      <c r="X9">
        <f t="shared" si="7"/>
        <v>1410</v>
      </c>
      <c r="Z9">
        <f t="shared" si="8"/>
        <v>0</v>
      </c>
      <c r="AA9">
        <f t="shared" si="9"/>
        <v>23</v>
      </c>
      <c r="AB9">
        <f t="shared" si="10"/>
        <v>30</v>
      </c>
      <c r="AD9" s="52">
        <f t="shared" si="11"/>
        <v>8.5144927536231887E-2</v>
      </c>
      <c r="AE9" s="50"/>
      <c r="AF9" s="56">
        <f t="shared" si="12"/>
        <v>721920</v>
      </c>
    </row>
    <row r="10" spans="1:32" x14ac:dyDescent="0.25">
      <c r="A10" s="40"/>
      <c r="B10" s="40" t="s">
        <v>23</v>
      </c>
      <c r="C10" s="44">
        <f>AVERAGE(C3:C9)</f>
        <v>378.28571428571428</v>
      </c>
      <c r="D10" s="44">
        <f>AVERAGE(D3:D9)</f>
        <v>10121073.571428571</v>
      </c>
      <c r="E10" s="44">
        <f t="shared" ref="E10:G10" si="13">AVERAGE(E3:E9)</f>
        <v>27021.561428571429</v>
      </c>
      <c r="F10" s="44">
        <f t="shared" si="13"/>
        <v>7</v>
      </c>
      <c r="G10" s="44">
        <f t="shared" si="13"/>
        <v>29.714285714285715</v>
      </c>
      <c r="H10" s="44">
        <f t="shared" ref="H10" si="14">AVERAGE(H3:H9)</f>
        <v>38.704062857142858</v>
      </c>
      <c r="J10">
        <f t="shared" si="0"/>
        <v>7</v>
      </c>
      <c r="K10">
        <f t="shared" si="1"/>
        <v>30</v>
      </c>
      <c r="L10" s="48">
        <f t="shared" si="2"/>
        <v>21.561428571429133</v>
      </c>
      <c r="N10" s="49"/>
      <c r="O10" s="49"/>
      <c r="P10" s="49"/>
      <c r="R10" s="49">
        <f>AVERAGE(R3:R9)</f>
        <v>26880</v>
      </c>
      <c r="S10" s="49">
        <f>AVERAGE(S3:S9)</f>
        <v>10072045.714285715</v>
      </c>
      <c r="T10" s="50"/>
      <c r="U10" s="50"/>
      <c r="V10" s="50"/>
      <c r="W10" s="49">
        <f t="shared" ref="W10:X10" si="15">AVERAGE(W3:W9)</f>
        <v>158.85714285714286</v>
      </c>
      <c r="X10" s="49">
        <f t="shared" si="15"/>
        <v>3048.5714285714284</v>
      </c>
      <c r="Z10" s="49">
        <f t="shared" si="8"/>
        <v>0</v>
      </c>
      <c r="AA10" s="49">
        <f t="shared" si="9"/>
        <v>50</v>
      </c>
      <c r="AB10" s="49">
        <f t="shared" si="10"/>
        <v>48.571428571428442</v>
      </c>
      <c r="AD10" s="53">
        <f>AVERAGE(AD3:AD9)</f>
        <v>0.11249711129040126</v>
      </c>
      <c r="AE10" s="54"/>
      <c r="AF10" s="55">
        <f t="shared" ref="AF10" si="16">AVERAGE(AF3:AF9)</f>
        <v>1292994.2857142857</v>
      </c>
    </row>
    <row r="11" spans="1:32" x14ac:dyDescent="0.25">
      <c r="A11" s="40"/>
      <c r="B11" s="40" t="s">
        <v>54</v>
      </c>
      <c r="C11" s="44">
        <f>STDEV(C3:C9)</f>
        <v>166.77101495335279</v>
      </c>
      <c r="D11" s="44">
        <f>STDEV(D3:D9)</f>
        <v>4946819.1551407687</v>
      </c>
      <c r="E11" s="44">
        <f t="shared" ref="E11:G11" si="17">STDEV(E3:E9)</f>
        <v>5453.2375324951981</v>
      </c>
      <c r="F11" s="44">
        <f t="shared" si="17"/>
        <v>1.6329931618554521</v>
      </c>
      <c r="G11" s="44">
        <f t="shared" si="17"/>
        <v>15.99702353266888</v>
      </c>
      <c r="H11" s="44">
        <f t="shared" ref="H11" si="18">STDEV(H3:H9)</f>
        <v>22.496531087401525</v>
      </c>
      <c r="J11">
        <f t="shared" si="0"/>
        <v>1</v>
      </c>
      <c r="K11">
        <f t="shared" si="1"/>
        <v>30</v>
      </c>
      <c r="L11" s="48">
        <f t="shared" si="2"/>
        <v>53.237532495198138</v>
      </c>
      <c r="N11" s="49"/>
      <c r="O11" s="49"/>
      <c r="P11" s="49"/>
      <c r="R11" s="49">
        <f>STDEV(R3:R9)</f>
        <v>5451.7520119682631</v>
      </c>
      <c r="S11" s="49">
        <f>STDEV(S3:S9)</f>
        <v>4936197.9514833642</v>
      </c>
      <c r="T11" s="50"/>
      <c r="U11" s="50"/>
      <c r="V11" s="50"/>
      <c r="W11" s="49">
        <f t="shared" ref="W11:X11" si="19">STDEV(W3:W9)</f>
        <v>67.983891649489451</v>
      </c>
      <c r="X11" s="49">
        <f t="shared" si="19"/>
        <v>1606.7298940335158</v>
      </c>
      <c r="Z11" s="49">
        <f t="shared" si="8"/>
        <v>0</v>
      </c>
      <c r="AA11" s="49">
        <f t="shared" si="9"/>
        <v>26</v>
      </c>
      <c r="AB11" s="49">
        <f t="shared" si="10"/>
        <v>46.729894033515848</v>
      </c>
      <c r="AD11" s="53">
        <f>STDEV(AD3:AD9)</f>
        <v>5.0846733629570408E-2</v>
      </c>
      <c r="AE11" s="54"/>
      <c r="AF11" s="55">
        <f t="shared" ref="AF11" si="20">STDEV(AF3:AF9)</f>
        <v>1044087.3954297303</v>
      </c>
    </row>
    <row r="12" spans="1:32" x14ac:dyDescent="0.25">
      <c r="A12" s="31" t="s">
        <v>53</v>
      </c>
      <c r="B12" s="31"/>
      <c r="C12" s="34"/>
      <c r="D12" s="34"/>
      <c r="E12" s="34"/>
      <c r="F12" s="35"/>
      <c r="G12" s="35"/>
      <c r="L12" s="48"/>
      <c r="AD12" s="52"/>
      <c r="AE12" s="50"/>
    </row>
    <row r="13" spans="1:32" x14ac:dyDescent="0.25">
      <c r="B13" s="31" t="s">
        <v>35</v>
      </c>
      <c r="C13" s="34">
        <v>512</v>
      </c>
      <c r="D13" s="34">
        <v>14509491</v>
      </c>
      <c r="E13" s="34">
        <v>28338.85</v>
      </c>
      <c r="F13" s="35">
        <v>7</v>
      </c>
      <c r="G13" s="36">
        <v>52</v>
      </c>
      <c r="H13">
        <v>18.849609999999998</v>
      </c>
      <c r="J13">
        <f t="shared" si="0"/>
        <v>7</v>
      </c>
      <c r="K13">
        <f t="shared" si="1"/>
        <v>52</v>
      </c>
      <c r="L13" s="48">
        <f t="shared" si="2"/>
        <v>18.849999999998545</v>
      </c>
      <c r="N13">
        <f t="shared" si="3"/>
        <v>7</v>
      </c>
      <c r="O13">
        <f t="shared" si="4"/>
        <v>52</v>
      </c>
      <c r="P13">
        <v>0</v>
      </c>
      <c r="R13">
        <f t="shared" si="5"/>
        <v>28320</v>
      </c>
      <c r="S13">
        <f t="shared" si="6"/>
        <v>14499840</v>
      </c>
      <c r="U13">
        <v>30</v>
      </c>
      <c r="W13">
        <v>132</v>
      </c>
      <c r="X13">
        <f t="shared" ref="X13:X18" si="21">W13*U13</f>
        <v>3960</v>
      </c>
      <c r="Z13">
        <f t="shared" si="8"/>
        <v>1</v>
      </c>
      <c r="AA13">
        <f t="shared" si="9"/>
        <v>6</v>
      </c>
      <c r="AB13">
        <f t="shared" si="10"/>
        <v>0</v>
      </c>
      <c r="AD13" s="52">
        <f t="shared" si="11"/>
        <v>0.13983050847457626</v>
      </c>
      <c r="AE13" s="50"/>
      <c r="AF13" s="56">
        <f t="shared" si="12"/>
        <v>2027520</v>
      </c>
    </row>
    <row r="14" spans="1:32" x14ac:dyDescent="0.25">
      <c r="A14" s="31"/>
      <c r="B14" s="31" t="s">
        <v>37</v>
      </c>
      <c r="C14" s="34">
        <v>512</v>
      </c>
      <c r="D14" s="34">
        <v>12994758</v>
      </c>
      <c r="E14" s="34">
        <v>25380.39</v>
      </c>
      <c r="F14" s="35">
        <v>7</v>
      </c>
      <c r="G14" s="35">
        <v>3</v>
      </c>
      <c r="H14">
        <v>0.38671879999999997</v>
      </c>
      <c r="J14">
        <f t="shared" si="0"/>
        <v>7</v>
      </c>
      <c r="K14">
        <f t="shared" si="1"/>
        <v>3</v>
      </c>
      <c r="L14" s="48">
        <f t="shared" si="2"/>
        <v>0.38999999999941792</v>
      </c>
      <c r="N14">
        <f t="shared" si="3"/>
        <v>7</v>
      </c>
      <c r="O14">
        <f t="shared" si="4"/>
        <v>0</v>
      </c>
      <c r="P14">
        <v>0</v>
      </c>
      <c r="R14">
        <f t="shared" si="5"/>
        <v>25200</v>
      </c>
      <c r="S14">
        <f t="shared" si="6"/>
        <v>12902400</v>
      </c>
      <c r="U14">
        <v>30</v>
      </c>
      <c r="W14">
        <v>99</v>
      </c>
      <c r="X14">
        <f t="shared" si="21"/>
        <v>2970</v>
      </c>
      <c r="Z14">
        <f t="shared" si="8"/>
        <v>0</v>
      </c>
      <c r="AA14">
        <f t="shared" si="9"/>
        <v>49</v>
      </c>
      <c r="AB14">
        <f t="shared" si="10"/>
        <v>30</v>
      </c>
      <c r="AD14" s="52">
        <f t="shared" si="11"/>
        <v>0.11785714285714285</v>
      </c>
      <c r="AE14" s="50"/>
      <c r="AF14" s="56">
        <f t="shared" si="12"/>
        <v>1520640</v>
      </c>
    </row>
    <row r="15" spans="1:32" x14ac:dyDescent="0.25">
      <c r="A15" s="31"/>
      <c r="B15" s="31" t="s">
        <v>40</v>
      </c>
      <c r="C15" s="39">
        <v>200</v>
      </c>
      <c r="D15" s="34">
        <v>2488000</v>
      </c>
      <c r="E15" s="34">
        <v>12440</v>
      </c>
      <c r="F15" s="35">
        <v>3</v>
      </c>
      <c r="G15" s="35">
        <v>27</v>
      </c>
      <c r="H15">
        <v>20</v>
      </c>
      <c r="J15">
        <f t="shared" si="0"/>
        <v>3</v>
      </c>
      <c r="K15">
        <f t="shared" si="1"/>
        <v>27</v>
      </c>
      <c r="L15" s="48">
        <f t="shared" si="2"/>
        <v>20</v>
      </c>
      <c r="N15">
        <f t="shared" si="3"/>
        <v>3</v>
      </c>
      <c r="O15">
        <f t="shared" si="4"/>
        <v>24</v>
      </c>
      <c r="P15">
        <v>0</v>
      </c>
      <c r="R15">
        <f t="shared" si="5"/>
        <v>12240</v>
      </c>
      <c r="S15">
        <f t="shared" si="6"/>
        <v>2448000</v>
      </c>
      <c r="U15">
        <v>10</v>
      </c>
      <c r="W15">
        <v>115</v>
      </c>
      <c r="X15">
        <f t="shared" si="21"/>
        <v>1150</v>
      </c>
      <c r="Z15">
        <f t="shared" si="8"/>
        <v>0</v>
      </c>
      <c r="AA15">
        <f t="shared" si="9"/>
        <v>19</v>
      </c>
      <c r="AB15">
        <f t="shared" si="10"/>
        <v>10</v>
      </c>
      <c r="AD15" s="52">
        <f t="shared" si="11"/>
        <v>9.3954248366013071E-2</v>
      </c>
      <c r="AE15" s="50"/>
      <c r="AF15" s="56">
        <f t="shared" si="12"/>
        <v>230000</v>
      </c>
    </row>
    <row r="16" spans="1:32" x14ac:dyDescent="0.25">
      <c r="A16" s="31"/>
      <c r="B16" s="31" t="s">
        <v>43</v>
      </c>
      <c r="C16" s="34">
        <v>512</v>
      </c>
      <c r="D16" s="34">
        <v>18554003</v>
      </c>
      <c r="E16" s="34">
        <v>36238.29</v>
      </c>
      <c r="F16" s="35">
        <v>10</v>
      </c>
      <c r="G16" s="35">
        <v>3</v>
      </c>
      <c r="H16">
        <v>58.287109999999998</v>
      </c>
      <c r="J16">
        <f t="shared" si="0"/>
        <v>10</v>
      </c>
      <c r="K16">
        <f t="shared" si="1"/>
        <v>3</v>
      </c>
      <c r="L16" s="48">
        <f t="shared" si="2"/>
        <v>58.290000000000873</v>
      </c>
      <c r="N16">
        <f t="shared" si="3"/>
        <v>10</v>
      </c>
      <c r="O16">
        <f t="shared" si="4"/>
        <v>0</v>
      </c>
      <c r="P16">
        <v>0</v>
      </c>
      <c r="R16">
        <f t="shared" si="5"/>
        <v>36000</v>
      </c>
      <c r="S16">
        <f t="shared" si="6"/>
        <v>18432000</v>
      </c>
      <c r="U16">
        <v>30</v>
      </c>
      <c r="W16">
        <v>34</v>
      </c>
      <c r="X16">
        <f t="shared" si="21"/>
        <v>1020</v>
      </c>
      <c r="Z16">
        <f t="shared" si="8"/>
        <v>0</v>
      </c>
      <c r="AA16">
        <f t="shared" si="9"/>
        <v>17</v>
      </c>
      <c r="AB16">
        <f t="shared" si="10"/>
        <v>0</v>
      </c>
      <c r="AD16" s="52">
        <f t="shared" si="11"/>
        <v>2.8333333333333332E-2</v>
      </c>
      <c r="AE16" s="50"/>
      <c r="AF16" s="56">
        <f t="shared" si="12"/>
        <v>522240</v>
      </c>
    </row>
    <row r="17" spans="1:32" x14ac:dyDescent="0.25">
      <c r="A17" s="31"/>
      <c r="B17" s="31" t="s">
        <v>45</v>
      </c>
      <c r="C17" s="34">
        <v>512</v>
      </c>
      <c r="D17" s="34">
        <v>14709391</v>
      </c>
      <c r="E17" s="34">
        <v>28729.279999999999</v>
      </c>
      <c r="F17" s="35">
        <v>7</v>
      </c>
      <c r="G17" s="35">
        <v>58</v>
      </c>
      <c r="H17" s="47">
        <v>49.279299999999999</v>
      </c>
      <c r="J17">
        <f t="shared" si="0"/>
        <v>7</v>
      </c>
      <c r="K17">
        <f t="shared" si="1"/>
        <v>58</v>
      </c>
      <c r="L17" s="48">
        <f t="shared" si="2"/>
        <v>49.279999999998836</v>
      </c>
      <c r="N17">
        <f t="shared" si="3"/>
        <v>7</v>
      </c>
      <c r="O17">
        <f t="shared" si="4"/>
        <v>56</v>
      </c>
      <c r="P17">
        <v>0</v>
      </c>
      <c r="R17">
        <f t="shared" si="5"/>
        <v>28560</v>
      </c>
      <c r="S17">
        <f t="shared" si="6"/>
        <v>14622720</v>
      </c>
      <c r="U17">
        <v>30</v>
      </c>
      <c r="W17">
        <v>41</v>
      </c>
      <c r="X17">
        <f t="shared" si="21"/>
        <v>1230</v>
      </c>
      <c r="Z17">
        <f t="shared" si="8"/>
        <v>0</v>
      </c>
      <c r="AA17">
        <f t="shared" si="9"/>
        <v>20</v>
      </c>
      <c r="AB17">
        <f t="shared" si="10"/>
        <v>30</v>
      </c>
      <c r="AD17" s="52">
        <f t="shared" si="11"/>
        <v>4.3067226890756302E-2</v>
      </c>
      <c r="AE17" s="50"/>
      <c r="AF17" s="56">
        <f t="shared" si="12"/>
        <v>629760</v>
      </c>
    </row>
    <row r="18" spans="1:32" x14ac:dyDescent="0.25">
      <c r="A18" s="31"/>
      <c r="B18" s="37" t="s">
        <v>47</v>
      </c>
      <c r="C18" s="38">
        <v>512</v>
      </c>
      <c r="D18" s="38">
        <v>11571009</v>
      </c>
      <c r="E18" s="38">
        <v>22599.63</v>
      </c>
      <c r="F18" s="36">
        <v>6</v>
      </c>
      <c r="G18" s="36">
        <v>16</v>
      </c>
      <c r="H18">
        <v>39.626950000000001</v>
      </c>
      <c r="J18">
        <f t="shared" si="0"/>
        <v>6</v>
      </c>
      <c r="K18">
        <f t="shared" si="1"/>
        <v>16</v>
      </c>
      <c r="L18" s="48">
        <f t="shared" si="2"/>
        <v>39.630000000001019</v>
      </c>
      <c r="N18">
        <f t="shared" si="3"/>
        <v>6</v>
      </c>
      <c r="O18">
        <f t="shared" si="4"/>
        <v>16</v>
      </c>
      <c r="P18">
        <v>0</v>
      </c>
      <c r="R18">
        <f t="shared" si="5"/>
        <v>22560</v>
      </c>
      <c r="S18">
        <f t="shared" si="6"/>
        <v>11550720</v>
      </c>
      <c r="U18">
        <v>30</v>
      </c>
      <c r="W18">
        <v>59</v>
      </c>
      <c r="X18">
        <f t="shared" si="21"/>
        <v>1770</v>
      </c>
      <c r="Z18">
        <f t="shared" si="8"/>
        <v>0</v>
      </c>
      <c r="AA18">
        <f t="shared" si="9"/>
        <v>29</v>
      </c>
      <c r="AB18">
        <f t="shared" si="10"/>
        <v>30</v>
      </c>
      <c r="AD18" s="52">
        <f t="shared" si="11"/>
        <v>7.8457446808510634E-2</v>
      </c>
      <c r="AE18" s="50"/>
      <c r="AF18" s="56">
        <f t="shared" si="12"/>
        <v>906240</v>
      </c>
    </row>
    <row r="19" spans="1:32" x14ac:dyDescent="0.25">
      <c r="A19" s="42"/>
      <c r="B19" s="43" t="s">
        <v>23</v>
      </c>
      <c r="C19" s="45">
        <f>AVERAGE(C13:C18)</f>
        <v>460</v>
      </c>
      <c r="D19" s="45">
        <f>AVERAGE(D13:D18)</f>
        <v>12471108.666666666</v>
      </c>
      <c r="E19" s="45">
        <f t="shared" ref="E19:G19" si="22">AVERAGE(E13:E18)</f>
        <v>25621.073333333334</v>
      </c>
      <c r="F19" s="45">
        <f t="shared" si="22"/>
        <v>6.666666666666667</v>
      </c>
      <c r="G19" s="45">
        <f t="shared" si="22"/>
        <v>26.5</v>
      </c>
      <c r="H19" s="45">
        <f t="shared" ref="H19" si="23">AVERAGE(H13:H18)</f>
        <v>31.071614799999995</v>
      </c>
      <c r="J19">
        <f t="shared" si="0"/>
        <v>7</v>
      </c>
      <c r="K19">
        <f t="shared" si="1"/>
        <v>7</v>
      </c>
      <c r="L19" s="48">
        <f t="shared" si="2"/>
        <v>1.0733333333337214</v>
      </c>
      <c r="N19" s="49"/>
      <c r="O19" s="49"/>
      <c r="P19" s="49"/>
      <c r="R19" s="49">
        <f>AVERAGE(R13:R18)</f>
        <v>25480</v>
      </c>
      <c r="S19" s="49">
        <f>AVERAGE(S13:S18)</f>
        <v>12409280</v>
      </c>
      <c r="T19" s="50"/>
      <c r="U19" s="50"/>
      <c r="V19" s="50"/>
      <c r="W19" s="49">
        <f t="shared" ref="W19:X19" si="24">AVERAGE(W13:W18)</f>
        <v>80</v>
      </c>
      <c r="X19" s="49">
        <f t="shared" si="24"/>
        <v>2016.6666666666667</v>
      </c>
      <c r="Z19" s="49">
        <f t="shared" si="8"/>
        <v>0</v>
      </c>
      <c r="AA19" s="49">
        <f t="shared" si="9"/>
        <v>33</v>
      </c>
      <c r="AB19" s="49">
        <f t="shared" si="10"/>
        <v>36.666666666666742</v>
      </c>
      <c r="AD19" s="53">
        <f>AVERAGE(AD13:AD18)</f>
        <v>8.3583317788388747E-2</v>
      </c>
      <c r="AE19" s="54"/>
      <c r="AF19" s="55">
        <f t="shared" ref="AF19" si="25">AVERAGE(AF13:AF18)</f>
        <v>972733.33333333337</v>
      </c>
    </row>
    <row r="20" spans="1:32" x14ac:dyDescent="0.25">
      <c r="A20" s="42"/>
      <c r="B20" s="43" t="s">
        <v>54</v>
      </c>
      <c r="C20" s="45">
        <f>STDEV(C13:C18)</f>
        <v>127.37346662472527</v>
      </c>
      <c r="D20" s="45">
        <f>STDEV(D13:D18)</f>
        <v>5420578.5760519216</v>
      </c>
      <c r="E20" s="45">
        <f t="shared" ref="E20:G20" si="26">STDEV(E13:E18)</f>
        <v>7908.2272468832525</v>
      </c>
      <c r="F20" s="45">
        <f t="shared" si="26"/>
        <v>2.2509257354845502</v>
      </c>
      <c r="G20" s="45">
        <f t="shared" si="26"/>
        <v>23.90606617576384</v>
      </c>
      <c r="H20" s="45">
        <f t="shared" ref="H20" si="27">STDEV(H13:H18)</f>
        <v>21.720578435435371</v>
      </c>
      <c r="J20">
        <f t="shared" si="0"/>
        <v>2</v>
      </c>
      <c r="K20">
        <f t="shared" si="1"/>
        <v>11</v>
      </c>
      <c r="L20" s="48">
        <f t="shared" si="2"/>
        <v>48.227246883252519</v>
      </c>
      <c r="N20" s="49"/>
      <c r="O20" s="49"/>
      <c r="P20" s="49"/>
      <c r="R20" s="49">
        <f>STDEV(R13:R18)</f>
        <v>7900.9467787094982</v>
      </c>
      <c r="S20" s="49">
        <f>STDEV(S13:S18)</f>
        <v>5399079.658460319</v>
      </c>
      <c r="T20" s="50"/>
      <c r="U20" s="50"/>
      <c r="V20" s="50"/>
      <c r="W20" s="49">
        <f t="shared" ref="W20:X20" si="28">STDEV(W13:W18)</f>
        <v>40.909656561745905</v>
      </c>
      <c r="X20" s="49">
        <f t="shared" si="28"/>
        <v>1192.437279971851</v>
      </c>
      <c r="Z20" s="49">
        <f t="shared" si="8"/>
        <v>0</v>
      </c>
      <c r="AA20" s="49">
        <f t="shared" si="9"/>
        <v>19</v>
      </c>
      <c r="AB20" s="49">
        <f t="shared" si="10"/>
        <v>52.437279971851012</v>
      </c>
      <c r="AD20" s="53">
        <f>STDEV(AD13:AD18)</f>
        <v>4.2816788070076488E-2</v>
      </c>
      <c r="AE20" s="54"/>
      <c r="AF20" s="55">
        <f t="shared" ref="AF20" si="29">STDEV(AF13:AF18)</f>
        <v>676672.11352815968</v>
      </c>
    </row>
    <row r="21" spans="1:32" x14ac:dyDescent="0.25">
      <c r="L21" s="48"/>
      <c r="AD21" s="52"/>
      <c r="AE21" s="50"/>
    </row>
    <row r="22" spans="1:32" x14ac:dyDescent="0.25">
      <c r="B22" s="37" t="s">
        <v>49</v>
      </c>
      <c r="C22" s="38">
        <v>512</v>
      </c>
      <c r="D22">
        <v>6235956</v>
      </c>
      <c r="E22">
        <v>12179.6</v>
      </c>
      <c r="F22">
        <v>3</v>
      </c>
      <c r="G22">
        <v>22</v>
      </c>
      <c r="H22">
        <v>59.601559999999999</v>
      </c>
      <c r="J22">
        <f>INT(E22/(60*60))</f>
        <v>3</v>
      </c>
      <c r="K22">
        <f t="shared" si="1"/>
        <v>22</v>
      </c>
      <c r="L22" s="48">
        <f t="shared" si="2"/>
        <v>59.600000000000364</v>
      </c>
      <c r="N22">
        <f t="shared" si="3"/>
        <v>3</v>
      </c>
      <c r="O22">
        <f t="shared" si="4"/>
        <v>20</v>
      </c>
      <c r="P22">
        <v>0</v>
      </c>
      <c r="R22">
        <f t="shared" si="5"/>
        <v>12000</v>
      </c>
      <c r="U22">
        <v>30</v>
      </c>
      <c r="W22">
        <v>22</v>
      </c>
      <c r="X22">
        <f>W22*U22</f>
        <v>660</v>
      </c>
      <c r="Z22">
        <f t="shared" si="8"/>
        <v>0</v>
      </c>
      <c r="AA22">
        <f t="shared" si="9"/>
        <v>11</v>
      </c>
      <c r="AB22">
        <f t="shared" si="10"/>
        <v>0</v>
      </c>
      <c r="AD22" s="52">
        <f t="shared" si="11"/>
        <v>5.5E-2</v>
      </c>
      <c r="AF22" s="56">
        <f t="shared" si="12"/>
        <v>337920</v>
      </c>
    </row>
    <row r="24" spans="1:32" x14ac:dyDescent="0.25">
      <c r="J24" s="65" t="s">
        <v>63</v>
      </c>
      <c r="K24" s="65"/>
      <c r="L24" s="65"/>
      <c r="N24" s="65" t="s">
        <v>64</v>
      </c>
      <c r="O24" s="65"/>
      <c r="P24" s="65"/>
    </row>
  </sheetData>
  <mergeCells count="2">
    <mergeCell ref="J24:L24"/>
    <mergeCell ref="N24:P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0" sqref="J10:J14"/>
    </sheetView>
  </sheetViews>
  <sheetFormatPr defaultRowHeight="15" x14ac:dyDescent="0.25"/>
  <cols>
    <col min="9" max="9" width="9.140625" style="67"/>
  </cols>
  <sheetData>
    <row r="1" spans="1:10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46" t="s">
        <v>55</v>
      </c>
      <c r="I1" s="66" t="s">
        <v>56</v>
      </c>
      <c r="J1" s="46" t="s">
        <v>57</v>
      </c>
    </row>
    <row r="2" spans="1:10" x14ac:dyDescent="0.25">
      <c r="A2" s="31" t="s">
        <v>52</v>
      </c>
      <c r="B2" s="32"/>
      <c r="C2" s="32"/>
      <c r="D2" s="32"/>
      <c r="E2" s="32"/>
      <c r="F2" s="33"/>
      <c r="G2" s="33"/>
    </row>
    <row r="3" spans="1:10" x14ac:dyDescent="0.25">
      <c r="A3" s="31"/>
      <c r="B3" s="31" t="s">
        <v>16</v>
      </c>
      <c r="C3" s="34" t="s">
        <v>13</v>
      </c>
      <c r="D3" s="34">
        <v>72</v>
      </c>
      <c r="E3" s="34">
        <v>9</v>
      </c>
      <c r="F3" s="35">
        <v>113</v>
      </c>
      <c r="G3" s="35">
        <v>30</v>
      </c>
      <c r="H3">
        <v>18</v>
      </c>
      <c r="I3" s="67">
        <v>0</v>
      </c>
      <c r="J3">
        <v>0</v>
      </c>
    </row>
    <row r="4" spans="1:10" x14ac:dyDescent="0.25">
      <c r="A4" s="31"/>
      <c r="B4" s="31" t="s">
        <v>19</v>
      </c>
      <c r="C4" s="34" t="s">
        <v>13</v>
      </c>
      <c r="D4" s="34">
        <v>78</v>
      </c>
      <c r="E4" s="34">
        <v>5</v>
      </c>
      <c r="F4" s="35">
        <v>102</v>
      </c>
      <c r="G4" s="35">
        <v>28</v>
      </c>
      <c r="H4">
        <v>19</v>
      </c>
      <c r="I4" s="67">
        <v>0</v>
      </c>
      <c r="J4">
        <v>5</v>
      </c>
    </row>
    <row r="5" spans="1:10" x14ac:dyDescent="0.25">
      <c r="A5" s="31"/>
      <c r="B5" s="31" t="s">
        <v>29</v>
      </c>
      <c r="C5" s="34" t="s">
        <v>13</v>
      </c>
      <c r="D5" s="34">
        <v>61</v>
      </c>
      <c r="E5" s="34">
        <v>9</v>
      </c>
      <c r="F5" s="35">
        <v>114</v>
      </c>
      <c r="G5" s="35">
        <v>28</v>
      </c>
      <c r="H5">
        <v>29</v>
      </c>
      <c r="I5" s="67">
        <v>1</v>
      </c>
      <c r="J5">
        <v>14</v>
      </c>
    </row>
    <row r="6" spans="1:10" x14ac:dyDescent="0.25">
      <c r="A6" s="31"/>
      <c r="B6" s="31" t="s">
        <v>32</v>
      </c>
      <c r="C6" s="34" t="s">
        <v>13</v>
      </c>
      <c r="D6" s="34">
        <v>50</v>
      </c>
      <c r="E6" s="34">
        <v>22</v>
      </c>
      <c r="F6" s="35">
        <v>117</v>
      </c>
      <c r="G6" s="35">
        <v>30</v>
      </c>
      <c r="H6">
        <v>15</v>
      </c>
      <c r="I6" s="67">
        <v>0</v>
      </c>
      <c r="J6">
        <v>4</v>
      </c>
    </row>
    <row r="7" spans="1:10" x14ac:dyDescent="0.25">
      <c r="A7" s="40"/>
      <c r="B7" s="40" t="s">
        <v>23</v>
      </c>
      <c r="C7" s="41"/>
      <c r="D7" s="44">
        <f t="shared" ref="D7:J7" si="0">AVERAGE(D3:D6)</f>
        <v>65.25</v>
      </c>
      <c r="E7" s="44">
        <f t="shared" si="0"/>
        <v>11.25</v>
      </c>
      <c r="F7" s="44">
        <f t="shared" si="0"/>
        <v>111.5</v>
      </c>
      <c r="G7" s="44">
        <f t="shared" si="0"/>
        <v>29</v>
      </c>
      <c r="H7" s="44">
        <f t="shared" si="0"/>
        <v>20.25</v>
      </c>
      <c r="I7" s="68">
        <f t="shared" si="0"/>
        <v>0.25</v>
      </c>
      <c r="J7" s="44">
        <f t="shared" si="0"/>
        <v>5.75</v>
      </c>
    </row>
    <row r="8" spans="1:10" x14ac:dyDescent="0.25">
      <c r="A8" s="40"/>
      <c r="B8" s="40" t="s">
        <v>54</v>
      </c>
      <c r="C8" s="41"/>
      <c r="D8" s="44">
        <f t="shared" ref="D8:J8" si="1">STDEV(D3:D6)</f>
        <v>12.365947867699695</v>
      </c>
      <c r="E8" s="44">
        <f t="shared" si="1"/>
        <v>7.4105780251385696</v>
      </c>
      <c r="F8" s="44">
        <f t="shared" si="1"/>
        <v>6.5574385243020004</v>
      </c>
      <c r="G8" s="44">
        <f t="shared" si="1"/>
        <v>1.1547005383792515</v>
      </c>
      <c r="H8" s="44">
        <f t="shared" si="1"/>
        <v>6.0759087111860612</v>
      </c>
      <c r="I8" s="68">
        <f t="shared" si="1"/>
        <v>0.5</v>
      </c>
      <c r="J8" s="44">
        <f t="shared" si="1"/>
        <v>5.9090326337452783</v>
      </c>
    </row>
    <row r="9" spans="1:10" x14ac:dyDescent="0.25">
      <c r="A9" s="31" t="s">
        <v>53</v>
      </c>
      <c r="B9" s="31"/>
      <c r="C9" s="34"/>
      <c r="D9" s="34"/>
      <c r="E9" s="34"/>
      <c r="F9" s="35"/>
      <c r="G9" s="35"/>
    </row>
    <row r="10" spans="1:10" x14ac:dyDescent="0.25">
      <c r="B10" s="31" t="s">
        <v>35</v>
      </c>
      <c r="C10" s="34" t="s">
        <v>13</v>
      </c>
      <c r="D10" s="34">
        <v>68</v>
      </c>
      <c r="E10" s="34">
        <v>5</v>
      </c>
      <c r="F10" s="35">
        <v>81</v>
      </c>
      <c r="G10" s="36">
        <v>28</v>
      </c>
      <c r="H10">
        <v>22</v>
      </c>
      <c r="I10" s="67">
        <v>1</v>
      </c>
      <c r="J10">
        <v>6</v>
      </c>
    </row>
    <row r="11" spans="1:10" x14ac:dyDescent="0.25">
      <c r="A11" s="31"/>
      <c r="B11" s="31" t="s">
        <v>37</v>
      </c>
      <c r="C11" s="34" t="s">
        <v>13</v>
      </c>
      <c r="D11" s="34">
        <v>63</v>
      </c>
      <c r="E11" s="34">
        <v>9</v>
      </c>
      <c r="F11" s="35">
        <v>90</v>
      </c>
      <c r="G11" s="35">
        <v>29</v>
      </c>
      <c r="H11">
        <v>20</v>
      </c>
      <c r="I11" s="67">
        <v>0</v>
      </c>
      <c r="J11">
        <v>3</v>
      </c>
    </row>
    <row r="12" spans="1:10" x14ac:dyDescent="0.25">
      <c r="A12" s="31"/>
      <c r="B12" s="31" t="s">
        <v>43</v>
      </c>
      <c r="C12" s="34" t="s">
        <v>23</v>
      </c>
      <c r="D12" s="34">
        <v>65</v>
      </c>
      <c r="E12" s="34">
        <v>11</v>
      </c>
      <c r="F12" s="35">
        <v>87</v>
      </c>
      <c r="G12" s="35">
        <v>25</v>
      </c>
      <c r="H12">
        <v>20</v>
      </c>
      <c r="I12" s="67">
        <v>0</v>
      </c>
      <c r="J12">
        <v>1</v>
      </c>
    </row>
    <row r="13" spans="1:10" x14ac:dyDescent="0.25">
      <c r="A13" s="31"/>
      <c r="B13" s="31" t="s">
        <v>45</v>
      </c>
      <c r="C13" s="34" t="s">
        <v>23</v>
      </c>
      <c r="D13" s="34">
        <v>73</v>
      </c>
      <c r="E13" s="34">
        <v>8</v>
      </c>
      <c r="F13" s="35">
        <v>96</v>
      </c>
      <c r="G13" s="35">
        <v>29</v>
      </c>
      <c r="H13" t="s">
        <v>88</v>
      </c>
      <c r="I13" s="67">
        <v>0</v>
      </c>
      <c r="J13">
        <v>2</v>
      </c>
    </row>
    <row r="14" spans="1:10" x14ac:dyDescent="0.25">
      <c r="A14" s="31"/>
      <c r="B14" s="37" t="s">
        <v>47</v>
      </c>
      <c r="C14" s="38" t="s">
        <v>23</v>
      </c>
      <c r="D14" s="38">
        <v>71</v>
      </c>
      <c r="E14" s="38">
        <v>9</v>
      </c>
      <c r="F14" s="36">
        <v>111</v>
      </c>
      <c r="G14" s="36">
        <v>28</v>
      </c>
      <c r="H14">
        <v>20</v>
      </c>
      <c r="I14" s="67">
        <v>0</v>
      </c>
      <c r="J14">
        <v>10</v>
      </c>
    </row>
    <row r="15" spans="1:10" x14ac:dyDescent="0.25">
      <c r="A15" s="42"/>
      <c r="B15" s="43" t="s">
        <v>23</v>
      </c>
      <c r="C15" s="42"/>
      <c r="D15" s="45">
        <f t="shared" ref="D15:J15" si="2">AVERAGE(D10:D14)</f>
        <v>68</v>
      </c>
      <c r="E15" s="45">
        <f t="shared" si="2"/>
        <v>8.4</v>
      </c>
      <c r="F15" s="45">
        <f t="shared" si="2"/>
        <v>93</v>
      </c>
      <c r="G15" s="45">
        <f t="shared" si="2"/>
        <v>27.8</v>
      </c>
      <c r="H15" s="45">
        <f t="shared" si="2"/>
        <v>20.5</v>
      </c>
      <c r="I15" s="69">
        <f t="shared" si="2"/>
        <v>0.2</v>
      </c>
      <c r="J15" s="45">
        <f t="shared" si="2"/>
        <v>4.4000000000000004</v>
      </c>
    </row>
    <row r="16" spans="1:10" x14ac:dyDescent="0.25">
      <c r="A16" s="42"/>
      <c r="B16" s="43" t="s">
        <v>54</v>
      </c>
      <c r="C16" s="42"/>
      <c r="D16" s="45">
        <f>STDEV(D10:D14)</f>
        <v>4.1231056256176606</v>
      </c>
      <c r="E16" s="45">
        <f>STDEV(E10:E14)</f>
        <v>2.1908902300206639</v>
      </c>
      <c r="F16" s="45">
        <f>STDEV(F10:F14)</f>
        <v>11.423659658795863</v>
      </c>
      <c r="G16" s="45">
        <f>STDEV(G10:G14)</f>
        <v>1.6431676725154982</v>
      </c>
      <c r="H16" s="45">
        <f t="shared" ref="H16:J16" si="3">STDEV(H10:H14)</f>
        <v>1</v>
      </c>
      <c r="I16" s="69">
        <f t="shared" si="3"/>
        <v>0.44721359549995793</v>
      </c>
      <c r="J16" s="45">
        <f t="shared" si="3"/>
        <v>3.646916505762094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opLeftCell="S19" workbookViewId="0">
      <selection activeCell="AD30" sqref="AD30:AD34"/>
    </sheetView>
  </sheetViews>
  <sheetFormatPr defaultRowHeight="15" x14ac:dyDescent="0.25"/>
  <cols>
    <col min="2" max="2" width="8.28515625" bestFit="1" customWidth="1"/>
    <col min="3" max="3" width="12.28515625" bestFit="1" customWidth="1"/>
    <col min="4" max="4" width="10.5703125" bestFit="1" customWidth="1"/>
    <col min="5" max="5" width="10" bestFit="1" customWidth="1"/>
    <col min="6" max="6" width="3.5703125" bestFit="1" customWidth="1"/>
    <col min="7" max="7" width="4.5703125" bestFit="1" customWidth="1"/>
    <col min="8" max="8" width="10" bestFit="1" customWidth="1"/>
    <col min="10" max="10" width="3.28515625" bestFit="1" customWidth="1"/>
    <col min="11" max="11" width="4.42578125" bestFit="1" customWidth="1"/>
    <col min="12" max="12" width="4.5703125" bestFit="1" customWidth="1"/>
    <col min="14" max="14" width="3.28515625" bestFit="1" customWidth="1"/>
    <col min="15" max="15" width="4.42578125" bestFit="1" customWidth="1"/>
    <col min="16" max="16" width="2.7109375" bestFit="1" customWidth="1"/>
    <col min="18" max="19" width="12" bestFit="1" customWidth="1"/>
    <col min="21" max="21" width="10.42578125" bestFit="1" customWidth="1"/>
    <col min="23" max="23" width="11.7109375" bestFit="1" customWidth="1"/>
    <col min="26" max="26" width="7.85546875" bestFit="1" customWidth="1"/>
    <col min="28" max="28" width="12" bestFit="1" customWidth="1"/>
    <col min="32" max="32" width="14.28515625" bestFit="1" customWidth="1"/>
  </cols>
  <sheetData>
    <row r="1" spans="1:32" x14ac:dyDescent="0.25">
      <c r="A1" s="31"/>
      <c r="B1" s="32" t="s">
        <v>1</v>
      </c>
      <c r="C1" s="32" t="s">
        <v>10</v>
      </c>
      <c r="D1" s="32" t="s">
        <v>58</v>
      </c>
      <c r="E1" s="32" t="s">
        <v>59</v>
      </c>
      <c r="F1" s="33" t="s">
        <v>60</v>
      </c>
      <c r="G1" s="33" t="s">
        <v>61</v>
      </c>
      <c r="H1" s="46" t="s">
        <v>62</v>
      </c>
      <c r="J1" t="s">
        <v>60</v>
      </c>
      <c r="K1" t="s">
        <v>61</v>
      </c>
      <c r="L1" t="s">
        <v>62</v>
      </c>
      <c r="N1" t="s">
        <v>60</v>
      </c>
      <c r="O1" t="s">
        <v>61</v>
      </c>
      <c r="P1" t="s">
        <v>62</v>
      </c>
      <c r="R1" t="s">
        <v>66</v>
      </c>
      <c r="S1" t="s">
        <v>58</v>
      </c>
      <c r="U1" t="s">
        <v>11</v>
      </c>
      <c r="W1" t="s">
        <v>67</v>
      </c>
      <c r="X1" t="s">
        <v>68</v>
      </c>
      <c r="Z1" t="s">
        <v>69</v>
      </c>
      <c r="AA1" t="s">
        <v>70</v>
      </c>
      <c r="AB1" t="s">
        <v>71</v>
      </c>
      <c r="AD1" t="s">
        <v>72</v>
      </c>
      <c r="AF1" t="s">
        <v>73</v>
      </c>
    </row>
    <row r="2" spans="1:32" x14ac:dyDescent="0.25">
      <c r="A2" s="31" t="s">
        <v>52</v>
      </c>
      <c r="B2" s="32"/>
      <c r="C2" s="32"/>
      <c r="D2" s="32"/>
      <c r="E2" s="32"/>
      <c r="F2" s="33"/>
      <c r="G2" s="33"/>
    </row>
    <row r="3" spans="1:32" x14ac:dyDescent="0.25">
      <c r="A3" s="31"/>
      <c r="B3" s="31" t="s">
        <v>16</v>
      </c>
      <c r="C3" s="34">
        <v>512</v>
      </c>
      <c r="D3" s="34">
        <v>15864720</v>
      </c>
      <c r="E3" s="34">
        <v>30985.78</v>
      </c>
      <c r="F3" s="35">
        <v>8</v>
      </c>
      <c r="G3" s="35">
        <v>36</v>
      </c>
      <c r="H3">
        <v>25.78125</v>
      </c>
      <c r="J3">
        <f t="shared" ref="J3:J16" si="0">INT(E3/(60*60))</f>
        <v>8</v>
      </c>
      <c r="K3">
        <f t="shared" ref="K3:K18" si="1">INT((E3-J3*60*60)/(60))</f>
        <v>36</v>
      </c>
      <c r="L3" s="48">
        <f>E3-J3*60*60-K3*60</f>
        <v>25.779999999998836</v>
      </c>
      <c r="N3">
        <f t="shared" ref="N3:N18" si="2">J3</f>
        <v>8</v>
      </c>
      <c r="O3">
        <f t="shared" ref="O3:O18" si="3">INT(K3/4)*4</f>
        <v>36</v>
      </c>
      <c r="P3">
        <v>0</v>
      </c>
      <c r="R3">
        <f t="shared" ref="R3:R18" si="4">N3*60*60+O3*60+P3</f>
        <v>30960</v>
      </c>
      <c r="S3">
        <f t="shared" ref="S3:S14" si="5">R3*C3</f>
        <v>15851520</v>
      </c>
      <c r="U3">
        <v>30</v>
      </c>
      <c r="W3">
        <v>127</v>
      </c>
      <c r="X3">
        <f t="shared" ref="X3:X6" si="6">W3*U3</f>
        <v>3810</v>
      </c>
      <c r="Z3">
        <f t="shared" ref="Z3:Z18" si="7">INT(X3/(60*60))</f>
        <v>1</v>
      </c>
      <c r="AA3">
        <f t="shared" ref="AA3:AA18" si="8">INT((X3-60*60*Z3)/60)</f>
        <v>3</v>
      </c>
      <c r="AB3">
        <f t="shared" ref="AB3:AB18" si="9">X3-Z3*60*60-AA3*60</f>
        <v>30</v>
      </c>
      <c r="AD3" s="52">
        <f>X3/R3</f>
        <v>0.12306201550387597</v>
      </c>
      <c r="AF3" s="56">
        <f t="shared" ref="AF3:AF18" si="10">X3*C3</f>
        <v>1950720</v>
      </c>
    </row>
    <row r="4" spans="1:32" x14ac:dyDescent="0.25">
      <c r="A4" s="31"/>
      <c r="B4" s="31" t="s">
        <v>19</v>
      </c>
      <c r="C4" s="34">
        <v>512</v>
      </c>
      <c r="D4" s="34">
        <v>13946425</v>
      </c>
      <c r="E4" s="34">
        <v>27239.11</v>
      </c>
      <c r="F4" s="35">
        <v>7</v>
      </c>
      <c r="G4" s="35">
        <v>33</v>
      </c>
      <c r="H4">
        <v>59.111330000000002</v>
      </c>
      <c r="J4">
        <f t="shared" si="0"/>
        <v>7</v>
      </c>
      <c r="K4">
        <f t="shared" si="1"/>
        <v>33</v>
      </c>
      <c r="L4" s="48">
        <f t="shared" ref="L3:L18" si="11">E4-J4*60*60-K4*60</f>
        <v>59.110000000000582</v>
      </c>
      <c r="N4">
        <f t="shared" si="2"/>
        <v>7</v>
      </c>
      <c r="O4">
        <f t="shared" si="3"/>
        <v>32</v>
      </c>
      <c r="P4">
        <v>0</v>
      </c>
      <c r="R4">
        <f t="shared" si="4"/>
        <v>27120</v>
      </c>
      <c r="S4">
        <f t="shared" si="5"/>
        <v>13885440</v>
      </c>
      <c r="U4">
        <v>30</v>
      </c>
      <c r="W4">
        <v>171</v>
      </c>
      <c r="X4">
        <f t="shared" si="6"/>
        <v>5130</v>
      </c>
      <c r="Z4">
        <f t="shared" si="7"/>
        <v>1</v>
      </c>
      <c r="AA4">
        <f t="shared" si="8"/>
        <v>25</v>
      </c>
      <c r="AB4">
        <f t="shared" si="9"/>
        <v>30</v>
      </c>
      <c r="AD4" s="52">
        <f t="shared" ref="AD4:AD18" si="12">X4/R4</f>
        <v>0.18915929203539822</v>
      </c>
      <c r="AF4" s="56">
        <f t="shared" si="10"/>
        <v>2626560</v>
      </c>
    </row>
    <row r="5" spans="1:32" x14ac:dyDescent="0.25">
      <c r="A5" s="31"/>
      <c r="B5" s="31" t="s">
        <v>29</v>
      </c>
      <c r="C5" s="34">
        <v>512</v>
      </c>
      <c r="D5" s="34">
        <v>15831258</v>
      </c>
      <c r="E5" s="34">
        <v>30920.43</v>
      </c>
      <c r="F5" s="35">
        <v>8</v>
      </c>
      <c r="G5" s="35">
        <v>35</v>
      </c>
      <c r="H5">
        <v>20.42578</v>
      </c>
      <c r="J5">
        <f t="shared" si="0"/>
        <v>8</v>
      </c>
      <c r="K5">
        <f t="shared" si="1"/>
        <v>35</v>
      </c>
      <c r="L5" s="48">
        <f t="shared" si="11"/>
        <v>20.430000000000291</v>
      </c>
      <c r="N5">
        <f t="shared" si="2"/>
        <v>8</v>
      </c>
      <c r="O5">
        <f t="shared" si="3"/>
        <v>32</v>
      </c>
      <c r="P5">
        <v>0</v>
      </c>
      <c r="R5">
        <f t="shared" si="4"/>
        <v>30720</v>
      </c>
      <c r="S5">
        <f t="shared" si="5"/>
        <v>15728640</v>
      </c>
      <c r="U5">
        <v>30</v>
      </c>
      <c r="W5">
        <v>166</v>
      </c>
      <c r="X5">
        <f t="shared" si="6"/>
        <v>4980</v>
      </c>
      <c r="Z5">
        <f t="shared" si="7"/>
        <v>1</v>
      </c>
      <c r="AA5">
        <f t="shared" si="8"/>
        <v>23</v>
      </c>
      <c r="AB5">
        <f t="shared" si="9"/>
        <v>0</v>
      </c>
      <c r="AD5" s="52">
        <f t="shared" si="12"/>
        <v>0.162109375</v>
      </c>
      <c r="AE5" s="50"/>
      <c r="AF5" s="56">
        <f t="shared" si="10"/>
        <v>2549760</v>
      </c>
    </row>
    <row r="6" spans="1:32" x14ac:dyDescent="0.25">
      <c r="A6" s="31"/>
      <c r="B6" s="31" t="s">
        <v>32</v>
      </c>
      <c r="C6" s="34">
        <v>512</v>
      </c>
      <c r="D6" s="34">
        <v>8539881</v>
      </c>
      <c r="E6" s="34">
        <v>16679.46</v>
      </c>
      <c r="F6" s="35">
        <v>4</v>
      </c>
      <c r="G6" s="35">
        <v>37</v>
      </c>
      <c r="H6">
        <v>59.455080000000002</v>
      </c>
      <c r="J6">
        <f t="shared" si="0"/>
        <v>4</v>
      </c>
      <c r="K6">
        <f t="shared" si="1"/>
        <v>37</v>
      </c>
      <c r="L6" s="48">
        <f t="shared" si="11"/>
        <v>59.459999999999127</v>
      </c>
      <c r="N6">
        <f t="shared" si="2"/>
        <v>4</v>
      </c>
      <c r="O6">
        <f t="shared" si="3"/>
        <v>36</v>
      </c>
      <c r="P6">
        <v>0</v>
      </c>
      <c r="R6">
        <f t="shared" si="4"/>
        <v>16560</v>
      </c>
      <c r="S6">
        <f t="shared" si="5"/>
        <v>8478720</v>
      </c>
      <c r="U6">
        <v>30</v>
      </c>
      <c r="W6">
        <v>47</v>
      </c>
      <c r="X6">
        <f t="shared" si="6"/>
        <v>1410</v>
      </c>
      <c r="Z6">
        <f t="shared" si="7"/>
        <v>0</v>
      </c>
      <c r="AA6">
        <f t="shared" si="8"/>
        <v>23</v>
      </c>
      <c r="AB6">
        <f t="shared" si="9"/>
        <v>30</v>
      </c>
      <c r="AD6" s="52">
        <f t="shared" si="12"/>
        <v>8.5144927536231887E-2</v>
      </c>
      <c r="AE6" s="50"/>
      <c r="AF6" s="56">
        <f t="shared" si="10"/>
        <v>721920</v>
      </c>
    </row>
    <row r="7" spans="1:32" x14ac:dyDescent="0.25">
      <c r="A7" s="40"/>
      <c r="B7" s="40" t="s">
        <v>23</v>
      </c>
      <c r="C7" s="44">
        <f t="shared" ref="C7:H7" si="13">AVERAGE(C3:C6)</f>
        <v>512</v>
      </c>
      <c r="D7" s="44">
        <f t="shared" si="13"/>
        <v>13545571</v>
      </c>
      <c r="E7" s="44">
        <f t="shared" si="13"/>
        <v>26456.195</v>
      </c>
      <c r="F7" s="44">
        <f t="shared" si="13"/>
        <v>6.75</v>
      </c>
      <c r="G7" s="44">
        <f t="shared" si="13"/>
        <v>35.25</v>
      </c>
      <c r="H7" s="44">
        <f t="shared" si="13"/>
        <v>41.193360000000006</v>
      </c>
      <c r="J7">
        <f t="shared" si="0"/>
        <v>7</v>
      </c>
      <c r="K7">
        <f t="shared" si="1"/>
        <v>20</v>
      </c>
      <c r="L7" s="48">
        <f t="shared" si="11"/>
        <v>56.194999999999709</v>
      </c>
      <c r="N7" s="49"/>
      <c r="O7" s="49"/>
      <c r="P7" s="49"/>
      <c r="R7" s="49">
        <f>AVERAGE(R3:R6)</f>
        <v>26340</v>
      </c>
      <c r="S7" s="49">
        <f>AVERAGE(S3:S6)</f>
        <v>13486080</v>
      </c>
      <c r="T7" s="50"/>
      <c r="U7" s="50"/>
      <c r="V7" s="50"/>
      <c r="W7" s="49">
        <f>AVERAGE(W3:W6)</f>
        <v>127.75</v>
      </c>
      <c r="X7" s="49">
        <f>AVERAGE(X3:X6)</f>
        <v>3832.5</v>
      </c>
      <c r="Z7" s="49">
        <f t="shared" si="7"/>
        <v>1</v>
      </c>
      <c r="AA7" s="49">
        <f t="shared" si="8"/>
        <v>3</v>
      </c>
      <c r="AB7" s="49">
        <f t="shared" si="9"/>
        <v>52.5</v>
      </c>
      <c r="AD7" s="53">
        <f>AVERAGE(AD3:AD6)</f>
        <v>0.13986890251887651</v>
      </c>
      <c r="AE7" s="54"/>
      <c r="AF7" s="55">
        <f>AVERAGE(AF3:AF6)</f>
        <v>1962240</v>
      </c>
    </row>
    <row r="8" spans="1:32" x14ac:dyDescent="0.25">
      <c r="A8" s="40"/>
      <c r="B8" s="40" t="s">
        <v>54</v>
      </c>
      <c r="C8" s="44">
        <f t="shared" ref="C8:H8" si="14">STDEV(C3:C6)</f>
        <v>0</v>
      </c>
      <c r="D8" s="44">
        <f t="shared" si="14"/>
        <v>3455451.4153525587</v>
      </c>
      <c r="E8" s="44">
        <f t="shared" si="14"/>
        <v>6748.9267681338397</v>
      </c>
      <c r="F8" s="44">
        <f t="shared" si="14"/>
        <v>1.8929694486000912</v>
      </c>
      <c r="G8" s="44">
        <f t="shared" si="14"/>
        <v>1.707825127659933</v>
      </c>
      <c r="H8" s="44">
        <f t="shared" si="14"/>
        <v>21.002932969689407</v>
      </c>
      <c r="J8">
        <f t="shared" si="0"/>
        <v>1</v>
      </c>
      <c r="K8">
        <f t="shared" si="1"/>
        <v>52</v>
      </c>
      <c r="L8" s="48">
        <f t="shared" si="11"/>
        <v>28.926768133839687</v>
      </c>
      <c r="N8" s="49"/>
      <c r="O8" s="49"/>
      <c r="P8" s="49"/>
      <c r="R8" s="49">
        <f>STDEV(R3:R6)</f>
        <v>6752.4217877736282</v>
      </c>
      <c r="S8" s="49">
        <f>STDEV(S3:S6)</f>
        <v>3457239.9553400977</v>
      </c>
      <c r="T8" s="50"/>
      <c r="U8" s="50"/>
      <c r="V8" s="50"/>
      <c r="W8" s="49">
        <f>STDEV(W3:W6)</f>
        <v>57.314192541347616</v>
      </c>
      <c r="X8" s="49">
        <f>STDEV(X3:X6)</f>
        <v>1719.4257762404284</v>
      </c>
      <c r="Z8" s="49">
        <f t="shared" si="7"/>
        <v>0</v>
      </c>
      <c r="AA8" s="49">
        <f t="shared" si="8"/>
        <v>28</v>
      </c>
      <c r="AB8" s="49">
        <f t="shared" si="9"/>
        <v>39.425776240428377</v>
      </c>
      <c r="AD8" s="53">
        <f>STDEV(AD3:AD6)</f>
        <v>4.5465613394117844E-2</v>
      </c>
      <c r="AE8" s="54"/>
      <c r="AF8" s="55">
        <f>STDEV(AF3:AF6)</f>
        <v>880345.99743509933</v>
      </c>
    </row>
    <row r="9" spans="1:32" x14ac:dyDescent="0.25">
      <c r="A9" s="31" t="s">
        <v>53</v>
      </c>
      <c r="B9" s="31"/>
      <c r="C9" s="34"/>
      <c r="D9" s="34"/>
      <c r="E9" s="34"/>
      <c r="F9" s="35"/>
      <c r="G9" s="35"/>
      <c r="L9" s="48"/>
      <c r="AD9" s="52"/>
      <c r="AE9" s="50"/>
    </row>
    <row r="10" spans="1:32" x14ac:dyDescent="0.25">
      <c r="B10" s="31" t="s">
        <v>35</v>
      </c>
      <c r="C10" s="34">
        <v>512</v>
      </c>
      <c r="D10" s="34">
        <v>14509491</v>
      </c>
      <c r="E10" s="34">
        <v>28338.85</v>
      </c>
      <c r="F10" s="35">
        <v>7</v>
      </c>
      <c r="G10" s="36">
        <v>52</v>
      </c>
      <c r="H10">
        <v>18.849609999999998</v>
      </c>
      <c r="J10">
        <f t="shared" si="0"/>
        <v>7</v>
      </c>
      <c r="K10">
        <f t="shared" si="1"/>
        <v>52</v>
      </c>
      <c r="L10" s="48">
        <f t="shared" si="11"/>
        <v>18.849999999998545</v>
      </c>
      <c r="N10">
        <f t="shared" si="2"/>
        <v>7</v>
      </c>
      <c r="O10">
        <f t="shared" si="3"/>
        <v>52</v>
      </c>
      <c r="P10">
        <v>0</v>
      </c>
      <c r="R10">
        <f t="shared" si="4"/>
        <v>28320</v>
      </c>
      <c r="S10">
        <f t="shared" si="5"/>
        <v>14499840</v>
      </c>
      <c r="U10">
        <v>30</v>
      </c>
      <c r="W10">
        <v>132</v>
      </c>
      <c r="X10">
        <f>W10*U10</f>
        <v>3960</v>
      </c>
      <c r="Z10">
        <f t="shared" si="7"/>
        <v>1</v>
      </c>
      <c r="AA10">
        <f t="shared" si="8"/>
        <v>6</v>
      </c>
      <c r="AB10">
        <f t="shared" si="9"/>
        <v>0</v>
      </c>
      <c r="AD10" s="52">
        <f t="shared" si="12"/>
        <v>0.13983050847457626</v>
      </c>
      <c r="AE10" s="50"/>
      <c r="AF10" s="56">
        <f t="shared" si="10"/>
        <v>2027520</v>
      </c>
    </row>
    <row r="11" spans="1:32" x14ac:dyDescent="0.25">
      <c r="A11" s="31"/>
      <c r="B11" s="31" t="s">
        <v>37</v>
      </c>
      <c r="C11" s="34">
        <v>512</v>
      </c>
      <c r="D11" s="34">
        <v>12994758</v>
      </c>
      <c r="E11" s="34">
        <v>25380.39</v>
      </c>
      <c r="F11" s="35">
        <v>7</v>
      </c>
      <c r="G11" s="35">
        <v>3</v>
      </c>
      <c r="H11">
        <v>0.38671879999999997</v>
      </c>
      <c r="J11">
        <f t="shared" si="0"/>
        <v>7</v>
      </c>
      <c r="K11">
        <f t="shared" si="1"/>
        <v>3</v>
      </c>
      <c r="L11" s="48">
        <f t="shared" si="11"/>
        <v>0.38999999999941792</v>
      </c>
      <c r="N11">
        <f t="shared" si="2"/>
        <v>7</v>
      </c>
      <c r="O11">
        <f t="shared" si="3"/>
        <v>0</v>
      </c>
      <c r="P11">
        <v>0</v>
      </c>
      <c r="R11">
        <f t="shared" si="4"/>
        <v>25200</v>
      </c>
      <c r="S11">
        <f t="shared" si="5"/>
        <v>12902400</v>
      </c>
      <c r="U11">
        <v>30</v>
      </c>
      <c r="W11">
        <v>99</v>
      </c>
      <c r="X11">
        <f>W11*U11</f>
        <v>2970</v>
      </c>
      <c r="Z11">
        <f t="shared" si="7"/>
        <v>0</v>
      </c>
      <c r="AA11">
        <f t="shared" si="8"/>
        <v>49</v>
      </c>
      <c r="AB11">
        <f t="shared" si="9"/>
        <v>30</v>
      </c>
      <c r="AD11" s="52">
        <f t="shared" si="12"/>
        <v>0.11785714285714285</v>
      </c>
      <c r="AE11" s="50"/>
      <c r="AF11" s="56">
        <f t="shared" si="10"/>
        <v>1520640</v>
      </c>
    </row>
    <row r="12" spans="1:32" x14ac:dyDescent="0.25">
      <c r="A12" s="31"/>
      <c r="B12" s="31" t="s">
        <v>43</v>
      </c>
      <c r="C12" s="34">
        <v>512</v>
      </c>
      <c r="D12" s="34">
        <v>18554003</v>
      </c>
      <c r="E12" s="34">
        <v>36238.29</v>
      </c>
      <c r="F12" s="35">
        <v>10</v>
      </c>
      <c r="G12" s="35">
        <v>3</v>
      </c>
      <c r="H12">
        <v>58.287109999999998</v>
      </c>
      <c r="J12">
        <f t="shared" si="0"/>
        <v>10</v>
      </c>
      <c r="K12">
        <f t="shared" si="1"/>
        <v>3</v>
      </c>
      <c r="L12" s="48">
        <f t="shared" si="11"/>
        <v>58.290000000000873</v>
      </c>
      <c r="N12">
        <f t="shared" si="2"/>
        <v>10</v>
      </c>
      <c r="O12">
        <f t="shared" si="3"/>
        <v>0</v>
      </c>
      <c r="P12">
        <v>0</v>
      </c>
      <c r="R12">
        <f t="shared" si="4"/>
        <v>36000</v>
      </c>
      <c r="S12">
        <f t="shared" si="5"/>
        <v>18432000</v>
      </c>
      <c r="U12">
        <v>30</v>
      </c>
      <c r="W12">
        <v>34</v>
      </c>
      <c r="X12">
        <f>W12*U12</f>
        <v>1020</v>
      </c>
      <c r="Z12">
        <f t="shared" si="7"/>
        <v>0</v>
      </c>
      <c r="AA12">
        <f t="shared" si="8"/>
        <v>17</v>
      </c>
      <c r="AB12">
        <f t="shared" si="9"/>
        <v>0</v>
      </c>
      <c r="AD12" s="52">
        <f t="shared" si="12"/>
        <v>2.8333333333333332E-2</v>
      </c>
      <c r="AE12" s="50"/>
      <c r="AF12" s="56">
        <f t="shared" si="10"/>
        <v>522240</v>
      </c>
    </row>
    <row r="13" spans="1:32" x14ac:dyDescent="0.25">
      <c r="A13" s="31"/>
      <c r="B13" s="31" t="s">
        <v>45</v>
      </c>
      <c r="C13" s="34">
        <v>512</v>
      </c>
      <c r="D13" s="34">
        <v>14709391</v>
      </c>
      <c r="E13" s="34">
        <v>28729.279999999999</v>
      </c>
      <c r="F13" s="35">
        <v>7</v>
      </c>
      <c r="G13" s="35">
        <v>58</v>
      </c>
      <c r="H13" s="47">
        <v>49.279299999999999</v>
      </c>
      <c r="J13">
        <f t="shared" si="0"/>
        <v>7</v>
      </c>
      <c r="K13">
        <f t="shared" si="1"/>
        <v>58</v>
      </c>
      <c r="L13" s="48">
        <f t="shared" si="11"/>
        <v>49.279999999998836</v>
      </c>
      <c r="N13">
        <f t="shared" si="2"/>
        <v>7</v>
      </c>
      <c r="O13">
        <f t="shared" si="3"/>
        <v>56</v>
      </c>
      <c r="P13">
        <v>0</v>
      </c>
      <c r="R13">
        <f t="shared" si="4"/>
        <v>28560</v>
      </c>
      <c r="S13">
        <f t="shared" si="5"/>
        <v>14622720</v>
      </c>
      <c r="U13">
        <v>30</v>
      </c>
      <c r="W13">
        <v>41</v>
      </c>
      <c r="X13">
        <f>W13*U13</f>
        <v>1230</v>
      </c>
      <c r="Z13">
        <f t="shared" si="7"/>
        <v>0</v>
      </c>
      <c r="AA13">
        <f t="shared" si="8"/>
        <v>20</v>
      </c>
      <c r="AB13">
        <f t="shared" si="9"/>
        <v>30</v>
      </c>
      <c r="AD13" s="52">
        <f t="shared" si="12"/>
        <v>4.3067226890756302E-2</v>
      </c>
      <c r="AE13" s="50"/>
      <c r="AF13" s="56">
        <f t="shared" si="10"/>
        <v>629760</v>
      </c>
    </row>
    <row r="14" spans="1:32" x14ac:dyDescent="0.25">
      <c r="A14" s="31"/>
      <c r="B14" s="37" t="s">
        <v>47</v>
      </c>
      <c r="C14" s="38">
        <v>512</v>
      </c>
      <c r="D14" s="38">
        <v>11571009</v>
      </c>
      <c r="E14" s="38">
        <v>22599.63</v>
      </c>
      <c r="F14" s="36">
        <v>6</v>
      </c>
      <c r="G14" s="36">
        <v>16</v>
      </c>
      <c r="H14">
        <v>39.626950000000001</v>
      </c>
      <c r="J14">
        <f t="shared" si="0"/>
        <v>6</v>
      </c>
      <c r="K14">
        <f t="shared" si="1"/>
        <v>16</v>
      </c>
      <c r="L14" s="48">
        <f t="shared" si="11"/>
        <v>39.630000000001019</v>
      </c>
      <c r="N14">
        <f t="shared" si="2"/>
        <v>6</v>
      </c>
      <c r="O14">
        <f t="shared" si="3"/>
        <v>16</v>
      </c>
      <c r="P14">
        <v>0</v>
      </c>
      <c r="R14">
        <f t="shared" si="4"/>
        <v>22560</v>
      </c>
      <c r="S14">
        <f t="shared" si="5"/>
        <v>11550720</v>
      </c>
      <c r="U14">
        <v>30</v>
      </c>
      <c r="W14">
        <v>59</v>
      </c>
      <c r="X14">
        <f>W14*U14</f>
        <v>1770</v>
      </c>
      <c r="Z14">
        <f t="shared" si="7"/>
        <v>0</v>
      </c>
      <c r="AA14">
        <f t="shared" si="8"/>
        <v>29</v>
      </c>
      <c r="AB14">
        <f t="shared" si="9"/>
        <v>30</v>
      </c>
      <c r="AD14" s="52">
        <f t="shared" si="12"/>
        <v>7.8457446808510634E-2</v>
      </c>
      <c r="AE14" s="50"/>
      <c r="AF14" s="56">
        <f t="shared" si="10"/>
        <v>906240</v>
      </c>
    </row>
    <row r="15" spans="1:32" x14ac:dyDescent="0.25">
      <c r="A15" s="42"/>
      <c r="B15" s="43" t="s">
        <v>23</v>
      </c>
      <c r="C15" s="45">
        <f t="shared" ref="C15:H15" si="15">AVERAGE(C10:C14)</f>
        <v>512</v>
      </c>
      <c r="D15" s="45">
        <f t="shared" si="15"/>
        <v>14467730.4</v>
      </c>
      <c r="E15" s="45">
        <f t="shared" si="15"/>
        <v>28257.288</v>
      </c>
      <c r="F15" s="45">
        <f t="shared" si="15"/>
        <v>7.4</v>
      </c>
      <c r="G15" s="45">
        <f t="shared" si="15"/>
        <v>26.4</v>
      </c>
      <c r="H15" s="45">
        <f t="shared" si="15"/>
        <v>33.285937759999996</v>
      </c>
      <c r="J15">
        <f t="shared" si="0"/>
        <v>7</v>
      </c>
      <c r="K15">
        <f t="shared" si="1"/>
        <v>50</v>
      </c>
      <c r="L15" s="48">
        <f t="shared" si="11"/>
        <v>57.288000000000466</v>
      </c>
      <c r="N15" s="49"/>
      <c r="O15" s="49"/>
      <c r="P15" s="49"/>
      <c r="R15" s="49">
        <f>AVERAGE(R10:R14)</f>
        <v>28128</v>
      </c>
      <c r="S15" s="49">
        <f>AVERAGE(S10:S14)</f>
        <v>14401536</v>
      </c>
      <c r="T15" s="50"/>
      <c r="U15" s="50"/>
      <c r="V15" s="50"/>
      <c r="W15" s="49">
        <f>AVERAGE(W10:W14)</f>
        <v>73</v>
      </c>
      <c r="X15" s="49">
        <f>AVERAGE(X10:X14)</f>
        <v>2190</v>
      </c>
      <c r="Z15" s="49">
        <f t="shared" si="7"/>
        <v>0</v>
      </c>
      <c r="AA15" s="49">
        <f t="shared" si="8"/>
        <v>36</v>
      </c>
      <c r="AB15" s="49">
        <f t="shared" si="9"/>
        <v>30</v>
      </c>
      <c r="AD15" s="53">
        <f>AVERAGE(AD10:AD14)</f>
        <v>8.1509131672863874E-2</v>
      </c>
      <c r="AE15" s="54"/>
      <c r="AF15" s="55">
        <f>AVERAGE(AF10:AF14)</f>
        <v>1121280</v>
      </c>
    </row>
    <row r="16" spans="1:32" x14ac:dyDescent="0.25">
      <c r="A16" s="42"/>
      <c r="B16" s="43" t="s">
        <v>54</v>
      </c>
      <c r="C16" s="45">
        <f t="shared" ref="C16:H16" si="16">STDEV(C10:C14)</f>
        <v>0</v>
      </c>
      <c r="D16" s="45">
        <f t="shared" si="16"/>
        <v>2613350.823903827</v>
      </c>
      <c r="E16" s="45">
        <f t="shared" si="16"/>
        <v>5104.2006690391809</v>
      </c>
      <c r="F16" s="45">
        <f t="shared" si="16"/>
        <v>1.5165750888103091</v>
      </c>
      <c r="G16" s="45">
        <f t="shared" si="16"/>
        <v>26.726391451148057</v>
      </c>
      <c r="H16" s="45">
        <f t="shared" si="16"/>
        <v>23.514999748639191</v>
      </c>
      <c r="J16">
        <f t="shared" si="0"/>
        <v>1</v>
      </c>
      <c r="K16">
        <f t="shared" si="1"/>
        <v>25</v>
      </c>
      <c r="L16" s="48">
        <f t="shared" si="11"/>
        <v>4.2006690391808661</v>
      </c>
      <c r="N16" s="49"/>
      <c r="O16" s="49"/>
      <c r="P16" s="49"/>
      <c r="R16" s="49">
        <f>STDEV(R10:R14)</f>
        <v>5043.9984139569278</v>
      </c>
      <c r="S16" s="49">
        <f>STDEV(S10:S14)</f>
        <v>2582527.1879459471</v>
      </c>
      <c r="T16" s="50"/>
      <c r="U16" s="50"/>
      <c r="V16" s="50"/>
      <c r="W16" s="49">
        <f>STDEV(W10:W14)</f>
        <v>41.527099585692234</v>
      </c>
      <c r="X16" s="49">
        <f>STDEV(X10:X14)</f>
        <v>1245.8129875707671</v>
      </c>
      <c r="Z16" s="49">
        <f t="shared" si="7"/>
        <v>0</v>
      </c>
      <c r="AA16" s="49">
        <f t="shared" si="8"/>
        <v>20</v>
      </c>
      <c r="AB16" s="49">
        <f t="shared" si="9"/>
        <v>45.812987570767064</v>
      </c>
      <c r="AD16" s="53">
        <f>STDEV(AD10:AD14)</f>
        <v>4.7532408054752874E-2</v>
      </c>
      <c r="AE16" s="54"/>
      <c r="AF16" s="55">
        <f t="shared" ref="AF16" si="17">STDEV(AF10:AF14)</f>
        <v>637856.24963623274</v>
      </c>
    </row>
    <row r="17" spans="2:32" x14ac:dyDescent="0.25">
      <c r="L17" s="48"/>
      <c r="AD17" s="52"/>
      <c r="AE17" s="50"/>
    </row>
    <row r="18" spans="2:32" x14ac:dyDescent="0.25">
      <c r="B18" s="37" t="s">
        <v>49</v>
      </c>
      <c r="C18" s="38">
        <v>512</v>
      </c>
      <c r="D18">
        <v>6235956</v>
      </c>
      <c r="E18">
        <v>12179.6</v>
      </c>
      <c r="F18">
        <v>3</v>
      </c>
      <c r="G18">
        <v>22</v>
      </c>
      <c r="H18">
        <v>59.601559999999999</v>
      </c>
      <c r="J18">
        <f>INT(E18/(60*60))</f>
        <v>3</v>
      </c>
      <c r="K18">
        <f t="shared" si="1"/>
        <v>22</v>
      </c>
      <c r="L18" s="48">
        <f t="shared" si="11"/>
        <v>59.600000000000364</v>
      </c>
      <c r="N18">
        <f t="shared" si="2"/>
        <v>3</v>
      </c>
      <c r="O18">
        <f t="shared" si="3"/>
        <v>20</v>
      </c>
      <c r="P18">
        <v>0</v>
      </c>
      <c r="R18">
        <f t="shared" si="4"/>
        <v>12000</v>
      </c>
      <c r="U18">
        <v>30</v>
      </c>
      <c r="W18">
        <v>22</v>
      </c>
      <c r="X18">
        <f>W18*U18</f>
        <v>660</v>
      </c>
      <c r="Z18">
        <f t="shared" si="7"/>
        <v>0</v>
      </c>
      <c r="AA18">
        <f t="shared" si="8"/>
        <v>11</v>
      </c>
      <c r="AB18">
        <f t="shared" si="9"/>
        <v>0</v>
      </c>
      <c r="AD18" s="52">
        <f t="shared" si="12"/>
        <v>5.5E-2</v>
      </c>
      <c r="AF18" s="56">
        <f t="shared" si="10"/>
        <v>337920</v>
      </c>
    </row>
    <row r="20" spans="2:32" x14ac:dyDescent="0.25">
      <c r="J20" s="65" t="s">
        <v>63</v>
      </c>
      <c r="K20" s="65"/>
      <c r="L20" s="65"/>
      <c r="N20" s="65" t="s">
        <v>64</v>
      </c>
      <c r="O20" s="65"/>
      <c r="P20" s="65"/>
    </row>
    <row r="23" spans="2:32" x14ac:dyDescent="0.25">
      <c r="S23">
        <v>30960</v>
      </c>
      <c r="X23">
        <v>3810</v>
      </c>
      <c r="AD23">
        <v>0.12306201550387597</v>
      </c>
    </row>
    <row r="24" spans="2:32" x14ac:dyDescent="0.25">
      <c r="S24">
        <v>27120</v>
      </c>
      <c r="X24">
        <v>5130</v>
      </c>
      <c r="AD24">
        <v>0.18915929203539822</v>
      </c>
    </row>
    <row r="25" spans="2:32" x14ac:dyDescent="0.25">
      <c r="S25">
        <v>30720</v>
      </c>
      <c r="X25">
        <v>4980</v>
      </c>
      <c r="AD25">
        <v>0.162109375</v>
      </c>
    </row>
    <row r="26" spans="2:32" x14ac:dyDescent="0.25">
      <c r="S26">
        <v>16560</v>
      </c>
      <c r="X26">
        <v>1410</v>
      </c>
      <c r="AD26">
        <v>8.5144927536231887E-2</v>
      </c>
    </row>
    <row r="27" spans="2:32" x14ac:dyDescent="0.25">
      <c r="S27">
        <v>26340</v>
      </c>
      <c r="X27">
        <v>3832.5</v>
      </c>
      <c r="AD27">
        <v>0.13986890251887651</v>
      </c>
    </row>
    <row r="28" spans="2:32" x14ac:dyDescent="0.25">
      <c r="S28">
        <v>6752.4217877736282</v>
      </c>
      <c r="X28">
        <v>1719.4257762404284</v>
      </c>
      <c r="AD28">
        <v>4.5465613394117844E-2</v>
      </c>
    </row>
    <row r="30" spans="2:32" x14ac:dyDescent="0.25">
      <c r="S30">
        <v>28320</v>
      </c>
      <c r="X30">
        <v>3960</v>
      </c>
      <c r="AD30">
        <v>0.13983050847457626</v>
      </c>
    </row>
    <row r="31" spans="2:32" x14ac:dyDescent="0.25">
      <c r="S31">
        <v>25200</v>
      </c>
      <c r="X31">
        <v>2970</v>
      </c>
      <c r="AD31">
        <v>0.11785714285714285</v>
      </c>
    </row>
    <row r="32" spans="2:32" x14ac:dyDescent="0.25">
      <c r="S32">
        <v>36000</v>
      </c>
      <c r="X32">
        <v>1020</v>
      </c>
      <c r="AD32">
        <v>2.8333333333333332E-2</v>
      </c>
    </row>
    <row r="33" spans="19:30" x14ac:dyDescent="0.25">
      <c r="S33">
        <v>28560</v>
      </c>
      <c r="X33">
        <v>1230</v>
      </c>
      <c r="AD33">
        <v>4.3067226890756302E-2</v>
      </c>
    </row>
    <row r="34" spans="19:30" x14ac:dyDescent="0.25">
      <c r="S34">
        <v>22560</v>
      </c>
      <c r="X34">
        <v>1770</v>
      </c>
      <c r="AD34">
        <v>7.8457446808510634E-2</v>
      </c>
    </row>
    <row r="35" spans="19:30" x14ac:dyDescent="0.25">
      <c r="S35">
        <v>28128</v>
      </c>
      <c r="X35">
        <v>2190</v>
      </c>
      <c r="AD35">
        <v>8.1509131672863874E-2</v>
      </c>
    </row>
    <row r="36" spans="19:30" x14ac:dyDescent="0.25">
      <c r="S36">
        <v>5043.9984139569278</v>
      </c>
      <c r="X36">
        <v>1245.8129875707671</v>
      </c>
      <c r="AD36">
        <v>4.7532408054752874E-2</v>
      </c>
    </row>
    <row r="38" spans="19:30" x14ac:dyDescent="0.25">
      <c r="X38">
        <v>660</v>
      </c>
      <c r="AD38">
        <v>5.5E-2</v>
      </c>
    </row>
  </sheetData>
  <mergeCells count="2">
    <mergeCell ref="J20:L20"/>
    <mergeCell ref="N20:P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XFD1048576"/>
    </sheetView>
  </sheetViews>
  <sheetFormatPr defaultRowHeight="15" x14ac:dyDescent="0.25"/>
  <sheetData>
    <row r="1" spans="1:14" x14ac:dyDescent="0.25">
      <c r="B1" t="s">
        <v>1</v>
      </c>
      <c r="C1" t="s">
        <v>58</v>
      </c>
      <c r="D1" t="s">
        <v>66</v>
      </c>
      <c r="E1" t="s">
        <v>60</v>
      </c>
      <c r="F1" t="s">
        <v>61</v>
      </c>
      <c r="G1" t="s">
        <v>62</v>
      </c>
      <c r="I1" t="s">
        <v>73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25">
      <c r="A2" t="s">
        <v>52</v>
      </c>
    </row>
    <row r="3" spans="1:14" x14ac:dyDescent="0.25">
      <c r="B3" t="s">
        <v>16</v>
      </c>
      <c r="C3">
        <v>15851520</v>
      </c>
      <c r="D3">
        <v>30960</v>
      </c>
      <c r="E3">
        <v>8</v>
      </c>
      <c r="F3">
        <v>36</v>
      </c>
      <c r="G3">
        <v>0</v>
      </c>
      <c r="I3">
        <v>1950720</v>
      </c>
      <c r="J3">
        <v>3810</v>
      </c>
      <c r="K3">
        <v>1</v>
      </c>
      <c r="L3">
        <v>3</v>
      </c>
      <c r="M3">
        <v>30</v>
      </c>
      <c r="N3">
        <v>0.12306201550387597</v>
      </c>
    </row>
    <row r="4" spans="1:14" x14ac:dyDescent="0.25">
      <c r="B4" t="s">
        <v>19</v>
      </c>
      <c r="C4">
        <v>13885440</v>
      </c>
      <c r="D4">
        <v>27120</v>
      </c>
      <c r="E4">
        <v>7</v>
      </c>
      <c r="F4">
        <v>32</v>
      </c>
      <c r="G4">
        <v>0</v>
      </c>
      <c r="I4">
        <v>2626560</v>
      </c>
      <c r="J4">
        <v>5130</v>
      </c>
      <c r="K4">
        <v>1</v>
      </c>
      <c r="L4">
        <v>25</v>
      </c>
      <c r="M4">
        <v>30</v>
      </c>
      <c r="N4">
        <v>0.18915929203539822</v>
      </c>
    </row>
    <row r="5" spans="1:14" x14ac:dyDescent="0.25">
      <c r="B5" t="s">
        <v>29</v>
      </c>
      <c r="C5">
        <v>15728640</v>
      </c>
      <c r="D5">
        <v>30720</v>
      </c>
      <c r="E5">
        <v>8</v>
      </c>
      <c r="F5">
        <v>32</v>
      </c>
      <c r="G5">
        <v>0</v>
      </c>
      <c r="I5">
        <v>2549760</v>
      </c>
      <c r="J5">
        <v>4980</v>
      </c>
      <c r="K5">
        <v>1</v>
      </c>
      <c r="L5">
        <v>23</v>
      </c>
      <c r="M5">
        <v>0</v>
      </c>
      <c r="N5">
        <v>0.162109375</v>
      </c>
    </row>
    <row r="6" spans="1:14" x14ac:dyDescent="0.25">
      <c r="B6" t="s">
        <v>32</v>
      </c>
      <c r="C6">
        <v>8478720</v>
      </c>
      <c r="D6">
        <v>16560</v>
      </c>
      <c r="E6">
        <v>4</v>
      </c>
      <c r="F6">
        <v>36</v>
      </c>
      <c r="G6">
        <v>0</v>
      </c>
      <c r="I6">
        <v>721920</v>
      </c>
      <c r="J6">
        <v>1410</v>
      </c>
      <c r="K6">
        <v>0</v>
      </c>
      <c r="L6">
        <v>23</v>
      </c>
      <c r="M6">
        <v>30</v>
      </c>
      <c r="N6">
        <v>8.5144927536231887E-2</v>
      </c>
    </row>
    <row r="7" spans="1:14" x14ac:dyDescent="0.25">
      <c r="B7" t="s">
        <v>23</v>
      </c>
      <c r="C7">
        <v>13486080</v>
      </c>
      <c r="D7">
        <v>26340</v>
      </c>
      <c r="I7">
        <v>1962240</v>
      </c>
      <c r="J7">
        <v>3832.5</v>
      </c>
      <c r="K7">
        <v>1</v>
      </c>
      <c r="L7">
        <v>3</v>
      </c>
      <c r="M7">
        <v>52.5</v>
      </c>
      <c r="N7">
        <v>0.13986890251887651</v>
      </c>
    </row>
    <row r="8" spans="1:14" x14ac:dyDescent="0.25">
      <c r="B8" t="s">
        <v>54</v>
      </c>
      <c r="C8">
        <v>3457239.9553400977</v>
      </c>
      <c r="D8">
        <v>6752.4217877736282</v>
      </c>
      <c r="I8">
        <v>880345.99743509933</v>
      </c>
      <c r="J8">
        <v>1719.4257762404284</v>
      </c>
      <c r="K8">
        <v>0</v>
      </c>
      <c r="L8">
        <v>28</v>
      </c>
      <c r="M8">
        <v>39.425776240428377</v>
      </c>
      <c r="N8">
        <v>4.5465613394117844E-2</v>
      </c>
    </row>
    <row r="9" spans="1:14" x14ac:dyDescent="0.25">
      <c r="A9" t="s">
        <v>53</v>
      </c>
    </row>
    <row r="10" spans="1:14" x14ac:dyDescent="0.25">
      <c r="B10" t="s">
        <v>35</v>
      </c>
      <c r="C10">
        <v>14499840</v>
      </c>
      <c r="D10">
        <v>28320</v>
      </c>
      <c r="E10">
        <v>7</v>
      </c>
      <c r="F10">
        <v>52</v>
      </c>
      <c r="G10">
        <v>0</v>
      </c>
      <c r="I10">
        <v>2027520</v>
      </c>
      <c r="J10">
        <v>3960</v>
      </c>
      <c r="K10">
        <v>1</v>
      </c>
      <c r="L10">
        <v>6</v>
      </c>
      <c r="M10">
        <v>0</v>
      </c>
      <c r="N10">
        <v>0.13983050847457626</v>
      </c>
    </row>
    <row r="11" spans="1:14" x14ac:dyDescent="0.25">
      <c r="B11" t="s">
        <v>37</v>
      </c>
      <c r="C11">
        <v>12902400</v>
      </c>
      <c r="D11">
        <v>25200</v>
      </c>
      <c r="E11">
        <v>7</v>
      </c>
      <c r="F11">
        <v>0</v>
      </c>
      <c r="G11">
        <v>0</v>
      </c>
      <c r="I11">
        <v>1520640</v>
      </c>
      <c r="J11">
        <v>2970</v>
      </c>
      <c r="K11">
        <v>0</v>
      </c>
      <c r="L11">
        <v>49</v>
      </c>
      <c r="M11">
        <v>30</v>
      </c>
      <c r="N11">
        <v>0.11785714285714285</v>
      </c>
    </row>
    <row r="12" spans="1:14" x14ac:dyDescent="0.25">
      <c r="B12" t="s">
        <v>43</v>
      </c>
      <c r="C12">
        <v>18432000</v>
      </c>
      <c r="D12">
        <v>36000</v>
      </c>
      <c r="E12">
        <v>10</v>
      </c>
      <c r="F12">
        <v>0</v>
      </c>
      <c r="G12">
        <v>0</v>
      </c>
      <c r="I12">
        <v>522240</v>
      </c>
      <c r="J12">
        <v>1020</v>
      </c>
      <c r="K12">
        <v>0</v>
      </c>
      <c r="L12">
        <v>17</v>
      </c>
      <c r="M12">
        <v>0</v>
      </c>
      <c r="N12">
        <v>2.8333333333333332E-2</v>
      </c>
    </row>
    <row r="13" spans="1:14" x14ac:dyDescent="0.25">
      <c r="B13" t="s">
        <v>45</v>
      </c>
      <c r="C13">
        <v>14622720</v>
      </c>
      <c r="D13">
        <v>28560</v>
      </c>
      <c r="E13">
        <v>7</v>
      </c>
      <c r="F13">
        <v>56</v>
      </c>
      <c r="G13">
        <v>0</v>
      </c>
      <c r="I13">
        <v>629760</v>
      </c>
      <c r="J13">
        <v>1230</v>
      </c>
      <c r="K13">
        <v>0</v>
      </c>
      <c r="L13">
        <v>20</v>
      </c>
      <c r="M13">
        <v>30</v>
      </c>
      <c r="N13">
        <v>4.3067226890756302E-2</v>
      </c>
    </row>
    <row r="14" spans="1:14" x14ac:dyDescent="0.25">
      <c r="B14" t="s">
        <v>47</v>
      </c>
      <c r="C14">
        <v>11550720</v>
      </c>
      <c r="D14">
        <v>22560</v>
      </c>
      <c r="E14">
        <v>6</v>
      </c>
      <c r="F14">
        <v>16</v>
      </c>
      <c r="G14">
        <v>0</v>
      </c>
      <c r="I14">
        <v>906240</v>
      </c>
      <c r="J14">
        <v>1770</v>
      </c>
      <c r="K14">
        <v>0</v>
      </c>
      <c r="L14">
        <v>29</v>
      </c>
      <c r="M14">
        <v>30</v>
      </c>
      <c r="N14">
        <v>7.8457446808510634E-2</v>
      </c>
    </row>
    <row r="15" spans="1:14" x14ac:dyDescent="0.25">
      <c r="B15" t="s">
        <v>23</v>
      </c>
      <c r="C15">
        <v>14401536</v>
      </c>
      <c r="D15">
        <v>28128</v>
      </c>
      <c r="I15">
        <v>1121280</v>
      </c>
      <c r="J15">
        <v>2190</v>
      </c>
      <c r="K15">
        <v>0</v>
      </c>
      <c r="L15">
        <v>36</v>
      </c>
      <c r="M15">
        <v>30</v>
      </c>
      <c r="N15">
        <v>8.1509131672863874E-2</v>
      </c>
    </row>
    <row r="16" spans="1:14" x14ac:dyDescent="0.25">
      <c r="B16" t="s">
        <v>54</v>
      </c>
      <c r="C16">
        <v>2582527.1879459471</v>
      </c>
      <c r="D16">
        <v>5043.9984139569278</v>
      </c>
      <c r="I16">
        <v>637856.24963623274</v>
      </c>
      <c r="J16">
        <v>1245.8129875707671</v>
      </c>
      <c r="K16">
        <v>0</v>
      </c>
      <c r="L16">
        <v>20</v>
      </c>
      <c r="M16">
        <v>45.812987570767064</v>
      </c>
      <c r="N16">
        <v>4.7532408054752874E-2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H20" sqref="H20"/>
    </sheetView>
  </sheetViews>
  <sheetFormatPr defaultRowHeight="15" x14ac:dyDescent="0.25"/>
  <cols>
    <col min="3" max="3" width="10.5703125" bestFit="1" customWidth="1"/>
    <col min="6" max="6" width="9.5703125" bestFit="1" customWidth="1"/>
  </cols>
  <sheetData>
    <row r="1" spans="1:26" x14ac:dyDescent="0.25">
      <c r="B1" t="s">
        <v>1</v>
      </c>
      <c r="C1" t="s">
        <v>58</v>
      </c>
      <c r="D1" t="s">
        <v>61</v>
      </c>
      <c r="F1" t="s">
        <v>73</v>
      </c>
      <c r="G1" t="s">
        <v>70</v>
      </c>
      <c r="H1" t="s">
        <v>72</v>
      </c>
      <c r="I1" t="s">
        <v>74</v>
      </c>
      <c r="K1" t="s">
        <v>58</v>
      </c>
      <c r="M1" t="s">
        <v>65</v>
      </c>
      <c r="N1" t="s">
        <v>60</v>
      </c>
      <c r="O1" t="s">
        <v>61</v>
      </c>
      <c r="P1" t="s">
        <v>62</v>
      </c>
      <c r="S1" t="s">
        <v>73</v>
      </c>
      <c r="T1" t="s">
        <v>70</v>
      </c>
      <c r="U1" t="s">
        <v>72</v>
      </c>
      <c r="W1" t="s">
        <v>65</v>
      </c>
      <c r="X1" t="s">
        <v>60</v>
      </c>
      <c r="Y1" t="s">
        <v>61</v>
      </c>
      <c r="Z1" t="s">
        <v>62</v>
      </c>
    </row>
    <row r="2" spans="1:26" x14ac:dyDescent="0.25">
      <c r="A2" t="s">
        <v>52</v>
      </c>
    </row>
    <row r="3" spans="1:26" x14ac:dyDescent="0.25">
      <c r="B3" t="s">
        <v>16</v>
      </c>
      <c r="C3" s="60">
        <v>15851520</v>
      </c>
      <c r="D3" s="57">
        <v>0.35833333333333334</v>
      </c>
      <c r="F3" s="60">
        <v>1950720</v>
      </c>
      <c r="G3" s="57">
        <v>4.4097222222222225E-2</v>
      </c>
      <c r="H3" s="52">
        <v>0.12306201550387597</v>
      </c>
      <c r="I3" s="59">
        <f>H3*100</f>
        <v>12.306201550387597</v>
      </c>
      <c r="K3">
        <v>15851520</v>
      </c>
      <c r="S3">
        <v>1950720</v>
      </c>
      <c r="T3" s="57">
        <v>4.4097222222222225E-2</v>
      </c>
      <c r="U3" s="51">
        <v>0.12306201550387597</v>
      </c>
    </row>
    <row r="4" spans="1:26" x14ac:dyDescent="0.25">
      <c r="B4" t="s">
        <v>19</v>
      </c>
      <c r="C4" s="60">
        <v>13885440</v>
      </c>
      <c r="D4" s="57">
        <v>0.31388888888888888</v>
      </c>
      <c r="F4" s="60">
        <v>2626560</v>
      </c>
      <c r="G4" s="57">
        <v>5.9375000000000004E-2</v>
      </c>
      <c r="H4" s="52">
        <v>0.18915929203539822</v>
      </c>
      <c r="I4" s="59">
        <f t="shared" ref="I4:I16" si="0">H4*100</f>
        <v>18.915929203539822</v>
      </c>
      <c r="K4">
        <v>13885440</v>
      </c>
      <c r="S4">
        <v>2626560</v>
      </c>
      <c r="T4" s="57">
        <v>5.9375000000000004E-2</v>
      </c>
      <c r="U4" s="51">
        <v>0.18915929203539822</v>
      </c>
    </row>
    <row r="5" spans="1:26" x14ac:dyDescent="0.25">
      <c r="B5" t="s">
        <v>29</v>
      </c>
      <c r="C5" s="60">
        <v>15728640</v>
      </c>
      <c r="D5" s="57">
        <v>0.35555555555555557</v>
      </c>
      <c r="F5" s="60">
        <v>2549760</v>
      </c>
      <c r="G5" s="57">
        <v>5.7638888888888885E-2</v>
      </c>
      <c r="H5" s="52">
        <v>0.162109375</v>
      </c>
      <c r="I5" s="59">
        <f t="shared" si="0"/>
        <v>16.2109375</v>
      </c>
      <c r="K5">
        <v>15728640</v>
      </c>
      <c r="S5">
        <v>2549760</v>
      </c>
      <c r="T5" s="57">
        <v>5.7638888888888885E-2</v>
      </c>
      <c r="U5" s="51">
        <v>0.162109375</v>
      </c>
    </row>
    <row r="6" spans="1:26" x14ac:dyDescent="0.25">
      <c r="B6" t="s">
        <v>32</v>
      </c>
      <c r="C6" s="60">
        <v>8478720</v>
      </c>
      <c r="D6" s="57">
        <v>0.19166666666666665</v>
      </c>
      <c r="F6" s="60">
        <v>721920</v>
      </c>
      <c r="G6" s="57">
        <v>1.5972222222222224E-2</v>
      </c>
      <c r="H6" s="52">
        <v>8.5144927536231887E-2</v>
      </c>
      <c r="I6" s="59">
        <f t="shared" si="0"/>
        <v>8.5144927536231894</v>
      </c>
      <c r="K6">
        <v>8478720</v>
      </c>
      <c r="S6">
        <v>721920</v>
      </c>
      <c r="T6" s="57">
        <v>1.5972222222222224E-2</v>
      </c>
      <c r="U6" s="51">
        <v>8.5144927536231887E-2</v>
      </c>
    </row>
    <row r="7" spans="1:26" x14ac:dyDescent="0.25">
      <c r="B7" t="s">
        <v>23</v>
      </c>
      <c r="C7" s="60">
        <v>13486080</v>
      </c>
      <c r="D7" s="57">
        <v>0.30486111111111108</v>
      </c>
      <c r="F7" s="60">
        <v>1962240</v>
      </c>
      <c r="G7" s="57">
        <v>4.4363425925925924E-2</v>
      </c>
      <c r="H7" s="61">
        <f>AVERAGE(H3:H6)</f>
        <v>0.13986890251887651</v>
      </c>
      <c r="I7" s="59">
        <f t="shared" si="0"/>
        <v>13.986890251887651</v>
      </c>
      <c r="K7">
        <v>13486080</v>
      </c>
      <c r="M7">
        <f t="shared" ref="M7:M16" si="1">K7/512</f>
        <v>26340</v>
      </c>
      <c r="N7">
        <f>INT(M7/(60*60))</f>
        <v>7</v>
      </c>
      <c r="O7">
        <f>INT((M7-N7*60*60)/60)</f>
        <v>19</v>
      </c>
      <c r="P7">
        <f>M7-N7*60*60-O7*60</f>
        <v>0</v>
      </c>
      <c r="S7">
        <v>1962240</v>
      </c>
      <c r="U7" s="58">
        <f>AVERAGE(U3:U6)</f>
        <v>0.13986890251887651</v>
      </c>
      <c r="W7">
        <f t="shared" ref="W7:W16" si="2">S7/512</f>
        <v>3832.5</v>
      </c>
      <c r="X7">
        <f>INT(W7/(60*60))</f>
        <v>1</v>
      </c>
      <c r="Y7">
        <f>INT((W7-60*60*X7)/60)</f>
        <v>3</v>
      </c>
      <c r="Z7" s="59">
        <f>W7-X7*60*60-Y7*60</f>
        <v>52.5</v>
      </c>
    </row>
    <row r="8" spans="1:26" x14ac:dyDescent="0.25">
      <c r="B8" t="s">
        <v>54</v>
      </c>
      <c r="C8" s="60">
        <v>3457239.9553400977</v>
      </c>
      <c r="D8" s="57">
        <v>7.8148148148148147E-2</v>
      </c>
      <c r="F8" s="60">
        <v>880345.99743509933</v>
      </c>
      <c r="G8" s="57">
        <v>1.9895833333333331E-2</v>
      </c>
      <c r="H8" s="52">
        <f>STDEV(H3:H6)</f>
        <v>4.5465613394117844E-2</v>
      </c>
      <c r="I8" s="59">
        <f t="shared" si="0"/>
        <v>4.5465613394117845</v>
      </c>
      <c r="K8">
        <v>3457239.9553400977</v>
      </c>
      <c r="M8">
        <f t="shared" si="1"/>
        <v>6752.4217877736282</v>
      </c>
      <c r="N8">
        <f t="shared" ref="N8:N16" si="3">INT(M8/(60*60))</f>
        <v>1</v>
      </c>
      <c r="O8">
        <f t="shared" ref="O8:O16" si="4">INT((M8-N8*60*60)/60)</f>
        <v>52</v>
      </c>
      <c r="P8">
        <f t="shared" ref="P8:P16" si="5">M8-N8*60*60-O8*60</f>
        <v>32.421787773628239</v>
      </c>
      <c r="S8">
        <v>880345.99743509933</v>
      </c>
      <c r="U8" s="51">
        <f>STDEV(U3:U7)</f>
        <v>3.9374376197948091E-2</v>
      </c>
      <c r="W8">
        <f t="shared" si="2"/>
        <v>1719.4257762404284</v>
      </c>
      <c r="X8">
        <f t="shared" ref="X8:X16" si="6">INT(W8/(60*60))</f>
        <v>0</v>
      </c>
      <c r="Y8">
        <f t="shared" ref="Y8:Y16" si="7">INT((W8-60*60*X8)/60)</f>
        <v>28</v>
      </c>
      <c r="Z8">
        <f t="shared" ref="Z8:Z16" si="8">W8-X8*60*60-Y8*60</f>
        <v>39.425776240428377</v>
      </c>
    </row>
    <row r="9" spans="1:26" x14ac:dyDescent="0.25">
      <c r="A9" t="s">
        <v>53</v>
      </c>
      <c r="C9" s="60"/>
      <c r="F9" s="60"/>
      <c r="H9" s="61"/>
      <c r="I9" s="59"/>
    </row>
    <row r="10" spans="1:26" x14ac:dyDescent="0.25">
      <c r="B10" t="s">
        <v>35</v>
      </c>
      <c r="C10" s="60">
        <v>14499840</v>
      </c>
      <c r="D10" s="57">
        <v>0.32777777777777778</v>
      </c>
      <c r="F10" s="60">
        <v>2027520</v>
      </c>
      <c r="G10" s="57">
        <v>4.5833333333333337E-2</v>
      </c>
      <c r="H10" s="52">
        <v>0.13983050847457626</v>
      </c>
      <c r="I10" s="59">
        <f t="shared" si="0"/>
        <v>13.983050847457626</v>
      </c>
      <c r="K10">
        <v>14499840</v>
      </c>
      <c r="S10">
        <v>2027520</v>
      </c>
      <c r="T10" s="57">
        <v>4.5833333333333337E-2</v>
      </c>
      <c r="U10" s="51">
        <v>0.13983050847457626</v>
      </c>
    </row>
    <row r="11" spans="1:26" x14ac:dyDescent="0.25">
      <c r="B11" t="s">
        <v>37</v>
      </c>
      <c r="C11" s="60">
        <v>12902400</v>
      </c>
      <c r="D11" s="57">
        <v>0.29166666666666669</v>
      </c>
      <c r="F11" s="60">
        <v>1520640</v>
      </c>
      <c r="G11" s="57">
        <v>3.4374999999999996E-2</v>
      </c>
      <c r="H11" s="52">
        <v>0.11785714285714285</v>
      </c>
      <c r="I11" s="59">
        <f t="shared" si="0"/>
        <v>11.785714285714285</v>
      </c>
      <c r="K11">
        <v>12902400</v>
      </c>
      <c r="S11">
        <v>1520640</v>
      </c>
      <c r="T11" s="57">
        <v>3.4374999999999996E-2</v>
      </c>
      <c r="U11" s="51">
        <v>0.11785714285714285</v>
      </c>
    </row>
    <row r="12" spans="1:26" x14ac:dyDescent="0.25">
      <c r="B12" t="s">
        <v>43</v>
      </c>
      <c r="C12" s="60">
        <v>18432000</v>
      </c>
      <c r="D12" s="57">
        <v>0.41666666666666669</v>
      </c>
      <c r="F12" s="60">
        <v>522240</v>
      </c>
      <c r="G12" s="57">
        <v>1.1805555555555555E-2</v>
      </c>
      <c r="H12" s="52">
        <v>2.8333333333333332E-2</v>
      </c>
      <c r="I12" s="59">
        <f t="shared" si="0"/>
        <v>2.833333333333333</v>
      </c>
      <c r="K12">
        <v>18432000</v>
      </c>
      <c r="S12">
        <v>522240</v>
      </c>
      <c r="T12" s="57">
        <v>1.1805555555555555E-2</v>
      </c>
      <c r="U12" s="51">
        <v>2.8333333333333332E-2</v>
      </c>
    </row>
    <row r="13" spans="1:26" x14ac:dyDescent="0.25">
      <c r="B13" t="s">
        <v>45</v>
      </c>
      <c r="C13" s="60">
        <v>14622720</v>
      </c>
      <c r="D13" s="57">
        <v>0.33055555555555555</v>
      </c>
      <c r="F13" s="60">
        <v>629760</v>
      </c>
      <c r="G13" s="57">
        <v>1.3888888888888888E-2</v>
      </c>
      <c r="H13" s="52">
        <v>4.3067226890756302E-2</v>
      </c>
      <c r="I13" s="59">
        <f t="shared" si="0"/>
        <v>4.3067226890756301</v>
      </c>
      <c r="K13">
        <v>14622720</v>
      </c>
      <c r="S13">
        <v>629760</v>
      </c>
      <c r="T13" s="57">
        <v>1.3888888888888888E-2</v>
      </c>
      <c r="U13" s="51">
        <v>4.3067226890756302E-2</v>
      </c>
    </row>
    <row r="14" spans="1:26" x14ac:dyDescent="0.25">
      <c r="B14" t="s">
        <v>47</v>
      </c>
      <c r="C14" s="60">
        <v>11550720</v>
      </c>
      <c r="D14" s="57">
        <v>0.26111111111111113</v>
      </c>
      <c r="F14" s="60">
        <v>906240</v>
      </c>
      <c r="G14" s="57">
        <v>2.0486111111111111E-2</v>
      </c>
      <c r="H14" s="52">
        <v>7.8457446808510634E-2</v>
      </c>
      <c r="I14" s="59">
        <f t="shared" si="0"/>
        <v>7.8457446808510634</v>
      </c>
      <c r="K14">
        <v>11550720</v>
      </c>
      <c r="S14">
        <v>906240</v>
      </c>
      <c r="T14" s="57">
        <v>2.0486111111111111E-2</v>
      </c>
      <c r="U14" s="51">
        <v>7.8457446808510634E-2</v>
      </c>
    </row>
    <row r="15" spans="1:26" x14ac:dyDescent="0.25">
      <c r="B15" t="s">
        <v>23</v>
      </c>
      <c r="C15" s="60">
        <v>14401536</v>
      </c>
      <c r="D15" s="57">
        <v>0.32555555555555554</v>
      </c>
      <c r="F15" s="60">
        <v>1121280</v>
      </c>
      <c r="G15" s="57">
        <v>2.5347222222222219E-2</v>
      </c>
      <c r="H15" s="61">
        <f>AVERAGE(H10:H14)</f>
        <v>8.1509131672863874E-2</v>
      </c>
      <c r="I15" s="59">
        <f t="shared" si="0"/>
        <v>8.1509131672863866</v>
      </c>
      <c r="K15">
        <v>14401536</v>
      </c>
      <c r="M15">
        <f t="shared" si="1"/>
        <v>28128</v>
      </c>
      <c r="N15">
        <f t="shared" si="3"/>
        <v>7</v>
      </c>
      <c r="O15">
        <f t="shared" si="4"/>
        <v>48</v>
      </c>
      <c r="P15">
        <f t="shared" si="5"/>
        <v>48</v>
      </c>
      <c r="S15">
        <v>1121280</v>
      </c>
      <c r="U15" s="58">
        <f>AVERAGE(U10:U14)</f>
        <v>8.1509131672863874E-2</v>
      </c>
      <c r="W15">
        <f t="shared" si="2"/>
        <v>2190</v>
      </c>
      <c r="X15">
        <f t="shared" si="6"/>
        <v>0</v>
      </c>
      <c r="Y15">
        <f t="shared" si="7"/>
        <v>36</v>
      </c>
      <c r="Z15">
        <f t="shared" si="8"/>
        <v>30</v>
      </c>
    </row>
    <row r="16" spans="1:26" x14ac:dyDescent="0.25">
      <c r="B16" t="s">
        <v>54</v>
      </c>
      <c r="C16" s="60">
        <v>2582527.1879459471</v>
      </c>
      <c r="D16" s="57">
        <v>5.8379629629629635E-2</v>
      </c>
      <c r="F16" s="60">
        <v>637856.24963623274</v>
      </c>
      <c r="G16" s="57">
        <v>1.4421296296296295E-2</v>
      </c>
      <c r="H16" s="52">
        <f>STDEV(H10:H14)</f>
        <v>4.7532408054752874E-2</v>
      </c>
      <c r="I16" s="59">
        <f t="shared" si="0"/>
        <v>4.7532408054752873</v>
      </c>
      <c r="K16">
        <v>2582527.1879459471</v>
      </c>
      <c r="M16">
        <f t="shared" si="1"/>
        <v>5043.9984139569278</v>
      </c>
      <c r="N16">
        <f t="shared" si="3"/>
        <v>1</v>
      </c>
      <c r="O16">
        <f t="shared" si="4"/>
        <v>24</v>
      </c>
      <c r="P16">
        <f t="shared" si="5"/>
        <v>3.9984139569278341</v>
      </c>
      <c r="S16">
        <v>637856.24963623274</v>
      </c>
      <c r="U16" s="51">
        <f>STDEV(U10:U14)</f>
        <v>4.7532408054752874E-2</v>
      </c>
      <c r="W16">
        <f t="shared" si="2"/>
        <v>1245.8129875707671</v>
      </c>
      <c r="X16">
        <f t="shared" si="6"/>
        <v>0</v>
      </c>
      <c r="Y16">
        <f t="shared" si="7"/>
        <v>20</v>
      </c>
      <c r="Z16">
        <f t="shared" si="8"/>
        <v>45.812987570767064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7" sqref="J7"/>
    </sheetView>
  </sheetViews>
  <sheetFormatPr defaultRowHeight="15" x14ac:dyDescent="0.25"/>
  <cols>
    <col min="8" max="8" width="16.85546875" customWidth="1"/>
  </cols>
  <sheetData>
    <row r="1" spans="1:11" x14ac:dyDescent="0.25">
      <c r="B1" t="s">
        <v>1</v>
      </c>
      <c r="C1" t="s">
        <v>58</v>
      </c>
      <c r="D1" t="s">
        <v>61</v>
      </c>
      <c r="F1" t="s">
        <v>73</v>
      </c>
      <c r="G1" t="s">
        <v>70</v>
      </c>
      <c r="H1" s="62" t="s">
        <v>74</v>
      </c>
    </row>
    <row r="2" spans="1:11" x14ac:dyDescent="0.25">
      <c r="A2" t="s">
        <v>52</v>
      </c>
      <c r="H2" s="62"/>
    </row>
    <row r="3" spans="1:11" x14ac:dyDescent="0.25">
      <c r="B3" t="s">
        <v>16</v>
      </c>
      <c r="C3" s="60">
        <v>15851520</v>
      </c>
      <c r="D3" s="57">
        <v>0.35833333333333334</v>
      </c>
      <c r="F3" s="60">
        <v>1950720</v>
      </c>
      <c r="G3" s="57">
        <v>4.4097222222222225E-2</v>
      </c>
      <c r="H3" s="64">
        <v>12.306201550387597</v>
      </c>
      <c r="J3">
        <f>C3/(512*30)</f>
        <v>1032</v>
      </c>
      <c r="K3">
        <f>F3/(30*512)</f>
        <v>127</v>
      </c>
    </row>
    <row r="4" spans="1:11" x14ac:dyDescent="0.25">
      <c r="B4" t="s">
        <v>19</v>
      </c>
      <c r="C4" s="60">
        <v>13885440</v>
      </c>
      <c r="D4" s="57">
        <v>0.31388888888888888</v>
      </c>
      <c r="F4" s="60">
        <v>2626560</v>
      </c>
      <c r="G4" s="57">
        <v>5.9375000000000004E-2</v>
      </c>
      <c r="H4" s="64">
        <v>18.915929203539822</v>
      </c>
      <c r="J4">
        <f t="shared" ref="J4:J14" si="0">C4/(512*30)</f>
        <v>904</v>
      </c>
      <c r="K4">
        <f t="shared" ref="K4:K14" si="1">F4/(30*512)</f>
        <v>171</v>
      </c>
    </row>
    <row r="5" spans="1:11" x14ac:dyDescent="0.25">
      <c r="B5" t="s">
        <v>29</v>
      </c>
      <c r="C5" s="60">
        <v>15728640</v>
      </c>
      <c r="D5" s="57">
        <v>0.35555555555555557</v>
      </c>
      <c r="F5" s="60">
        <v>2549760</v>
      </c>
      <c r="G5" s="57">
        <v>5.7638888888888885E-2</v>
      </c>
      <c r="H5" s="64">
        <v>16.2109375</v>
      </c>
      <c r="J5">
        <f t="shared" si="0"/>
        <v>1024</v>
      </c>
      <c r="K5">
        <f t="shared" si="1"/>
        <v>166</v>
      </c>
    </row>
    <row r="6" spans="1:11" x14ac:dyDescent="0.25">
      <c r="B6" t="s">
        <v>32</v>
      </c>
      <c r="C6" s="60">
        <v>8478720</v>
      </c>
      <c r="D6" s="57">
        <v>0.19166666666666665</v>
      </c>
      <c r="F6" s="60">
        <v>721920</v>
      </c>
      <c r="G6" s="57">
        <v>1.5972222222222224E-2</v>
      </c>
      <c r="H6" s="64">
        <v>8.5144927536231894</v>
      </c>
      <c r="J6">
        <f>C6/(512*30)</f>
        <v>552</v>
      </c>
      <c r="K6">
        <f t="shared" si="1"/>
        <v>47</v>
      </c>
    </row>
    <row r="7" spans="1:11" x14ac:dyDescent="0.25">
      <c r="B7" t="s">
        <v>23</v>
      </c>
      <c r="C7" s="60">
        <v>13486080</v>
      </c>
      <c r="D7" s="57">
        <v>0.30486111111111108</v>
      </c>
      <c r="F7" s="60">
        <v>1962240</v>
      </c>
      <c r="G7" s="57">
        <v>4.4363425925925924E-2</v>
      </c>
      <c r="H7" s="64">
        <v>13.986890251887651</v>
      </c>
      <c r="J7" s="60">
        <f>AVERAGE(J3:J6)</f>
        <v>878</v>
      </c>
      <c r="K7" s="60">
        <f>AVERAGE(K3:K6)</f>
        <v>127.75</v>
      </c>
    </row>
    <row r="8" spans="1:11" x14ac:dyDescent="0.25">
      <c r="B8" t="s">
        <v>54</v>
      </c>
      <c r="C8" s="60">
        <v>3457239.9553400977</v>
      </c>
      <c r="D8" s="57">
        <v>7.8148148148148147E-2</v>
      </c>
      <c r="F8" s="60">
        <v>880345.99743509933</v>
      </c>
      <c r="G8" s="57">
        <v>1.9895833333333331E-2</v>
      </c>
      <c r="H8" s="64">
        <v>4.5465613394117845</v>
      </c>
      <c r="J8">
        <f>STDEV(J3:J6)</f>
        <v>225.08072625912095</v>
      </c>
      <c r="K8">
        <f>STDEV(K3:K6)</f>
        <v>57.314192541347616</v>
      </c>
    </row>
    <row r="9" spans="1:11" x14ac:dyDescent="0.25">
      <c r="A9" t="s">
        <v>53</v>
      </c>
      <c r="C9" s="60"/>
      <c r="F9" s="60"/>
      <c r="H9" s="64"/>
      <c r="K9">
        <f t="shared" si="1"/>
        <v>0</v>
      </c>
    </row>
    <row r="10" spans="1:11" x14ac:dyDescent="0.25">
      <c r="B10" t="s">
        <v>35</v>
      </c>
      <c r="C10" s="60">
        <v>14499840</v>
      </c>
      <c r="D10" s="57">
        <v>0.32777777777777778</v>
      </c>
      <c r="F10" s="60">
        <v>2027520</v>
      </c>
      <c r="G10" s="57">
        <v>4.5833333333333337E-2</v>
      </c>
      <c r="H10" s="64">
        <v>13.983050847457626</v>
      </c>
      <c r="J10">
        <f t="shared" si="0"/>
        <v>944</v>
      </c>
      <c r="K10">
        <f t="shared" si="1"/>
        <v>132</v>
      </c>
    </row>
    <row r="11" spans="1:11" x14ac:dyDescent="0.25">
      <c r="B11" t="s">
        <v>37</v>
      </c>
      <c r="C11" s="60">
        <v>12902400</v>
      </c>
      <c r="D11" s="57">
        <v>0.29166666666666669</v>
      </c>
      <c r="F11" s="60">
        <v>1520640</v>
      </c>
      <c r="G11" s="57">
        <v>3.4374999999999996E-2</v>
      </c>
      <c r="H11" s="64">
        <v>11.785714285714285</v>
      </c>
      <c r="J11">
        <f t="shared" si="0"/>
        <v>840</v>
      </c>
      <c r="K11">
        <f t="shared" si="1"/>
        <v>99</v>
      </c>
    </row>
    <row r="12" spans="1:11" x14ac:dyDescent="0.25">
      <c r="B12" t="s">
        <v>43</v>
      </c>
      <c r="C12" s="60">
        <v>18432000</v>
      </c>
      <c r="D12" s="57">
        <v>0.41666666666666669</v>
      </c>
      <c r="F12" s="60">
        <v>522240</v>
      </c>
      <c r="G12" s="57">
        <v>1.1805555555555555E-2</v>
      </c>
      <c r="H12" s="64">
        <v>2.833333333333333</v>
      </c>
      <c r="J12">
        <f t="shared" si="0"/>
        <v>1200</v>
      </c>
      <c r="K12">
        <f t="shared" si="1"/>
        <v>34</v>
      </c>
    </row>
    <row r="13" spans="1:11" x14ac:dyDescent="0.25">
      <c r="B13" t="s">
        <v>45</v>
      </c>
      <c r="C13" s="60">
        <v>14622720</v>
      </c>
      <c r="D13" s="57">
        <v>0.33055555555555555</v>
      </c>
      <c r="F13" s="60">
        <v>629760</v>
      </c>
      <c r="G13" s="57">
        <v>1.3888888888888888E-2</v>
      </c>
      <c r="H13" s="64">
        <v>4.3067226890756301</v>
      </c>
      <c r="J13">
        <f t="shared" si="0"/>
        <v>952</v>
      </c>
      <c r="K13">
        <f t="shared" si="1"/>
        <v>41</v>
      </c>
    </row>
    <row r="14" spans="1:11" x14ac:dyDescent="0.25">
      <c r="B14" t="s">
        <v>47</v>
      </c>
      <c r="C14" s="60">
        <v>11550720</v>
      </c>
      <c r="D14" s="57">
        <v>0.26111111111111113</v>
      </c>
      <c r="F14" s="60">
        <v>906240</v>
      </c>
      <c r="G14" s="57">
        <v>2.0486111111111111E-2</v>
      </c>
      <c r="H14" s="64">
        <v>7.8457446808510634</v>
      </c>
      <c r="J14">
        <f t="shared" si="0"/>
        <v>752</v>
      </c>
      <c r="K14">
        <f t="shared" si="1"/>
        <v>59</v>
      </c>
    </row>
    <row r="15" spans="1:11" x14ac:dyDescent="0.25">
      <c r="B15" t="s">
        <v>23</v>
      </c>
      <c r="C15" s="60">
        <v>14401536</v>
      </c>
      <c r="D15" s="57">
        <v>0.32555555555555554</v>
      </c>
      <c r="F15" s="60">
        <v>1121280</v>
      </c>
      <c r="G15" s="57">
        <v>2.5347222222222219E-2</v>
      </c>
      <c r="H15" s="64">
        <v>8.1509131672863866</v>
      </c>
      <c r="J15">
        <f>AVERAGE(J10:J14)</f>
        <v>937.6</v>
      </c>
      <c r="K15">
        <f>AVERAGE(K10:K14)</f>
        <v>73</v>
      </c>
    </row>
    <row r="16" spans="1:11" x14ac:dyDescent="0.25">
      <c r="B16" t="s">
        <v>54</v>
      </c>
      <c r="C16" s="60">
        <v>2582527.1879459471</v>
      </c>
      <c r="D16" s="57">
        <v>5.8379629629629635E-2</v>
      </c>
      <c r="F16" s="60">
        <v>637856.24963623274</v>
      </c>
      <c r="G16" s="57">
        <v>1.4421296296296295E-2</v>
      </c>
      <c r="H16" s="64">
        <v>4.7532408054752873</v>
      </c>
      <c r="J16">
        <f>STDEV(J10:J14)</f>
        <v>168.13328046523105</v>
      </c>
      <c r="K16">
        <f>STDEV(K10:K14)</f>
        <v>41.527099585692234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P1" sqref="P1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6.5703125" bestFit="1" customWidth="1"/>
    <col min="4" max="4" width="3.7109375" bestFit="1" customWidth="1"/>
    <col min="5" max="5" width="7.5703125" bestFit="1" customWidth="1"/>
    <col min="6" max="6" width="6.5703125" bestFit="1" customWidth="1"/>
    <col min="8" max="8" width="5.5703125" bestFit="1" customWidth="1"/>
    <col min="9" max="9" width="4.5703125" bestFit="1" customWidth="1"/>
    <col min="10" max="10" width="6.5703125" bestFit="1" customWidth="1"/>
    <col min="11" max="11" width="8.28515625" bestFit="1" customWidth="1"/>
    <col min="12" max="12" width="6.5703125" bestFit="1" customWidth="1"/>
    <col min="14" max="14" width="5.5703125" bestFit="1" customWidth="1"/>
    <col min="15" max="15" width="4.28515625" bestFit="1" customWidth="1"/>
    <col min="16" max="16" width="3.5703125" bestFit="1" customWidth="1"/>
    <col min="17" max="18" width="7.5703125" bestFit="1" customWidth="1"/>
    <col min="19" max="19" width="8.28515625" bestFit="1" customWidth="1"/>
    <col min="20" max="20" width="6.5703125" bestFit="1" customWidth="1"/>
  </cols>
  <sheetData>
    <row r="1" spans="1:20" x14ac:dyDescent="0.25">
      <c r="B1" t="s">
        <v>75</v>
      </c>
      <c r="E1" t="s">
        <v>76</v>
      </c>
      <c r="H1" s="70" t="s">
        <v>79</v>
      </c>
      <c r="I1" s="70"/>
      <c r="N1" s="70" t="s">
        <v>83</v>
      </c>
      <c r="O1" s="70"/>
    </row>
    <row r="2" spans="1:20" x14ac:dyDescent="0.25">
      <c r="B2" t="s">
        <v>23</v>
      </c>
      <c r="C2" t="s">
        <v>54</v>
      </c>
      <c r="E2" t="s">
        <v>23</v>
      </c>
      <c r="F2" t="s">
        <v>54</v>
      </c>
      <c r="H2" t="s">
        <v>78</v>
      </c>
      <c r="I2" t="s">
        <v>77</v>
      </c>
      <c r="J2" t="s">
        <v>82</v>
      </c>
      <c r="K2" t="s">
        <v>80</v>
      </c>
      <c r="L2" t="s">
        <v>81</v>
      </c>
      <c r="N2" t="s">
        <v>78</v>
      </c>
      <c r="O2" t="s">
        <v>89</v>
      </c>
      <c r="P2" t="s">
        <v>93</v>
      </c>
      <c r="Q2" t="s">
        <v>90</v>
      </c>
      <c r="R2" t="s">
        <v>91</v>
      </c>
      <c r="S2" t="s">
        <v>92</v>
      </c>
      <c r="T2" t="s">
        <v>81</v>
      </c>
    </row>
    <row r="3" spans="1:20" x14ac:dyDescent="0.25">
      <c r="A3" t="s">
        <v>3</v>
      </c>
      <c r="B3" s="48">
        <v>65.25</v>
      </c>
      <c r="C3" s="48">
        <v>12.36595</v>
      </c>
      <c r="E3" s="48">
        <v>68</v>
      </c>
      <c r="F3" s="48">
        <v>4.1231059999999999</v>
      </c>
      <c r="H3" s="63">
        <v>0.90476190000000001</v>
      </c>
      <c r="I3" s="48">
        <v>9</v>
      </c>
      <c r="J3" s="48">
        <v>-1.5</v>
      </c>
      <c r="K3" s="48">
        <v>-21</v>
      </c>
      <c r="L3" s="48">
        <v>13</v>
      </c>
      <c r="N3" s="63">
        <v>0.69458940000000002</v>
      </c>
      <c r="O3" s="48">
        <v>-0.42621999999999999</v>
      </c>
      <c r="P3" s="48">
        <v>3.5363739999999999</v>
      </c>
      <c r="Q3" s="48">
        <v>65.25</v>
      </c>
      <c r="R3" s="48">
        <v>68</v>
      </c>
      <c r="S3" s="48">
        <v>-21.629149999999999</v>
      </c>
      <c r="T3" s="48">
        <v>16.129149999999999</v>
      </c>
    </row>
    <row r="4" spans="1:20" x14ac:dyDescent="0.25">
      <c r="A4" t="s">
        <v>84</v>
      </c>
      <c r="B4" s="48">
        <v>11.25</v>
      </c>
      <c r="C4" s="48">
        <v>7.4105780000000001</v>
      </c>
      <c r="E4" s="48">
        <v>8.4</v>
      </c>
      <c r="F4" s="48">
        <v>2.19089</v>
      </c>
      <c r="H4" s="63">
        <v>0.79716969999999998</v>
      </c>
      <c r="I4" s="48">
        <v>11.5</v>
      </c>
      <c r="J4" s="48">
        <v>1.4727889999999999E-5</v>
      </c>
      <c r="K4" s="48">
        <v>-4.0000679999999997</v>
      </c>
      <c r="L4" s="48">
        <v>13.99999</v>
      </c>
      <c r="N4" s="63">
        <v>0.50489709999999999</v>
      </c>
      <c r="O4" s="48">
        <v>0.74361180000000004</v>
      </c>
      <c r="P4" s="48">
        <v>3.4216660000000001</v>
      </c>
      <c r="Q4" s="48">
        <v>11.25</v>
      </c>
      <c r="R4" s="48">
        <v>8.4</v>
      </c>
      <c r="S4" s="48">
        <v>-8.5394050000000004</v>
      </c>
      <c r="T4" s="48">
        <v>14.2394</v>
      </c>
    </row>
    <row r="5" spans="1:20" x14ac:dyDescent="0.25">
      <c r="A5" t="s">
        <v>4</v>
      </c>
      <c r="B5" s="48">
        <v>111.5</v>
      </c>
      <c r="C5" s="48">
        <v>6.5574389999999996</v>
      </c>
      <c r="E5" s="48">
        <v>93</v>
      </c>
      <c r="F5" s="48">
        <v>11.42366</v>
      </c>
      <c r="H5" s="63">
        <v>3.1746030000000001E-2</v>
      </c>
      <c r="I5" s="48">
        <v>19</v>
      </c>
      <c r="J5" s="48">
        <v>21</v>
      </c>
      <c r="K5" s="48">
        <v>2</v>
      </c>
      <c r="L5" s="48">
        <v>33</v>
      </c>
      <c r="N5" s="63">
        <v>2.0419610000000001E-2</v>
      </c>
      <c r="O5" s="48">
        <v>3.0475650000000001</v>
      </c>
      <c r="P5" s="48">
        <v>6.5027340000000002</v>
      </c>
      <c r="Q5" s="48">
        <v>111.5</v>
      </c>
      <c r="R5" s="48">
        <v>93</v>
      </c>
      <c r="S5" s="48">
        <v>3.9201920000000001</v>
      </c>
      <c r="T5" s="48">
        <v>33.079810000000002</v>
      </c>
    </row>
    <row r="6" spans="1:20" x14ac:dyDescent="0.25">
      <c r="A6" t="s">
        <v>5</v>
      </c>
      <c r="B6" s="48">
        <v>29</v>
      </c>
      <c r="C6" s="48">
        <v>1.154701</v>
      </c>
      <c r="E6" s="48">
        <v>27.8</v>
      </c>
      <c r="F6" s="48">
        <v>1.643168</v>
      </c>
      <c r="H6" s="63">
        <v>0.3661566</v>
      </c>
      <c r="I6" s="48">
        <v>14</v>
      </c>
      <c r="J6" s="48">
        <v>1.000041</v>
      </c>
      <c r="K6" s="48">
        <v>-1</v>
      </c>
      <c r="L6" s="48">
        <v>4.999911</v>
      </c>
      <c r="N6" s="63">
        <v>0.24033099999999999</v>
      </c>
      <c r="O6" s="48">
        <v>1.2840769999999999</v>
      </c>
      <c r="P6" s="48">
        <v>6.9377079999999998</v>
      </c>
      <c r="Q6" s="48">
        <v>29</v>
      </c>
      <c r="R6" s="48">
        <v>27.8</v>
      </c>
      <c r="S6" s="48">
        <v>-1.0138240000000001</v>
      </c>
      <c r="T6" s="48">
        <v>3.413824</v>
      </c>
    </row>
    <row r="7" spans="1:20" x14ac:dyDescent="0.25">
      <c r="A7" t="s">
        <v>55</v>
      </c>
      <c r="B7" s="48">
        <v>20.25</v>
      </c>
      <c r="C7" s="48">
        <v>6.0759090000000002</v>
      </c>
      <c r="E7" s="48">
        <v>20.5</v>
      </c>
      <c r="F7" s="48">
        <v>1</v>
      </c>
      <c r="H7" s="63">
        <v>0.30052230000000002</v>
      </c>
      <c r="I7" s="48">
        <v>4</v>
      </c>
      <c r="J7" s="48">
        <v>-1.9999579999999999</v>
      </c>
      <c r="K7" s="48">
        <v>-6.999905</v>
      </c>
      <c r="L7" s="48">
        <v>9</v>
      </c>
      <c r="N7" s="63">
        <v>0.94015159999999998</v>
      </c>
      <c r="O7" s="48">
        <v>-8.1199789999999994E-2</v>
      </c>
      <c r="P7" s="48">
        <v>3.1624089999999998</v>
      </c>
      <c r="Q7" s="48">
        <v>20.25</v>
      </c>
      <c r="R7" s="48">
        <v>20.5</v>
      </c>
      <c r="S7" s="48">
        <v>-9.7695880000000006</v>
      </c>
      <c r="T7" s="48">
        <v>9.2695880000000006</v>
      </c>
    </row>
    <row r="8" spans="1:20" x14ac:dyDescent="0.25">
      <c r="A8" t="s">
        <v>57</v>
      </c>
      <c r="B8" s="48">
        <v>5.75</v>
      </c>
      <c r="C8" s="48">
        <v>5.909033</v>
      </c>
      <c r="E8" s="48">
        <v>4.4000000000000004</v>
      </c>
      <c r="F8" s="48">
        <v>3.6469170000000002</v>
      </c>
      <c r="H8" s="63">
        <v>0.90476190000000001</v>
      </c>
      <c r="I8" s="48">
        <v>11</v>
      </c>
      <c r="J8" s="48">
        <v>1.5</v>
      </c>
      <c r="K8" s="48">
        <v>-6</v>
      </c>
      <c r="L8" s="48">
        <v>12</v>
      </c>
      <c r="N8" s="63">
        <v>0.70640389999999997</v>
      </c>
      <c r="O8" s="48">
        <v>0.40002559999999998</v>
      </c>
      <c r="P8" s="48">
        <v>4.7744200000000001</v>
      </c>
      <c r="Q8" s="48">
        <v>5.75</v>
      </c>
      <c r="R8" s="48">
        <v>4.4000000000000004</v>
      </c>
      <c r="S8" s="48">
        <v>-7.4499029999999999</v>
      </c>
      <c r="T8" s="48">
        <v>10.149900000000001</v>
      </c>
    </row>
    <row r="9" spans="1:20" x14ac:dyDescent="0.25">
      <c r="B9" s="48"/>
      <c r="C9" s="48"/>
      <c r="E9" s="48"/>
      <c r="F9" s="48"/>
      <c r="H9" s="63"/>
      <c r="N9" s="63"/>
      <c r="O9" s="48"/>
      <c r="P9" s="48"/>
      <c r="Q9" s="48"/>
      <c r="R9" s="48"/>
      <c r="S9" s="48"/>
      <c r="T9" s="48"/>
    </row>
    <row r="10" spans="1:20" x14ac:dyDescent="0.25">
      <c r="A10" t="s">
        <v>85</v>
      </c>
      <c r="B10" s="48">
        <v>26340</v>
      </c>
      <c r="C10" s="48">
        <v>6752.4219999999996</v>
      </c>
      <c r="E10" s="48">
        <v>28128</v>
      </c>
      <c r="F10" s="48">
        <v>5043.9979999999996</v>
      </c>
      <c r="H10" s="63">
        <v>1</v>
      </c>
      <c r="I10" s="48">
        <v>10</v>
      </c>
      <c r="J10" s="48">
        <v>360</v>
      </c>
      <c r="K10" s="48">
        <v>-12000</v>
      </c>
      <c r="L10" s="48">
        <v>8160</v>
      </c>
      <c r="N10" s="63">
        <v>0.67657800000000001</v>
      </c>
      <c r="O10" s="48">
        <v>-0.44034620000000002</v>
      </c>
      <c r="P10" s="48">
        <v>5.4601550000000003</v>
      </c>
      <c r="Q10" s="48">
        <v>26340</v>
      </c>
      <c r="R10" s="48">
        <v>28128</v>
      </c>
      <c r="S10" s="48">
        <v>-11966.59</v>
      </c>
      <c r="T10" s="48">
        <v>8390.59</v>
      </c>
    </row>
    <row r="11" spans="1:20" x14ac:dyDescent="0.25">
      <c r="A11" t="s">
        <v>87</v>
      </c>
      <c r="B11" s="48">
        <v>3832.5</v>
      </c>
      <c r="C11" s="48">
        <v>1719.4259999999999</v>
      </c>
      <c r="E11" s="48">
        <v>2190</v>
      </c>
      <c r="F11" s="48">
        <v>1245.8130000000001</v>
      </c>
      <c r="H11" s="63">
        <v>0.19047620000000001</v>
      </c>
      <c r="I11" s="48">
        <v>16</v>
      </c>
      <c r="J11" s="48">
        <v>2025</v>
      </c>
      <c r="K11" s="48">
        <v>-1560</v>
      </c>
      <c r="L11" s="48">
        <v>3960</v>
      </c>
      <c r="N11" s="63">
        <v>0.1660336</v>
      </c>
      <c r="O11" s="48">
        <v>1.6032850000000001</v>
      </c>
      <c r="P11" s="48">
        <v>5.3423100000000003</v>
      </c>
      <c r="Q11" s="48">
        <v>3832.5</v>
      </c>
      <c r="R11" s="48">
        <v>2190</v>
      </c>
      <c r="S11" s="48">
        <v>-941.00300000000004</v>
      </c>
      <c r="T11" s="48">
        <v>4226.0029999999997</v>
      </c>
    </row>
    <row r="12" spans="1:20" x14ac:dyDescent="0.25">
      <c r="A12" t="s">
        <v>86</v>
      </c>
      <c r="B12" s="71">
        <v>0.13986889999999999</v>
      </c>
      <c r="C12" s="71">
        <v>4.5465609999999997E-2</v>
      </c>
      <c r="E12" s="71">
        <v>8.1509129999999999E-2</v>
      </c>
      <c r="F12" s="71">
        <v>4.7532409999999997E-2</v>
      </c>
      <c r="H12" s="63">
        <v>0.1111111</v>
      </c>
      <c r="I12" s="48">
        <v>17</v>
      </c>
      <c r="J12" s="71">
        <v>5.3070190000000003E-2</v>
      </c>
      <c r="K12" s="71">
        <v>-3.271222E-2</v>
      </c>
      <c r="L12" s="71">
        <v>0.1460921</v>
      </c>
      <c r="N12" s="63">
        <v>0.1047902</v>
      </c>
      <c r="O12" s="48">
        <v>1.8751279999999999</v>
      </c>
      <c r="P12" s="48">
        <v>6.6987940000000004</v>
      </c>
      <c r="Q12" s="71">
        <v>0.13986889999999999</v>
      </c>
      <c r="R12" s="71">
        <v>8.1509129999999999E-2</v>
      </c>
      <c r="S12" s="71">
        <v>-1.5910790000000001E-2</v>
      </c>
      <c r="T12" s="71">
        <v>0.13263030000000001</v>
      </c>
    </row>
    <row r="13" spans="1:20" x14ac:dyDescent="0.25">
      <c r="R13" s="48"/>
    </row>
    <row r="14" spans="1:20" x14ac:dyDescent="0.25">
      <c r="A14" t="s">
        <v>94</v>
      </c>
      <c r="B14">
        <f>INT(B10/(60*60))</f>
        <v>7</v>
      </c>
      <c r="C14">
        <f t="shared" ref="C14:T14" si="0">INT(C10/(60*60))</f>
        <v>1</v>
      </c>
      <c r="E14">
        <f t="shared" si="0"/>
        <v>7</v>
      </c>
      <c r="F14">
        <f t="shared" si="0"/>
        <v>1</v>
      </c>
      <c r="J14">
        <f t="shared" si="0"/>
        <v>0</v>
      </c>
      <c r="K14">
        <f t="shared" si="0"/>
        <v>-4</v>
      </c>
      <c r="L14">
        <f t="shared" si="0"/>
        <v>2</v>
      </c>
      <c r="Q14">
        <f t="shared" si="0"/>
        <v>7</v>
      </c>
      <c r="R14">
        <f t="shared" si="0"/>
        <v>7</v>
      </c>
      <c r="S14">
        <f t="shared" si="0"/>
        <v>-4</v>
      </c>
      <c r="T14">
        <f t="shared" si="0"/>
        <v>2</v>
      </c>
    </row>
    <row r="15" spans="1:20" x14ac:dyDescent="0.25">
      <c r="A15" t="s">
        <v>95</v>
      </c>
      <c r="B15">
        <f>INT((B10-60*60*B14)/60)</f>
        <v>19</v>
      </c>
      <c r="C15">
        <f t="shared" ref="C15:T15" si="1">INT((C10-60*60*C14)/60)</f>
        <v>52</v>
      </c>
      <c r="E15">
        <f t="shared" si="1"/>
        <v>48</v>
      </c>
      <c r="F15">
        <f t="shared" si="1"/>
        <v>24</v>
      </c>
      <c r="J15">
        <f t="shared" si="1"/>
        <v>6</v>
      </c>
      <c r="K15">
        <f t="shared" si="1"/>
        <v>40</v>
      </c>
      <c r="L15">
        <f t="shared" si="1"/>
        <v>16</v>
      </c>
      <c r="Q15">
        <f t="shared" si="1"/>
        <v>19</v>
      </c>
      <c r="R15">
        <f t="shared" si="1"/>
        <v>48</v>
      </c>
      <c r="S15">
        <f t="shared" si="1"/>
        <v>40</v>
      </c>
      <c r="T15">
        <f t="shared" si="1"/>
        <v>19</v>
      </c>
    </row>
    <row r="16" spans="1:20" x14ac:dyDescent="0.25">
      <c r="A16" t="s">
        <v>96</v>
      </c>
      <c r="B16" s="48">
        <f>B10-60*60*B14-60*B15</f>
        <v>0</v>
      </c>
      <c r="C16" s="48">
        <f t="shared" ref="C16:T16" si="2">C10-60*60*C14-60*C15</f>
        <v>32.421999999999571</v>
      </c>
      <c r="D16" s="48"/>
      <c r="E16" s="48">
        <f t="shared" si="2"/>
        <v>48</v>
      </c>
      <c r="F16" s="48">
        <f t="shared" si="2"/>
        <v>3.9979999999995925</v>
      </c>
      <c r="G16" s="48"/>
      <c r="H16" s="48"/>
      <c r="I16" s="48"/>
      <c r="J16" s="48">
        <f t="shared" si="2"/>
        <v>0</v>
      </c>
      <c r="K16" s="48">
        <f t="shared" si="2"/>
        <v>0</v>
      </c>
      <c r="L16" s="48">
        <f t="shared" si="2"/>
        <v>0</v>
      </c>
      <c r="M16" s="48"/>
      <c r="N16" s="48"/>
      <c r="O16" s="48"/>
      <c r="P16" s="48"/>
      <c r="Q16" s="48">
        <f t="shared" si="2"/>
        <v>0</v>
      </c>
      <c r="R16" s="48">
        <f t="shared" si="2"/>
        <v>48</v>
      </c>
      <c r="S16" s="48">
        <f t="shared" si="2"/>
        <v>33.409999999999854</v>
      </c>
      <c r="T16" s="48">
        <f t="shared" si="2"/>
        <v>50.590000000000146</v>
      </c>
    </row>
    <row r="18" spans="1:20" x14ac:dyDescent="0.25">
      <c r="A18" t="s">
        <v>97</v>
      </c>
      <c r="B18">
        <f>INT(B11/(60*60))</f>
        <v>1</v>
      </c>
      <c r="C18">
        <f t="shared" ref="C18:T18" si="3">INT(C11/(60*60))</f>
        <v>0</v>
      </c>
      <c r="E18">
        <f t="shared" si="3"/>
        <v>0</v>
      </c>
      <c r="F18">
        <f t="shared" si="3"/>
        <v>0</v>
      </c>
      <c r="J18">
        <f t="shared" si="3"/>
        <v>0</v>
      </c>
      <c r="K18">
        <f t="shared" si="3"/>
        <v>-1</v>
      </c>
      <c r="L18">
        <f t="shared" si="3"/>
        <v>1</v>
      </c>
      <c r="Q18">
        <f t="shared" si="3"/>
        <v>1</v>
      </c>
      <c r="R18">
        <f t="shared" si="3"/>
        <v>0</v>
      </c>
      <c r="S18">
        <f t="shared" si="3"/>
        <v>-1</v>
      </c>
      <c r="T18">
        <f t="shared" si="3"/>
        <v>1</v>
      </c>
    </row>
    <row r="19" spans="1:20" x14ac:dyDescent="0.25">
      <c r="A19" t="s">
        <v>98</v>
      </c>
      <c r="B19">
        <f>INT((B11-60*60*B18)/60)</f>
        <v>3</v>
      </c>
      <c r="C19">
        <f t="shared" ref="C19:T19" si="4">INT((C11-60*60*C18)/60)</f>
        <v>28</v>
      </c>
      <c r="E19">
        <f t="shared" si="4"/>
        <v>36</v>
      </c>
      <c r="F19">
        <f t="shared" si="4"/>
        <v>20</v>
      </c>
      <c r="J19">
        <f t="shared" si="4"/>
        <v>33</v>
      </c>
      <c r="K19">
        <f t="shared" si="4"/>
        <v>34</v>
      </c>
      <c r="L19">
        <f t="shared" si="4"/>
        <v>6</v>
      </c>
      <c r="Q19">
        <f t="shared" si="4"/>
        <v>3</v>
      </c>
      <c r="R19">
        <f t="shared" si="4"/>
        <v>36</v>
      </c>
      <c r="S19">
        <f t="shared" si="4"/>
        <v>44</v>
      </c>
      <c r="T19">
        <f t="shared" si="4"/>
        <v>10</v>
      </c>
    </row>
    <row r="20" spans="1:20" x14ac:dyDescent="0.25">
      <c r="A20" t="s">
        <v>99</v>
      </c>
      <c r="B20" s="48">
        <f>B11-60*60*B18-60*B19</f>
        <v>52.5</v>
      </c>
      <c r="C20" s="48">
        <f t="shared" ref="C20:T20" si="5">C11-60*60*C18-60*C19</f>
        <v>39.425999999999931</v>
      </c>
      <c r="D20" s="48"/>
      <c r="E20" s="48">
        <f t="shared" si="5"/>
        <v>30</v>
      </c>
      <c r="F20" s="48">
        <f t="shared" si="5"/>
        <v>45.813000000000102</v>
      </c>
      <c r="G20" s="48"/>
      <c r="H20" s="48"/>
      <c r="I20" s="48"/>
      <c r="J20" s="48">
        <f t="shared" si="5"/>
        <v>45</v>
      </c>
      <c r="K20" s="48">
        <f t="shared" si="5"/>
        <v>0</v>
      </c>
      <c r="L20" s="48">
        <f t="shared" si="5"/>
        <v>0</v>
      </c>
      <c r="M20" s="48"/>
      <c r="N20" s="48"/>
      <c r="O20" s="48"/>
      <c r="P20" s="48"/>
      <c r="Q20" s="48">
        <f t="shared" si="5"/>
        <v>52.5</v>
      </c>
      <c r="R20" s="48">
        <f t="shared" si="5"/>
        <v>30</v>
      </c>
      <c r="S20" s="48">
        <f t="shared" si="5"/>
        <v>18.996999999999844</v>
      </c>
      <c r="T20" s="48">
        <f t="shared" si="5"/>
        <v>26.002999999999702</v>
      </c>
    </row>
  </sheetData>
  <mergeCells count="2">
    <mergeCell ref="H1:I1"/>
    <mergeCell ref="N1:O1"/>
  </mergeCells>
  <conditionalFormatting sqref="H3:H12">
    <cfRule type="cellIs" dxfId="1" priority="2" operator="lessThan">
      <formula>0.05</formula>
    </cfRule>
  </conditionalFormatting>
  <conditionalFormatting sqref="N3:N12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Cuadro1_pre</vt:lpstr>
      <vt:lpstr>Cuadro2_pre1</vt:lpstr>
      <vt:lpstr>Cuadro1_si</vt:lpstr>
      <vt:lpstr>Cuadro2_pre2</vt:lpstr>
      <vt:lpstr>Cuadro2_si_pre</vt:lpstr>
      <vt:lpstr>Cuadro2_si_pre2</vt:lpstr>
      <vt:lpstr>Cuadro2_si_si</vt:lpstr>
      <vt:lpstr>cuadro3_pre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2018-03-24T07:30:47Z</dcterms:created>
  <dcterms:modified xsi:type="dcterms:W3CDTF">2018-04-08T03:52:44Z</dcterms:modified>
</cp:coreProperties>
</file>