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Arch\home\endy\CTin\TDN\Y3\Machine Learning\Data Analysis\datasets\"/>
    </mc:Choice>
  </mc:AlternateContent>
  <xr:revisionPtr revIDLastSave="0" documentId="13_ncr:1_{357EFA72-B417-4CDD-8005-0E1922C6F78B}" xr6:coauthVersionLast="47" xr6:coauthVersionMax="47" xr10:uidLastSave="{00000000-0000-0000-0000-000000000000}"/>
  <bookViews>
    <workbookView xWindow="-118" yWindow="-118" windowWidth="25370" windowHeight="14374" activeTab="2" xr2:uid="{CE8CEF4F-C738-4DB4-953E-9867E9D2B27B}"/>
  </bookViews>
  <sheets>
    <sheet name="cholesterol" sheetId="1" r:id="rId1"/>
    <sheet name="gestation" sheetId="2" r:id="rId2"/>
    <sheet name="gestation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3" l="1"/>
  <c r="B25" i="3"/>
  <c r="B28" i="3" s="1" a="1"/>
  <c r="B28" i="3" s="1"/>
  <c r="C24" i="3"/>
  <c r="B24" i="3"/>
  <c r="B39" i="2" a="1"/>
  <c r="B39" i="2" s="1"/>
  <c r="B25" i="2" a="1"/>
  <c r="B25" i="2"/>
  <c r="B23" i="2" a="1"/>
  <c r="B23" i="2" s="1"/>
  <c r="B34" i="2" s="1"/>
  <c r="C23" i="2" a="1"/>
  <c r="C23" i="2" s="1"/>
  <c r="B35" i="2"/>
  <c r="C21" i="2"/>
  <c r="B21" i="2"/>
  <c r="B31" i="2"/>
  <c r="C22" i="2"/>
  <c r="B41" i="2" s="1" a="1"/>
  <c r="B41" i="2" s="1"/>
  <c r="B22" i="2"/>
  <c r="C21" i="1"/>
  <c r="B21" i="1"/>
  <c r="B31" i="1" s="1"/>
  <c r="C22" i="1"/>
  <c r="C23" i="1" s="1" a="1"/>
  <c r="C23" i="1" s="1"/>
  <c r="B22" i="1"/>
  <c r="B26" i="3" l="1" a="1"/>
  <c r="B26" i="3" s="1"/>
  <c r="B27" i="3" s="1"/>
  <c r="C26" i="3" a="1"/>
  <c r="C26" i="3" s="1"/>
  <c r="C27" i="3" s="1"/>
  <c r="B31" i="3"/>
  <c r="B35" i="1" a="1"/>
  <c r="B35" i="1" s="1"/>
  <c r="B41" i="1" a="1"/>
  <c r="B41" i="1" s="1"/>
  <c r="B23" i="1" a="1"/>
  <c r="B23" i="1" s="1"/>
  <c r="B24" i="1" s="1"/>
  <c r="B25" i="1" a="1"/>
  <c r="B25" i="1" s="1"/>
  <c r="B34" i="1" a="1"/>
  <c r="B34" i="1" s="1"/>
  <c r="B36" i="1" s="1"/>
  <c r="B37" i="1" s="1"/>
  <c r="B40" i="1" s="1" a="1"/>
  <c r="B40" i="1" s="1"/>
  <c r="C24" i="1"/>
  <c r="B29" i="3" l="1"/>
  <c r="B30" i="3"/>
  <c r="B36" i="2"/>
  <c r="B37" i="2" s="1"/>
  <c r="B39" i="1" a="1"/>
  <c r="B39" i="1" s="1"/>
  <c r="B42" i="1" s="1"/>
  <c r="B26" i="1"/>
  <c r="B29" i="1" s="1"/>
  <c r="B32" i="3" l="1"/>
  <c r="B33" i="3" s="1"/>
  <c r="F41" i="2"/>
  <c r="B42" i="2"/>
  <c r="B40" i="2" a="1"/>
  <c r="B40" i="2" s="1"/>
  <c r="B30" i="1"/>
  <c r="B32" i="1" s="1"/>
  <c r="B28" i="1"/>
  <c r="B24" i="2"/>
  <c r="C24" i="2"/>
  <c r="B26" i="2" l="1"/>
  <c r="B29" i="2" s="1"/>
  <c r="B30" i="2" l="1"/>
  <c r="B32" i="2" s="1"/>
  <c r="B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<sst xmlns="http://schemas.openxmlformats.org/spreadsheetml/2006/main" count="65" uniqueCount="37">
  <si>
    <t>Age</t>
  </si>
  <si>
    <t>Chol (mg/ml)</t>
  </si>
  <si>
    <t>n</t>
  </si>
  <si>
    <t>t-statistic</t>
  </si>
  <si>
    <t>=</t>
  </si>
  <si>
    <t>+</t>
  </si>
  <si>
    <t>attributed to the model (SSR)</t>
  </si>
  <si>
    <t>total variation (SST)</t>
  </si>
  <si>
    <t>residual sum of square (SSE)</t>
  </si>
  <si>
    <t>R^2</t>
  </si>
  <si>
    <t>mean</t>
  </si>
  <si>
    <t>sum xx</t>
  </si>
  <si>
    <t>sum xy</t>
  </si>
  <si>
    <t>correlation (r)</t>
  </si>
  <si>
    <t>covariance (cov)</t>
  </si>
  <si>
    <t>unbiased standard deviation (SD)</t>
  </si>
  <si>
    <t>unbiased variance (var)</t>
  </si>
  <si>
    <t>standard error of r (SE(r))</t>
  </si>
  <si>
    <t>standard error of z (SE(z))</t>
  </si>
  <si>
    <t>fisher's z-transformation (z)</t>
  </si>
  <si>
    <t>the t-statistic (t)</t>
  </si>
  <si>
    <t>slope (b)</t>
  </si>
  <si>
    <t>y-intercept (a)</t>
  </si>
  <si>
    <t>Gestation</t>
  </si>
  <si>
    <t>Bwt</t>
  </si>
  <si>
    <t>(week)</t>
  </si>
  <si>
    <t>(g)</t>
  </si>
  <si>
    <t>Week</t>
  </si>
  <si>
    <t>Weight</t>
  </si>
  <si>
    <t>Prediction Model</t>
  </si>
  <si>
    <t>y-intercept</t>
  </si>
  <si>
    <t>slope</t>
  </si>
  <si>
    <t>tbc</t>
  </si>
  <si>
    <t>phương sai</t>
  </si>
  <si>
    <t>độ lệch chuẩn</t>
  </si>
  <si>
    <t>hiệp phương sai</t>
  </si>
  <si>
    <t>độ tương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</si>
</sst>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&amp; Cholesterol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cholesterol!$B$2:$B$19</c:f>
              <c:numCache>
                <c:formatCode>General</c:formatCode>
                <c:ptCount val="18"/>
                <c:pt idx="0">
                  <c:v>46</c:v>
                </c:pt>
                <c:pt idx="1">
                  <c:v>20</c:v>
                </c:pt>
                <c:pt idx="2">
                  <c:v>52</c:v>
                </c:pt>
                <c:pt idx="3">
                  <c:v>30</c:v>
                </c:pt>
                <c:pt idx="4">
                  <c:v>57</c:v>
                </c:pt>
                <c:pt idx="5">
                  <c:v>25</c:v>
                </c:pt>
                <c:pt idx="6">
                  <c:v>28</c:v>
                </c:pt>
                <c:pt idx="7">
                  <c:v>36</c:v>
                </c:pt>
                <c:pt idx="8">
                  <c:v>22</c:v>
                </c:pt>
                <c:pt idx="9">
                  <c:v>43</c:v>
                </c:pt>
                <c:pt idx="10">
                  <c:v>57</c:v>
                </c:pt>
                <c:pt idx="11">
                  <c:v>33</c:v>
                </c:pt>
                <c:pt idx="12">
                  <c:v>22</c:v>
                </c:pt>
                <c:pt idx="13">
                  <c:v>63</c:v>
                </c:pt>
                <c:pt idx="14">
                  <c:v>40</c:v>
                </c:pt>
                <c:pt idx="15">
                  <c:v>48</c:v>
                </c:pt>
                <c:pt idx="16">
                  <c:v>28</c:v>
                </c:pt>
                <c:pt idx="17">
                  <c:v>49</c:v>
                </c:pt>
              </c:numCache>
            </c:numRef>
          </c:xVal>
          <c:yVal>
            <c:numRef>
              <c:f>cholesterol!$C$2:$C$19</c:f>
              <c:numCache>
                <c:formatCode>General</c:formatCode>
                <c:ptCount val="18"/>
                <c:pt idx="0">
                  <c:v>3.5</c:v>
                </c:pt>
                <c:pt idx="1">
                  <c:v>1.9</c:v>
                </c:pt>
                <c:pt idx="2">
                  <c:v>4</c:v>
                </c:pt>
                <c:pt idx="3">
                  <c:v>2.6</c:v>
                </c:pt>
                <c:pt idx="4">
                  <c:v>4.5</c:v>
                </c:pt>
                <c:pt idx="5">
                  <c:v>3</c:v>
                </c:pt>
                <c:pt idx="6">
                  <c:v>2.9</c:v>
                </c:pt>
                <c:pt idx="7">
                  <c:v>3.8</c:v>
                </c:pt>
                <c:pt idx="8">
                  <c:v>2.1</c:v>
                </c:pt>
                <c:pt idx="9">
                  <c:v>3.8</c:v>
                </c:pt>
                <c:pt idx="10">
                  <c:v>4.0999999999999996</c:v>
                </c:pt>
                <c:pt idx="11">
                  <c:v>3</c:v>
                </c:pt>
                <c:pt idx="12">
                  <c:v>2.5</c:v>
                </c:pt>
                <c:pt idx="13">
                  <c:v>4.5999999999999996</c:v>
                </c:pt>
                <c:pt idx="14">
                  <c:v>3.2</c:v>
                </c:pt>
                <c:pt idx="15">
                  <c:v>4.2</c:v>
                </c:pt>
                <c:pt idx="16">
                  <c:v>2.2999999999999998</c:v>
                </c:pt>
                <c:pt idx="1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8F-469A-8331-2FD891FC2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436272"/>
        <c:axId val="693439184"/>
      </c:scatterChart>
      <c:valAx>
        <c:axId val="69343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439184"/>
        <c:crosses val="autoZero"/>
        <c:crossBetween val="midCat"/>
      </c:valAx>
      <c:valAx>
        <c:axId val="6934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43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gestation!$B$2:$B$18</c:f>
              <c:numCache>
                <c:formatCode>General</c:formatCode>
                <c:ptCount val="17"/>
                <c:pt idx="0">
                  <c:v>34.700000000000003</c:v>
                </c:pt>
                <c:pt idx="1">
                  <c:v>36</c:v>
                </c:pt>
                <c:pt idx="2">
                  <c:v>29.3</c:v>
                </c:pt>
                <c:pt idx="3">
                  <c:v>40.1</c:v>
                </c:pt>
                <c:pt idx="4">
                  <c:v>35.700000000000003</c:v>
                </c:pt>
                <c:pt idx="5">
                  <c:v>42.4</c:v>
                </c:pt>
                <c:pt idx="6">
                  <c:v>40.299999999999997</c:v>
                </c:pt>
                <c:pt idx="7">
                  <c:v>37.299999999999997</c:v>
                </c:pt>
                <c:pt idx="8">
                  <c:v>40.9</c:v>
                </c:pt>
                <c:pt idx="9">
                  <c:v>38.299999999999997</c:v>
                </c:pt>
                <c:pt idx="10">
                  <c:v>38.5</c:v>
                </c:pt>
                <c:pt idx="11">
                  <c:v>41.4</c:v>
                </c:pt>
                <c:pt idx="12">
                  <c:v>39.700000000000003</c:v>
                </c:pt>
                <c:pt idx="13">
                  <c:v>39.700000000000003</c:v>
                </c:pt>
                <c:pt idx="14">
                  <c:v>41.1</c:v>
                </c:pt>
                <c:pt idx="15">
                  <c:v>38</c:v>
                </c:pt>
                <c:pt idx="16">
                  <c:v>38.700000000000003</c:v>
                </c:pt>
              </c:numCache>
            </c:numRef>
          </c:xVal>
          <c:yVal>
            <c:numRef>
              <c:f>gestation!$C$2:$C$18</c:f>
              <c:numCache>
                <c:formatCode>General</c:formatCode>
                <c:ptCount val="17"/>
                <c:pt idx="0">
                  <c:v>1895</c:v>
                </c:pt>
                <c:pt idx="1">
                  <c:v>2030</c:v>
                </c:pt>
                <c:pt idx="2">
                  <c:v>1440</c:v>
                </c:pt>
                <c:pt idx="3">
                  <c:v>2835</c:v>
                </c:pt>
                <c:pt idx="4">
                  <c:v>3090</c:v>
                </c:pt>
                <c:pt idx="5">
                  <c:v>3827</c:v>
                </c:pt>
                <c:pt idx="6">
                  <c:v>3260</c:v>
                </c:pt>
                <c:pt idx="7">
                  <c:v>2690</c:v>
                </c:pt>
                <c:pt idx="8">
                  <c:v>3285</c:v>
                </c:pt>
                <c:pt idx="9">
                  <c:v>2920</c:v>
                </c:pt>
                <c:pt idx="10">
                  <c:v>3430</c:v>
                </c:pt>
                <c:pt idx="11">
                  <c:v>3657</c:v>
                </c:pt>
                <c:pt idx="12">
                  <c:v>3685</c:v>
                </c:pt>
                <c:pt idx="13">
                  <c:v>3345</c:v>
                </c:pt>
                <c:pt idx="14">
                  <c:v>3260</c:v>
                </c:pt>
                <c:pt idx="15">
                  <c:v>2680</c:v>
                </c:pt>
                <c:pt idx="16">
                  <c:v>2005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94-4383-84D1-838D143F8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260624"/>
        <c:axId val="361262704"/>
      </c:scatterChart>
      <c:valAx>
        <c:axId val="36126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62704"/>
        <c:crosses val="autoZero"/>
        <c:crossBetween val="midCat"/>
      </c:valAx>
      <c:valAx>
        <c:axId val="36126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6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Biểu đồ phân tán thể hiện mối quan hệ giữa số bài báo đã công bố</a:t>
            </a:r>
            <a:r>
              <a:rPr lang="vi-VN" baseline="0"/>
              <a:t> </a:t>
            </a:r>
            <a:r>
              <a:rPr lang="vi-VN"/>
              <a:t>và lương</a:t>
            </a:r>
            <a:endParaRPr lang="en-US"/>
          </a:p>
        </c:rich>
      </c:tx>
      <c:layout>
        <c:manualLayout>
          <c:xMode val="edge"/>
          <c:yMode val="edge"/>
          <c:x val="0.10527952888407284"/>
          <c:y val="1.87655794943932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0779885812945125E-2"/>
                  <c:y val="8.385086437411375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8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800" baseline="0"/>
                      <a:t>y = 1190.</a:t>
                    </a:r>
                    <a:r>
                      <a:rPr lang="vi-VN" sz="800" baseline="0"/>
                      <a:t>6n</a:t>
                    </a:r>
                    <a:r>
                      <a:rPr lang="en-US" sz="800" baseline="0"/>
                      <a:t> + 44747</a:t>
                    </a:r>
                    <a:endParaRPr lang="en-US" sz="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'gestation (2)'!$B$2:$B$21</c:f>
              <c:numCache>
                <c:formatCode>General</c:formatCode>
                <c:ptCount val="20"/>
                <c:pt idx="0">
                  <c:v>3</c:v>
                </c:pt>
                <c:pt idx="1">
                  <c:v>6</c:v>
                </c:pt>
                <c:pt idx="2">
                  <c:v>3</c:v>
                </c:pt>
                <c:pt idx="3">
                  <c:v>8</c:v>
                </c:pt>
                <c:pt idx="4">
                  <c:v>9</c:v>
                </c:pt>
                <c:pt idx="5">
                  <c:v>6</c:v>
                </c:pt>
                <c:pt idx="6">
                  <c:v>16</c:v>
                </c:pt>
                <c:pt idx="7">
                  <c:v>10</c:v>
                </c:pt>
                <c:pt idx="8">
                  <c:v>2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11</c:v>
                </c:pt>
                <c:pt idx="14">
                  <c:v>18</c:v>
                </c:pt>
                <c:pt idx="15">
                  <c:v>6</c:v>
                </c:pt>
                <c:pt idx="16">
                  <c:v>9</c:v>
                </c:pt>
                <c:pt idx="17">
                  <c:v>7</c:v>
                </c:pt>
                <c:pt idx="18">
                  <c:v>7</c:v>
                </c:pt>
                <c:pt idx="19">
                  <c:v>3</c:v>
                </c:pt>
              </c:numCache>
            </c:numRef>
          </c:xVal>
          <c:yVal>
            <c:numRef>
              <c:f>'gestation (2)'!$C$2:$C$21</c:f>
              <c:numCache>
                <c:formatCode>General</c:formatCode>
                <c:ptCount val="20"/>
                <c:pt idx="0">
                  <c:v>51876</c:v>
                </c:pt>
                <c:pt idx="1">
                  <c:v>54511</c:v>
                </c:pt>
                <c:pt idx="2">
                  <c:v>53425</c:v>
                </c:pt>
                <c:pt idx="3">
                  <c:v>61683</c:v>
                </c:pt>
                <c:pt idx="4">
                  <c:v>52926</c:v>
                </c:pt>
                <c:pt idx="5">
                  <c:v>47034</c:v>
                </c:pt>
                <c:pt idx="6">
                  <c:v>66432</c:v>
                </c:pt>
                <c:pt idx="7">
                  <c:v>61100</c:v>
                </c:pt>
                <c:pt idx="8">
                  <c:v>41934</c:v>
                </c:pt>
                <c:pt idx="9">
                  <c:v>47454</c:v>
                </c:pt>
                <c:pt idx="10">
                  <c:v>49832</c:v>
                </c:pt>
                <c:pt idx="11">
                  <c:v>47047</c:v>
                </c:pt>
                <c:pt idx="12">
                  <c:v>39115</c:v>
                </c:pt>
                <c:pt idx="13">
                  <c:v>59677</c:v>
                </c:pt>
                <c:pt idx="14">
                  <c:v>61458</c:v>
                </c:pt>
                <c:pt idx="15">
                  <c:v>54528</c:v>
                </c:pt>
                <c:pt idx="16">
                  <c:v>60327</c:v>
                </c:pt>
                <c:pt idx="17">
                  <c:v>56600</c:v>
                </c:pt>
                <c:pt idx="18">
                  <c:v>52542</c:v>
                </c:pt>
                <c:pt idx="19">
                  <c:v>50455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B5-42F0-88A8-A0B77022B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260624"/>
        <c:axId val="361262704"/>
      </c:scatterChart>
      <c:valAx>
        <c:axId val="36126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/>
                  <a:t>Bài báo đã công bố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62704"/>
        <c:crosses val="autoZero"/>
        <c:crossBetween val="midCat"/>
      </c:valAx>
      <c:valAx>
        <c:axId val="36126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/>
                  <a:t>Lương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6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665017</xdr:colOff>
      <xdr:row>1</xdr:row>
      <xdr:rowOff>4154</xdr:rowOff>
    </xdr:from>
    <xdr:to>
      <xdr:col>10</xdr:col>
      <xdr:colOff>665017</xdr:colOff>
      <xdr:row>21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3A4DC-504A-47B4-9C6F-1087197D6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5541</xdr:colOff>
      <xdr:row>17</xdr:row>
      <xdr:rowOff>186969</xdr:rowOff>
    </xdr:from>
    <xdr:to>
      <xdr:col>11</xdr:col>
      <xdr:colOff>0</xdr:colOff>
      <xdr:row>36</xdr:row>
      <xdr:rowOff>33881</xdr:rowOff>
    </xdr:to>
    <xdr:pic>
      <xdr:nvPicPr>
        <xdr:cNvPr id="2" name="Picture 1" descr="No description available.">
          <a:extLst>
            <a:ext uri="{FF2B5EF4-FFF2-40B4-BE49-F238E27FC236}">
              <a16:creationId xmlns:a16="http://schemas.microsoft.com/office/drawing/2014/main" id="{27EDA57A-ADD1-47CA-831A-C6BF44B8C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1034" y="3479778"/>
          <a:ext cx="4626989" cy="3527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1</xdr:rowOff>
    </xdr:from>
    <xdr:to>
      <xdr:col>10</xdr:col>
      <xdr:colOff>665017</xdr:colOff>
      <xdr:row>17</xdr:row>
      <xdr:rowOff>186735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C11FFD-E8CC-498C-9CFE-E6A35FB8E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</xdr:rowOff>
    </xdr:from>
    <xdr:to>
      <xdr:col>14</xdr:col>
      <xdr:colOff>8071</xdr:colOff>
      <xdr:row>20</xdr:row>
      <xdr:rowOff>186735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8EBCFD-7FE5-4FD0-8CA6-BE69232C1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79E4-7E18-4CBA-B71F-6E6A20A673A3}">
  <dimension ref="A1:C42"/>
  <sheetViews>
    <sheetView zoomScale="130" zoomScaleNormal="130" workbookViewId="0">
      <selection activeCell="E23" sqref="E23:E41"/>
    </sheetView>
  </sheetViews>
  <sheetFormatPr defaultRowHeight="15.05" x14ac:dyDescent="0.3"/>
  <cols>
    <col min="1" max="1" width="26.77734375" customWidth="1"/>
    <col min="2" max="3" width="12.77734375" customWidth="1"/>
  </cols>
  <sheetData>
    <row r="1" spans="2:3" x14ac:dyDescent="0.3">
      <c r="B1" t="s">
        <v>0</v>
      </c>
      <c r="C1" t="s">
        <v>1</v>
      </c>
    </row>
    <row r="2" spans="2:3" x14ac:dyDescent="0.3">
      <c r="B2">
        <v>46</v>
      </c>
      <c r="C2">
        <v>3.5</v>
      </c>
    </row>
    <row r="3" spans="2:3" x14ac:dyDescent="0.3">
      <c r="B3">
        <v>20</v>
      </c>
      <c r="C3">
        <v>1.9</v>
      </c>
    </row>
    <row r="4" spans="2:3" x14ac:dyDescent="0.3">
      <c r="B4">
        <v>52</v>
      </c>
      <c r="C4">
        <v>4</v>
      </c>
    </row>
    <row r="5" spans="2:3" x14ac:dyDescent="0.3">
      <c r="B5">
        <v>30</v>
      </c>
      <c r="C5">
        <v>2.6</v>
      </c>
    </row>
    <row r="6" spans="2:3" x14ac:dyDescent="0.3">
      <c r="B6">
        <v>57</v>
      </c>
      <c r="C6">
        <v>4.5</v>
      </c>
    </row>
    <row r="7" spans="2:3" x14ac:dyDescent="0.3">
      <c r="B7">
        <v>25</v>
      </c>
      <c r="C7">
        <v>3</v>
      </c>
    </row>
    <row r="8" spans="2:3" x14ac:dyDescent="0.3">
      <c r="B8">
        <v>28</v>
      </c>
      <c r="C8">
        <v>2.9</v>
      </c>
    </row>
    <row r="9" spans="2:3" x14ac:dyDescent="0.3">
      <c r="B9">
        <v>36</v>
      </c>
      <c r="C9">
        <v>3.8</v>
      </c>
    </row>
    <row r="10" spans="2:3" x14ac:dyDescent="0.3">
      <c r="B10">
        <v>22</v>
      </c>
      <c r="C10">
        <v>2.1</v>
      </c>
    </row>
    <row r="11" spans="2:3" x14ac:dyDescent="0.3">
      <c r="B11">
        <v>43</v>
      </c>
      <c r="C11">
        <v>3.8</v>
      </c>
    </row>
    <row r="12" spans="2:3" x14ac:dyDescent="0.3">
      <c r="B12">
        <v>57</v>
      </c>
      <c r="C12">
        <v>4.0999999999999996</v>
      </c>
    </row>
    <row r="13" spans="2:3" x14ac:dyDescent="0.3">
      <c r="B13">
        <v>33</v>
      </c>
      <c r="C13">
        <v>3</v>
      </c>
    </row>
    <row r="14" spans="2:3" x14ac:dyDescent="0.3">
      <c r="B14">
        <v>22</v>
      </c>
      <c r="C14">
        <v>2.5</v>
      </c>
    </row>
    <row r="15" spans="2:3" x14ac:dyDescent="0.3">
      <c r="B15">
        <v>63</v>
      </c>
      <c r="C15">
        <v>4.5999999999999996</v>
      </c>
    </row>
    <row r="16" spans="2:3" x14ac:dyDescent="0.3">
      <c r="B16">
        <v>40</v>
      </c>
      <c r="C16">
        <v>3.2</v>
      </c>
    </row>
    <row r="17" spans="1:3" x14ac:dyDescent="0.3">
      <c r="B17">
        <v>48</v>
      </c>
      <c r="C17">
        <v>4.2</v>
      </c>
    </row>
    <row r="18" spans="1:3" x14ac:dyDescent="0.3">
      <c r="B18">
        <v>28</v>
      </c>
      <c r="C18">
        <v>2.2999999999999998</v>
      </c>
    </row>
    <row r="19" spans="1:3" x14ac:dyDescent="0.3">
      <c r="B19">
        <v>49</v>
      </c>
      <c r="C19">
        <v>4</v>
      </c>
    </row>
    <row r="21" spans="1:3" x14ac:dyDescent="0.3">
      <c r="A21" t="s">
        <v>2</v>
      </c>
      <c r="B21">
        <f>COUNT(B2:B19)</f>
        <v>18</v>
      </c>
      <c r="C21">
        <f>COUNT(C2:C19)</f>
        <v>18</v>
      </c>
    </row>
    <row r="22" spans="1:3" x14ac:dyDescent="0.3">
      <c r="A22" t="s">
        <v>10</v>
      </c>
      <c r="B22">
        <f>AVERAGE(B2:B19)</f>
        <v>38.833333333333336</v>
      </c>
      <c r="C22">
        <f>AVERAGE(C2:C19)</f>
        <v>3.3333333333333339</v>
      </c>
    </row>
    <row r="23" spans="1:3" x14ac:dyDescent="0.3">
      <c r="A23" t="s">
        <v>16</v>
      </c>
      <c r="B23" cm="1">
        <f t="array" ref="B23">SUM((B$2:B$19 - B$22)^2)/(B21 - 1)</f>
        <v>184.85294117647061</v>
      </c>
      <c r="C23" cm="1">
        <f t="array" ref="C23">SUM((C$2:C$19 - C$22)^2)/(C21 - 1)</f>
        <v>0.70352941176470585</v>
      </c>
    </row>
    <row r="24" spans="1:3" x14ac:dyDescent="0.3">
      <c r="A24" t="s">
        <v>15</v>
      </c>
      <c r="B24">
        <f>SQRT(B23)</f>
        <v>13.596063444117588</v>
      </c>
      <c r="C24">
        <f>SQRT(C23)</f>
        <v>0.83876660148381321</v>
      </c>
    </row>
    <row r="25" spans="1:3" x14ac:dyDescent="0.3">
      <c r="A25" t="s">
        <v>14</v>
      </c>
      <c r="B25" cm="1">
        <f t="array" ref="B25">SUM(($B$2:$B$19 - $B$22)*($C$2:$C$19 - $C$22))/(B21-1)</f>
        <v>10.682352941176468</v>
      </c>
    </row>
    <row r="26" spans="1:3" x14ac:dyDescent="0.3">
      <c r="A26" t="s">
        <v>13</v>
      </c>
      <c r="B26">
        <f>B25/(B24*C24)</f>
        <v>0.93672607850391476</v>
      </c>
    </row>
    <row r="28" spans="1:3" x14ac:dyDescent="0.3">
      <c r="A28" t="s">
        <v>17</v>
      </c>
      <c r="B28">
        <f>SQRT((1-B26^2)/(B21-2))</f>
        <v>8.7515803519520721E-2</v>
      </c>
    </row>
    <row r="29" spans="1:3" x14ac:dyDescent="0.3">
      <c r="A29" t="s">
        <v>20</v>
      </c>
      <c r="B29">
        <f>B26*SQRT((B21-2)/(1-B26^2))</f>
        <v>10.703507718979859</v>
      </c>
    </row>
    <row r="30" spans="1:3" x14ac:dyDescent="0.3">
      <c r="A30" t="s">
        <v>19</v>
      </c>
      <c r="B30">
        <f>LN((1+B26)/(1-B26))/2</f>
        <v>1.7106404882491328</v>
      </c>
    </row>
    <row r="31" spans="1:3" x14ac:dyDescent="0.3">
      <c r="A31" t="s">
        <v>18</v>
      </c>
      <c r="B31">
        <f>1/SQRT(B21-3)</f>
        <v>0.2581988897471611</v>
      </c>
    </row>
    <row r="32" spans="1:3" x14ac:dyDescent="0.3">
      <c r="A32" t="s">
        <v>3</v>
      </c>
      <c r="B32">
        <f>B30/B31</f>
        <v>6.6252821223370164</v>
      </c>
    </row>
    <row r="34" spans="1:3" x14ac:dyDescent="0.3">
      <c r="A34" t="s">
        <v>11</v>
      </c>
      <c r="B34" cm="1">
        <f t="array" ref="B34">SUM((B2:B19-B22)^2)</f>
        <v>3142.5000000000005</v>
      </c>
    </row>
    <row r="35" spans="1:3" x14ac:dyDescent="0.3">
      <c r="A35" t="s">
        <v>12</v>
      </c>
      <c r="B35" cm="1">
        <f t="array" ref="B35">SUM((B2:B19-B22)*(C2:C19-C22))</f>
        <v>181.59999999999997</v>
      </c>
    </row>
    <row r="36" spans="1:3" x14ac:dyDescent="0.3">
      <c r="A36" t="s">
        <v>21</v>
      </c>
      <c r="B36">
        <f>B35/B34</f>
        <v>5.7788385043754956E-2</v>
      </c>
    </row>
    <row r="37" spans="1:3" x14ac:dyDescent="0.3">
      <c r="A37" t="s">
        <v>22</v>
      </c>
      <c r="B37">
        <f>C22-B36*B22</f>
        <v>1.089217714134183</v>
      </c>
    </row>
    <row r="39" spans="1:3" x14ac:dyDescent="0.3">
      <c r="A39" t="s">
        <v>6</v>
      </c>
      <c r="B39" cm="1">
        <f t="array" ref="B39">SUM((B37+B36*B2:B19-C22)^2)</f>
        <v>10.494370723945899</v>
      </c>
    </row>
    <row r="40" spans="1:3" x14ac:dyDescent="0.3">
      <c r="A40" t="s">
        <v>8</v>
      </c>
      <c r="B40" cm="1">
        <f t="array" ref="B40">SUM((C2:C19-B37-B36*B2:B19)^2)</f>
        <v>1.4656292760540968</v>
      </c>
      <c r="C40" t="s">
        <v>5</v>
      </c>
    </row>
    <row r="41" spans="1:3" x14ac:dyDescent="0.3">
      <c r="A41" t="s">
        <v>7</v>
      </c>
      <c r="B41" cm="1">
        <f t="array" ref="B41">SUM((C2:C19-C22)^2)</f>
        <v>11.959999999999999</v>
      </c>
      <c r="C41" t="s">
        <v>4</v>
      </c>
    </row>
    <row r="42" spans="1:3" x14ac:dyDescent="0.3">
      <c r="A42" t="s">
        <v>9</v>
      </c>
      <c r="B42">
        <f>B39/B41</f>
        <v>0.87745574614932276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92B6-0A42-4CDD-8910-EB7B02A5F5D0}">
  <dimension ref="A1:F42"/>
  <sheetViews>
    <sheetView zoomScale="103" zoomScaleNormal="103" workbookViewId="0">
      <selection activeCell="B2" sqref="B2"/>
    </sheetView>
  </sheetViews>
  <sheetFormatPr defaultRowHeight="15.05" x14ac:dyDescent="0.3"/>
  <cols>
    <col min="1" max="1" width="30.77734375" customWidth="1"/>
    <col min="2" max="3" width="8.88671875" customWidth="1"/>
  </cols>
  <sheetData>
    <row r="1" spans="2:3" x14ac:dyDescent="0.3">
      <c r="B1" t="s">
        <v>23</v>
      </c>
      <c r="C1" t="s">
        <v>24</v>
      </c>
    </row>
    <row r="2" spans="2:3" x14ac:dyDescent="0.3">
      <c r="B2">
        <v>34.700000000000003</v>
      </c>
      <c r="C2">
        <v>1895</v>
      </c>
    </row>
    <row r="3" spans="2:3" x14ac:dyDescent="0.3">
      <c r="B3">
        <v>36</v>
      </c>
      <c r="C3">
        <v>2030</v>
      </c>
    </row>
    <row r="4" spans="2:3" x14ac:dyDescent="0.3">
      <c r="B4">
        <v>29.3</v>
      </c>
      <c r="C4">
        <v>1440</v>
      </c>
    </row>
    <row r="5" spans="2:3" x14ac:dyDescent="0.3">
      <c r="B5">
        <v>40.1</v>
      </c>
      <c r="C5">
        <v>2835</v>
      </c>
    </row>
    <row r="6" spans="2:3" x14ac:dyDescent="0.3">
      <c r="B6">
        <v>35.700000000000003</v>
      </c>
      <c r="C6">
        <v>3090</v>
      </c>
    </row>
    <row r="7" spans="2:3" x14ac:dyDescent="0.3">
      <c r="B7">
        <v>42.4</v>
      </c>
      <c r="C7">
        <v>3827</v>
      </c>
    </row>
    <row r="8" spans="2:3" x14ac:dyDescent="0.3">
      <c r="B8">
        <v>40.299999999999997</v>
      </c>
      <c r="C8">
        <v>3260</v>
      </c>
    </row>
    <row r="9" spans="2:3" x14ac:dyDescent="0.3">
      <c r="B9">
        <v>37.299999999999997</v>
      </c>
      <c r="C9">
        <v>2690</v>
      </c>
    </row>
    <row r="10" spans="2:3" x14ac:dyDescent="0.3">
      <c r="B10">
        <v>40.9</v>
      </c>
      <c r="C10">
        <v>3285</v>
      </c>
    </row>
    <row r="11" spans="2:3" x14ac:dyDescent="0.3">
      <c r="B11">
        <v>38.299999999999997</v>
      </c>
      <c r="C11">
        <v>2920</v>
      </c>
    </row>
    <row r="12" spans="2:3" x14ac:dyDescent="0.3">
      <c r="B12">
        <v>38.5</v>
      </c>
      <c r="C12">
        <v>3430</v>
      </c>
    </row>
    <row r="13" spans="2:3" x14ac:dyDescent="0.3">
      <c r="B13">
        <v>41.4</v>
      </c>
      <c r="C13">
        <v>3657</v>
      </c>
    </row>
    <row r="14" spans="2:3" x14ac:dyDescent="0.3">
      <c r="B14">
        <v>39.700000000000003</v>
      </c>
      <c r="C14">
        <v>3685</v>
      </c>
    </row>
    <row r="15" spans="2:3" x14ac:dyDescent="0.3">
      <c r="B15">
        <v>39.700000000000003</v>
      </c>
      <c r="C15">
        <v>3345</v>
      </c>
    </row>
    <row r="16" spans="2:3" x14ac:dyDescent="0.3">
      <c r="B16">
        <v>41.1</v>
      </c>
      <c r="C16">
        <v>3260</v>
      </c>
    </row>
    <row r="17" spans="1:3" x14ac:dyDescent="0.3">
      <c r="B17">
        <v>38</v>
      </c>
      <c r="C17">
        <v>2680</v>
      </c>
    </row>
    <row r="18" spans="1:3" x14ac:dyDescent="0.3">
      <c r="B18">
        <v>38.700000000000003</v>
      </c>
      <c r="C18">
        <v>2005</v>
      </c>
    </row>
    <row r="19" spans="1:3" x14ac:dyDescent="0.3">
      <c r="B19" t="s">
        <v>25</v>
      </c>
      <c r="C19" t="s">
        <v>26</v>
      </c>
    </row>
    <row r="21" spans="1:3" x14ac:dyDescent="0.3">
      <c r="A21" t="s">
        <v>2</v>
      </c>
      <c r="B21">
        <f>COUNT(B2:B19)</f>
        <v>17</v>
      </c>
      <c r="C21">
        <f>COUNT(C2:C19)</f>
        <v>17</v>
      </c>
    </row>
    <row r="22" spans="1:3" x14ac:dyDescent="0.3">
      <c r="A22" t="s">
        <v>10</v>
      </c>
      <c r="B22">
        <f>AVERAGE(B2:B18)</f>
        <v>38.358823529411765</v>
      </c>
      <c r="C22">
        <f>AVERAGE(C2:C18)</f>
        <v>2902</v>
      </c>
    </row>
    <row r="23" spans="1:3" x14ac:dyDescent="0.3">
      <c r="A23" t="s">
        <v>16</v>
      </c>
      <c r="B23" cm="1">
        <f t="array" ref="B23">SUM((B$2:B$18 - B$22)^2)/(B21 - 1)</f>
        <v>9.9638235294117603</v>
      </c>
      <c r="C23" cm="1">
        <f t="array" ref="C23">SUM((C$2:C$18 - C$22)^2)/(C21 - 1)</f>
        <v>485478.75</v>
      </c>
    </row>
    <row r="24" spans="1:3" x14ac:dyDescent="0.3">
      <c r="A24" t="s">
        <v>15</v>
      </c>
      <c r="B24">
        <f>SQRT(B23)</f>
        <v>3.1565524753141299</v>
      </c>
      <c r="C24">
        <f>SQRT(C23)</f>
        <v>696.76305154621969</v>
      </c>
    </row>
    <row r="25" spans="1:3" x14ac:dyDescent="0.3">
      <c r="A25" t="s">
        <v>14</v>
      </c>
      <c r="B25" cm="1">
        <f t="array" ref="B25">SUM(($B$2:$B$18 - $B$22)*($C$2:$C$18 - $C$22))/(B21-1)</f>
        <v>1798.0249999999994</v>
      </c>
    </row>
    <row r="26" spans="1:3" x14ac:dyDescent="0.3">
      <c r="A26" t="s">
        <v>13</v>
      </c>
      <c r="B26">
        <f>B25/(B24*C24)</f>
        <v>0.81751851989426605</v>
      </c>
    </row>
    <row r="28" spans="1:3" x14ac:dyDescent="0.3">
      <c r="A28" t="s">
        <v>17</v>
      </c>
      <c r="B28">
        <f>SQRT((1-B26^2)/(B21-2))</f>
        <v>0.1486973368131585</v>
      </c>
    </row>
    <row r="29" spans="1:3" x14ac:dyDescent="0.3">
      <c r="A29" t="s">
        <v>20</v>
      </c>
      <c r="B29">
        <f>B26*SQRT((B21-2)/(1-B26^2))</f>
        <v>5.4978692787315762</v>
      </c>
    </row>
    <row r="30" spans="1:3" x14ac:dyDescent="0.3">
      <c r="A30" t="s">
        <v>19</v>
      </c>
      <c r="B30">
        <f>LN((1+B26)/(1-B26))/2</f>
        <v>1.1492893550591201</v>
      </c>
    </row>
    <row r="31" spans="1:3" x14ac:dyDescent="0.3">
      <c r="A31" t="s">
        <v>18</v>
      </c>
      <c r="B31">
        <f>1/SQRT(B21-3)</f>
        <v>0.2672612419124244</v>
      </c>
    </row>
    <row r="32" spans="1:3" x14ac:dyDescent="0.3">
      <c r="A32" t="s">
        <v>3</v>
      </c>
      <c r="B32">
        <f>B30/B31</f>
        <v>4.3002470048976154</v>
      </c>
    </row>
    <row r="34" spans="1:6" x14ac:dyDescent="0.3">
      <c r="A34" t="s">
        <v>11</v>
      </c>
      <c r="B34">
        <f>B23*(B21-1)</f>
        <v>159.42117647058816</v>
      </c>
    </row>
    <row r="35" spans="1:6" x14ac:dyDescent="0.3">
      <c r="A35" t="s">
        <v>12</v>
      </c>
      <c r="B35">
        <f>B25*(B21-1)</f>
        <v>28768.399999999991</v>
      </c>
    </row>
    <row r="36" spans="1:6" x14ac:dyDescent="0.3">
      <c r="A36" t="s">
        <v>31</v>
      </c>
      <c r="B36">
        <f>B35/B34</f>
        <v>180.45532367092719</v>
      </c>
    </row>
    <row r="37" spans="1:6" x14ac:dyDescent="0.3">
      <c r="A37" t="s">
        <v>30</v>
      </c>
      <c r="B37">
        <f>C22-B36*B22</f>
        <v>-4020.0539156359773</v>
      </c>
    </row>
    <row r="39" spans="1:6" x14ac:dyDescent="0.3">
      <c r="A39" t="s">
        <v>6</v>
      </c>
      <c r="B39" cm="1">
        <f t="array" ref="B39">SUM((B37+B36*B2:B18-C22)^2)</f>
        <v>5191410.9334947011</v>
      </c>
      <c r="E39" s="1" t="s">
        <v>29</v>
      </c>
      <c r="F39" s="1"/>
    </row>
    <row r="40" spans="1:6" x14ac:dyDescent="0.3">
      <c r="A40" t="s">
        <v>8</v>
      </c>
      <c r="B40" cm="1">
        <f t="array" ref="B40">SUM((C2:C18-B37-B36*B2:B18)^2)</f>
        <v>2576249.0665052989</v>
      </c>
      <c r="C40" t="s">
        <v>5</v>
      </c>
      <c r="E40" t="s">
        <v>27</v>
      </c>
      <c r="F40" t="s">
        <v>28</v>
      </c>
    </row>
    <row r="41" spans="1:6" x14ac:dyDescent="0.3">
      <c r="A41" t="s">
        <v>7</v>
      </c>
      <c r="B41" cm="1">
        <f t="array" ref="B41">SUM((C2:C18-C22)^2)</f>
        <v>7767660</v>
      </c>
      <c r="C41" t="s">
        <v>4</v>
      </c>
      <c r="E41">
        <v>40</v>
      </c>
      <c r="F41">
        <f>B36*E41+B37</f>
        <v>3198.1590312011103</v>
      </c>
    </row>
    <row r="42" spans="1:6" x14ac:dyDescent="0.3">
      <c r="A42" t="s">
        <v>9</v>
      </c>
      <c r="B42">
        <f>B39/B41</f>
        <v>0.66833653037011165</v>
      </c>
    </row>
  </sheetData>
  <mergeCells count="1">
    <mergeCell ref="E39:F3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9E8A-100F-4ABD-AB2A-E609C7BD82A6}">
  <dimension ref="A1:C33"/>
  <sheetViews>
    <sheetView tabSelected="1" topLeftCell="A19" zoomScaleNormal="100" workbookViewId="0">
      <selection activeCell="E23" sqref="E23"/>
    </sheetView>
  </sheetViews>
  <sheetFormatPr defaultRowHeight="15.05" x14ac:dyDescent="0.3"/>
  <cols>
    <col min="1" max="1" width="15.109375" customWidth="1"/>
    <col min="2" max="2" width="19.21875" customWidth="1"/>
    <col min="3" max="3" width="18.33203125" customWidth="1"/>
  </cols>
  <sheetData>
    <row r="1" spans="2:3" x14ac:dyDescent="0.3">
      <c r="B1" t="s">
        <v>23</v>
      </c>
      <c r="C1" t="s">
        <v>24</v>
      </c>
    </row>
    <row r="2" spans="2:3" x14ac:dyDescent="0.3">
      <c r="B2">
        <v>3</v>
      </c>
      <c r="C2">
        <v>51876</v>
      </c>
    </row>
    <row r="3" spans="2:3" x14ac:dyDescent="0.3">
      <c r="B3">
        <v>6</v>
      </c>
      <c r="C3">
        <v>54511</v>
      </c>
    </row>
    <row r="4" spans="2:3" x14ac:dyDescent="0.3">
      <c r="B4">
        <v>3</v>
      </c>
      <c r="C4">
        <v>53425</v>
      </c>
    </row>
    <row r="5" spans="2:3" x14ac:dyDescent="0.3">
      <c r="B5">
        <v>8</v>
      </c>
      <c r="C5">
        <v>61683</v>
      </c>
    </row>
    <row r="6" spans="2:3" x14ac:dyDescent="0.3">
      <c r="B6">
        <v>9</v>
      </c>
      <c r="C6">
        <v>52926</v>
      </c>
    </row>
    <row r="7" spans="2:3" x14ac:dyDescent="0.3">
      <c r="B7">
        <v>6</v>
      </c>
      <c r="C7">
        <v>47034</v>
      </c>
    </row>
    <row r="8" spans="2:3" x14ac:dyDescent="0.3">
      <c r="B8">
        <v>16</v>
      </c>
      <c r="C8">
        <v>66432</v>
      </c>
    </row>
    <row r="9" spans="2:3" x14ac:dyDescent="0.3">
      <c r="B9">
        <v>10</v>
      </c>
      <c r="C9">
        <v>61100</v>
      </c>
    </row>
    <row r="10" spans="2:3" x14ac:dyDescent="0.3">
      <c r="B10">
        <v>2</v>
      </c>
      <c r="C10">
        <v>41934</v>
      </c>
    </row>
    <row r="11" spans="2:3" x14ac:dyDescent="0.3">
      <c r="B11">
        <v>5</v>
      </c>
      <c r="C11">
        <v>47454</v>
      </c>
    </row>
    <row r="12" spans="2:3" x14ac:dyDescent="0.3">
      <c r="B12">
        <v>5</v>
      </c>
      <c r="C12">
        <v>49832</v>
      </c>
    </row>
    <row r="13" spans="2:3" x14ac:dyDescent="0.3">
      <c r="B13">
        <v>6</v>
      </c>
      <c r="C13">
        <v>47047</v>
      </c>
    </row>
    <row r="14" spans="2:3" x14ac:dyDescent="0.3">
      <c r="B14">
        <v>7</v>
      </c>
      <c r="C14">
        <v>39115</v>
      </c>
    </row>
    <row r="15" spans="2:3" x14ac:dyDescent="0.3">
      <c r="B15">
        <v>11</v>
      </c>
      <c r="C15">
        <v>59677</v>
      </c>
    </row>
    <row r="16" spans="2:3" x14ac:dyDescent="0.3">
      <c r="B16">
        <v>18</v>
      </c>
      <c r="C16">
        <v>61458</v>
      </c>
    </row>
    <row r="17" spans="1:3" x14ac:dyDescent="0.3">
      <c r="B17">
        <v>6</v>
      </c>
      <c r="C17">
        <v>54528</v>
      </c>
    </row>
    <row r="18" spans="1:3" x14ac:dyDescent="0.3">
      <c r="B18">
        <v>9</v>
      </c>
      <c r="C18">
        <v>60327</v>
      </c>
    </row>
    <row r="19" spans="1:3" x14ac:dyDescent="0.3">
      <c r="B19">
        <v>7</v>
      </c>
      <c r="C19">
        <v>56600</v>
      </c>
    </row>
    <row r="20" spans="1:3" x14ac:dyDescent="0.3">
      <c r="B20">
        <v>7</v>
      </c>
      <c r="C20">
        <v>52542</v>
      </c>
    </row>
    <row r="21" spans="1:3" x14ac:dyDescent="0.3">
      <c r="B21">
        <v>3</v>
      </c>
      <c r="C21">
        <v>50455</v>
      </c>
    </row>
    <row r="22" spans="1:3" x14ac:dyDescent="0.3">
      <c r="B22" t="s">
        <v>25</v>
      </c>
      <c r="C22" t="s">
        <v>26</v>
      </c>
    </row>
    <row r="24" spans="1:3" x14ac:dyDescent="0.3">
      <c r="A24" t="s">
        <v>2</v>
      </c>
      <c r="B24">
        <f>COUNT(B2:B22)</f>
        <v>20</v>
      </c>
      <c r="C24">
        <f>COUNT(C2:C22)</f>
        <v>20</v>
      </c>
    </row>
    <row r="25" spans="1:3" x14ac:dyDescent="0.3">
      <c r="A25" t="s">
        <v>32</v>
      </c>
      <c r="B25">
        <f>AVERAGE(B2:B21)</f>
        <v>7.35</v>
      </c>
      <c r="C25">
        <f>AVERAGE(C2:C21)</f>
        <v>53497.8</v>
      </c>
    </row>
    <row r="26" spans="1:3" x14ac:dyDescent="0.3">
      <c r="A26" t="s">
        <v>33</v>
      </c>
      <c r="B26" cm="1">
        <f t="array" ref="B26">SUM((B$2:B$21 - B$25)^2)/(B24 - 1)</f>
        <v>16.765789473684212</v>
      </c>
      <c r="C26" cm="1">
        <f t="array" ref="C26">SUM((C$2:C$21 - C$25)^2)/(C24 - 1)</f>
        <v>49424289.221052639</v>
      </c>
    </row>
    <row r="27" spans="1:3" x14ac:dyDescent="0.3">
      <c r="A27" t="s">
        <v>34</v>
      </c>
      <c r="B27">
        <f>SQRT(B26)</f>
        <v>4.0946049227836632</v>
      </c>
      <c r="C27">
        <f>SQRT(C26)</f>
        <v>7030.2410499962689</v>
      </c>
    </row>
    <row r="28" spans="1:3" x14ac:dyDescent="0.3">
      <c r="A28" t="s">
        <v>35</v>
      </c>
      <c r="B28" cm="1">
        <f t="array" ref="B28">SUM(($B$2:$B$21 - $B$25)*($C$2:$C$21 - $C$25))/(B24-1)</f>
        <v>19960.652631578942</v>
      </c>
    </row>
    <row r="29" spans="1:3" x14ac:dyDescent="0.3">
      <c r="A29" t="s">
        <v>36</v>
      </c>
      <c r="B29">
        <f>B28/(B27*C27)</f>
        <v>0.69341385729245297</v>
      </c>
    </row>
    <row r="30" spans="1:3" x14ac:dyDescent="0.3">
      <c r="A30" t="s">
        <v>11</v>
      </c>
      <c r="B30">
        <f>B26*(B24-1)</f>
        <v>318.55</v>
      </c>
    </row>
    <row r="31" spans="1:3" x14ac:dyDescent="0.3">
      <c r="A31" t="s">
        <v>12</v>
      </c>
      <c r="B31">
        <f>B28*(B24-1)</f>
        <v>379252.39999999991</v>
      </c>
    </row>
    <row r="32" spans="1:3" x14ac:dyDescent="0.3">
      <c r="A32" t="s">
        <v>31</v>
      </c>
      <c r="B32">
        <f>B31/B30</f>
        <v>1190.5584680583893</v>
      </c>
    </row>
    <row r="33" spans="1:2" x14ac:dyDescent="0.3">
      <c r="A33" t="s">
        <v>30</v>
      </c>
      <c r="B33">
        <f>C25-B32*B25</f>
        <v>44747.195259770844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cholesterol</vt:lpstr>
      <vt:lpstr>gestation</vt:lpstr>
      <vt:lpstr>gestation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Endy 3032</dc:creator>
  <cp:lastModifiedBy>Endy 3032</cp:lastModifiedBy>
  <dcterms:created xsi:type="dcterms:W3CDTF">2024-11-01T08:27:22Z</dcterms:created>
  <dcterms:modified xsi:type="dcterms:W3CDTF">2024-11-15T08:53:09Z</dcterms:modified>
</cp:coreProperties>
</file>