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4000" windowHeight="9630"/>
  </bookViews>
  <sheets>
    <sheet name="Лист1" sheetId="1" r:id="rId1"/>
    <sheet name="Лист4" sheetId="4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N153" i="1" l="1"/>
  <c r="O153" i="1" s="1"/>
  <c r="F153" i="1"/>
  <c r="H153" i="1" s="1"/>
  <c r="R153" i="1" s="1"/>
  <c r="I153" i="1" l="1"/>
  <c r="S153" i="1" s="1"/>
  <c r="F6" i="1"/>
  <c r="I6" i="1" s="1"/>
  <c r="F166" i="1" l="1"/>
  <c r="I166" i="1" s="1"/>
  <c r="N166" i="1"/>
  <c r="O166" i="1" s="1"/>
  <c r="F167" i="1"/>
  <c r="I167" i="1" s="1"/>
  <c r="N167" i="1"/>
  <c r="O167" i="1" s="1"/>
  <c r="N155" i="1"/>
  <c r="O155" i="1" s="1"/>
  <c r="F155" i="1"/>
  <c r="H155" i="1" s="1"/>
  <c r="N154" i="1"/>
  <c r="O154" i="1" s="1"/>
  <c r="F154" i="1"/>
  <c r="I154" i="1" s="1"/>
  <c r="F157" i="1"/>
  <c r="I157" i="1" s="1"/>
  <c r="N157" i="1"/>
  <c r="O157" i="1" s="1"/>
  <c r="F158" i="1"/>
  <c r="I158" i="1" s="1"/>
  <c r="N158" i="1"/>
  <c r="O158" i="1" s="1"/>
  <c r="F159" i="1"/>
  <c r="H159" i="1" s="1"/>
  <c r="R159" i="1" s="1"/>
  <c r="N159" i="1"/>
  <c r="O159" i="1" s="1"/>
  <c r="F160" i="1"/>
  <c r="I160" i="1" s="1"/>
  <c r="N160" i="1"/>
  <c r="O160" i="1" s="1"/>
  <c r="F161" i="1"/>
  <c r="I161" i="1" s="1"/>
  <c r="N161" i="1"/>
  <c r="O161" i="1" s="1"/>
  <c r="F162" i="1"/>
  <c r="I162" i="1" s="1"/>
  <c r="N162" i="1"/>
  <c r="O162" i="1" s="1"/>
  <c r="F163" i="1"/>
  <c r="H163" i="1" s="1"/>
  <c r="R163" i="1" s="1"/>
  <c r="N163" i="1"/>
  <c r="O163" i="1" s="1"/>
  <c r="F164" i="1"/>
  <c r="I164" i="1" s="1"/>
  <c r="N164" i="1"/>
  <c r="O164" i="1" s="1"/>
  <c r="F165" i="1"/>
  <c r="I165" i="1" s="1"/>
  <c r="N165" i="1"/>
  <c r="O165" i="1" s="1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C80" i="4"/>
  <c r="N4" i="1"/>
  <c r="N5" i="1"/>
  <c r="V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C90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F149" i="1"/>
  <c r="I149" i="1" s="1"/>
  <c r="N149" i="1"/>
  <c r="O149" i="1" s="1"/>
  <c r="F150" i="1"/>
  <c r="I150" i="1" s="1"/>
  <c r="H150" i="1"/>
  <c r="N150" i="1"/>
  <c r="O150" i="1" s="1"/>
  <c r="F151" i="1"/>
  <c r="H151" i="1" s="1"/>
  <c r="N151" i="1"/>
  <c r="O151" i="1" s="1"/>
  <c r="F152" i="1"/>
  <c r="I152" i="1" s="1"/>
  <c r="N152" i="1"/>
  <c r="O152" i="1" s="1"/>
  <c r="N148" i="1"/>
  <c r="O148" i="1" s="1"/>
  <c r="F148" i="1"/>
  <c r="H148" i="1" s="1"/>
  <c r="S21" i="3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N8" i="1"/>
  <c r="O8" i="1" s="1"/>
  <c r="F8" i="1"/>
  <c r="H8" i="1" s="1"/>
  <c r="N9" i="1"/>
  <c r="O9" i="1" s="1"/>
  <c r="F9" i="1"/>
  <c r="I9" i="1" s="1"/>
  <c r="N141" i="1"/>
  <c r="O141" i="1" s="1"/>
  <c r="F141" i="1"/>
  <c r="H141" i="1" s="1"/>
  <c r="N140" i="1"/>
  <c r="O140" i="1" s="1"/>
  <c r="F140" i="1"/>
  <c r="H140" i="1" s="1"/>
  <c r="N139" i="1"/>
  <c r="O139" i="1" s="1"/>
  <c r="F139" i="1"/>
  <c r="H139" i="1" s="1"/>
  <c r="N138" i="1"/>
  <c r="O138" i="1" s="1"/>
  <c r="F138" i="1"/>
  <c r="I138" i="1" s="1"/>
  <c r="N137" i="1"/>
  <c r="O137" i="1" s="1"/>
  <c r="F137" i="1"/>
  <c r="I137" i="1" s="1"/>
  <c r="N136" i="1"/>
  <c r="O136" i="1" s="1"/>
  <c r="F136" i="1"/>
  <c r="I136" i="1" s="1"/>
  <c r="N135" i="1"/>
  <c r="O135" i="1" s="1"/>
  <c r="F135" i="1"/>
  <c r="H135" i="1" s="1"/>
  <c r="N134" i="1"/>
  <c r="O134" i="1" s="1"/>
  <c r="F134" i="1"/>
  <c r="I134" i="1" s="1"/>
  <c r="N133" i="1"/>
  <c r="O133" i="1" s="1"/>
  <c r="F133" i="1"/>
  <c r="I133" i="1" s="1"/>
  <c r="N132" i="1"/>
  <c r="O132" i="1" s="1"/>
  <c r="F132" i="1"/>
  <c r="H132" i="1" s="1"/>
  <c r="N131" i="1"/>
  <c r="O131" i="1" s="1"/>
  <c r="F131" i="1"/>
  <c r="H131" i="1" s="1"/>
  <c r="N130" i="1"/>
  <c r="O130" i="1" s="1"/>
  <c r="F130" i="1"/>
  <c r="H130" i="1" s="1"/>
  <c r="N129" i="1"/>
  <c r="O129" i="1" s="1"/>
  <c r="F129" i="1"/>
  <c r="I129" i="1" s="1"/>
  <c r="N128" i="1"/>
  <c r="O128" i="1" s="1"/>
  <c r="F128" i="1"/>
  <c r="I128" i="1" s="1"/>
  <c r="N127" i="1"/>
  <c r="O127" i="1" s="1"/>
  <c r="F127" i="1"/>
  <c r="I127" i="1" s="1"/>
  <c r="N126" i="1"/>
  <c r="O126" i="1" s="1"/>
  <c r="F126" i="1"/>
  <c r="I126" i="1" s="1"/>
  <c r="N125" i="1"/>
  <c r="O125" i="1" s="1"/>
  <c r="F125" i="1"/>
  <c r="I125" i="1" s="1"/>
  <c r="N124" i="1"/>
  <c r="O124" i="1" s="1"/>
  <c r="F124" i="1"/>
  <c r="I124" i="1" s="1"/>
  <c r="N42" i="1"/>
  <c r="O42" i="1" s="1"/>
  <c r="F42" i="1"/>
  <c r="H42" i="1" s="1"/>
  <c r="N41" i="1"/>
  <c r="O41" i="1" s="1"/>
  <c r="F41" i="1"/>
  <c r="H41" i="1" s="1"/>
  <c r="N40" i="1"/>
  <c r="O40" i="1" s="1"/>
  <c r="H40" i="1"/>
  <c r="F40" i="1"/>
  <c r="N45" i="1"/>
  <c r="O45" i="1" s="1"/>
  <c r="F45" i="1"/>
  <c r="H45" i="1" s="1"/>
  <c r="N44" i="1"/>
  <c r="O44" i="1" s="1"/>
  <c r="F44" i="1"/>
  <c r="H44" i="1" s="1"/>
  <c r="N43" i="1"/>
  <c r="O43" i="1" s="1"/>
  <c r="F43" i="1"/>
  <c r="I43" i="1" s="1"/>
  <c r="N37" i="1"/>
  <c r="O37" i="1" s="1"/>
  <c r="F37" i="1"/>
  <c r="I37" i="1" s="1"/>
  <c r="N32" i="1"/>
  <c r="O32" i="1" s="1"/>
  <c r="F32" i="1"/>
  <c r="H32" i="1" s="1"/>
  <c r="N30" i="1"/>
  <c r="O30" i="1" s="1"/>
  <c r="F30" i="1"/>
  <c r="H30" i="1" s="1"/>
  <c r="N35" i="1"/>
  <c r="O35" i="1" s="1"/>
  <c r="F35" i="1"/>
  <c r="I35" i="1" s="1"/>
  <c r="F103" i="1"/>
  <c r="I103" i="1" s="1"/>
  <c r="N29" i="1"/>
  <c r="A3" i="4"/>
  <c r="A4" i="4" s="1"/>
  <c r="A5" i="4" s="1"/>
  <c r="A6" i="4" s="1"/>
  <c r="A7" i="4" s="1"/>
  <c r="A8" i="4" s="1"/>
  <c r="A9" i="4" s="1"/>
  <c r="A10" i="4" s="1"/>
  <c r="A11" i="4" s="1"/>
  <c r="A12" i="4" s="1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G5" i="2"/>
  <c r="F102" i="1"/>
  <c r="H102" i="1" s="1"/>
  <c r="N117" i="1"/>
  <c r="O117" i="1" s="1"/>
  <c r="F117" i="1"/>
  <c r="H117" i="1" s="1"/>
  <c r="N116" i="1"/>
  <c r="O116" i="1" s="1"/>
  <c r="F116" i="1"/>
  <c r="I116" i="1" s="1"/>
  <c r="N115" i="1"/>
  <c r="O115" i="1" s="1"/>
  <c r="F115" i="1"/>
  <c r="H115" i="1" s="1"/>
  <c r="N114" i="1"/>
  <c r="O114" i="1" s="1"/>
  <c r="F114" i="1"/>
  <c r="I114" i="1" s="1"/>
  <c r="N113" i="1"/>
  <c r="O113" i="1" s="1"/>
  <c r="F113" i="1"/>
  <c r="H113" i="1" s="1"/>
  <c r="N112" i="1"/>
  <c r="O112" i="1" s="1"/>
  <c r="F112" i="1"/>
  <c r="H112" i="1" s="1"/>
  <c r="N111" i="1"/>
  <c r="O111" i="1" s="1"/>
  <c r="F111" i="1"/>
  <c r="H111" i="1" s="1"/>
  <c r="N110" i="1"/>
  <c r="O110" i="1" s="1"/>
  <c r="F110" i="1"/>
  <c r="I110" i="1" s="1"/>
  <c r="N109" i="1"/>
  <c r="O109" i="1" s="1"/>
  <c r="F109" i="1"/>
  <c r="H109" i="1" s="1"/>
  <c r="N108" i="1"/>
  <c r="O108" i="1" s="1"/>
  <c r="F108" i="1"/>
  <c r="H108" i="1" s="1"/>
  <c r="N107" i="1"/>
  <c r="O107" i="1" s="1"/>
  <c r="F107" i="1"/>
  <c r="H107" i="1" s="1"/>
  <c r="N106" i="1"/>
  <c r="O106" i="1" s="1"/>
  <c r="F106" i="1"/>
  <c r="H106" i="1" s="1"/>
  <c r="N105" i="1"/>
  <c r="O105" i="1" s="1"/>
  <c r="F105" i="1"/>
  <c r="I105" i="1" s="1"/>
  <c r="N104" i="1"/>
  <c r="O104" i="1" s="1"/>
  <c r="F104" i="1"/>
  <c r="I104" i="1" s="1"/>
  <c r="N103" i="1"/>
  <c r="O103" i="1" s="1"/>
  <c r="N102" i="1"/>
  <c r="O102" i="1" s="1"/>
  <c r="N101" i="1"/>
  <c r="O101" i="1" s="1"/>
  <c r="F101" i="1"/>
  <c r="I101" i="1" s="1"/>
  <c r="N100" i="1"/>
  <c r="O100" i="1" s="1"/>
  <c r="F100" i="1"/>
  <c r="I100" i="1" s="1"/>
  <c r="T21" i="3" l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S150" i="1"/>
  <c r="H166" i="1"/>
  <c r="R166" i="1" s="1"/>
  <c r="S166" i="1" s="1"/>
  <c r="H167" i="1"/>
  <c r="I163" i="1"/>
  <c r="S163" i="1" s="1"/>
  <c r="H160" i="1"/>
  <c r="R160" i="1" s="1"/>
  <c r="H164" i="1"/>
  <c r="R164" i="1" s="1"/>
  <c r="I159" i="1"/>
  <c r="S159" i="1" s="1"/>
  <c r="I155" i="1"/>
  <c r="S155" i="1" s="1"/>
  <c r="H165" i="1"/>
  <c r="R165" i="1" s="1"/>
  <c r="H161" i="1"/>
  <c r="R161" i="1" s="1"/>
  <c r="H157" i="1"/>
  <c r="R157" i="1" s="1"/>
  <c r="H162" i="1"/>
  <c r="R162" i="1" s="1"/>
  <c r="H158" i="1"/>
  <c r="R158" i="1" s="1"/>
  <c r="H154" i="1"/>
  <c r="S154" i="1" s="1"/>
  <c r="I151" i="1"/>
  <c r="S151" i="1" s="1"/>
  <c r="H152" i="1"/>
  <c r="S152" i="1" s="1"/>
  <c r="H149" i="1"/>
  <c r="S149" i="1" s="1"/>
  <c r="H134" i="1"/>
  <c r="I148" i="1"/>
  <c r="S148" i="1" s="1"/>
  <c r="R106" i="1"/>
  <c r="I140" i="1"/>
  <c r="R140" i="1" s="1"/>
  <c r="R115" i="1"/>
  <c r="H128" i="1"/>
  <c r="R128" i="1" s="1"/>
  <c r="H127" i="1"/>
  <c r="R127" i="1" s="1"/>
  <c r="H129" i="1"/>
  <c r="R129" i="1" s="1"/>
  <c r="I132" i="1"/>
  <c r="R132" i="1" s="1"/>
  <c r="I8" i="1"/>
  <c r="R8" i="1" s="1"/>
  <c r="H9" i="1"/>
  <c r="R9" i="1" s="1"/>
  <c r="R40" i="1"/>
  <c r="R30" i="1"/>
  <c r="H133" i="1"/>
  <c r="R133" i="1" s="1"/>
  <c r="I130" i="1"/>
  <c r="R130" i="1" s="1"/>
  <c r="I139" i="1"/>
  <c r="R139" i="1" s="1"/>
  <c r="R134" i="1"/>
  <c r="I135" i="1"/>
  <c r="R135" i="1" s="1"/>
  <c r="R141" i="1"/>
  <c r="H138" i="1"/>
  <c r="R138" i="1" s="1"/>
  <c r="H137" i="1"/>
  <c r="R137" i="1" s="1"/>
  <c r="H136" i="1"/>
  <c r="H126" i="1"/>
  <c r="R126" i="1" s="1"/>
  <c r="H124" i="1"/>
  <c r="R124" i="1" s="1"/>
  <c r="H125" i="1"/>
  <c r="R125" i="1" s="1"/>
  <c r="R136" i="1"/>
  <c r="I131" i="1"/>
  <c r="R131" i="1" s="1"/>
  <c r="R108" i="1"/>
  <c r="H43" i="1"/>
  <c r="R43" i="1" s="1"/>
  <c r="R44" i="1"/>
  <c r="I45" i="1"/>
  <c r="R45" i="1" s="1"/>
  <c r="I41" i="1"/>
  <c r="R41" i="1" s="1"/>
  <c r="I42" i="1"/>
  <c r="R42" i="1" s="1"/>
  <c r="H37" i="1"/>
  <c r="R37" i="1" s="1"/>
  <c r="I32" i="1"/>
  <c r="R32" i="1" s="1"/>
  <c r="H35" i="1"/>
  <c r="R35" i="1" s="1"/>
  <c r="I107" i="1"/>
  <c r="R107" i="1" s="1"/>
  <c r="R117" i="1"/>
  <c r="H105" i="1"/>
  <c r="R105" i="1" s="1"/>
  <c r="H103" i="1"/>
  <c r="R103" i="1" s="1"/>
  <c r="H104" i="1"/>
  <c r="R104" i="1" s="1"/>
  <c r="H116" i="1"/>
  <c r="R116" i="1" s="1"/>
  <c r="I102" i="1"/>
  <c r="R102" i="1" s="1"/>
  <c r="H101" i="1"/>
  <c r="R101" i="1" s="1"/>
  <c r="H100" i="1"/>
  <c r="R100" i="1" s="1"/>
  <c r="I112" i="1"/>
  <c r="R112" i="1" s="1"/>
  <c r="H110" i="1"/>
  <c r="R110" i="1" s="1"/>
  <c r="H114" i="1"/>
  <c r="R114" i="1" s="1"/>
  <c r="I109" i="1"/>
  <c r="R109" i="1" s="1"/>
  <c r="I111" i="1"/>
  <c r="R111" i="1" s="1"/>
  <c r="I113" i="1"/>
  <c r="R113" i="1" s="1"/>
  <c r="N93" i="1"/>
  <c r="O93" i="1" s="1"/>
  <c r="F93" i="1"/>
  <c r="H93" i="1" s="1"/>
  <c r="N92" i="1"/>
  <c r="O92" i="1" s="1"/>
  <c r="F92" i="1"/>
  <c r="I92" i="1" s="1"/>
  <c r="N91" i="1"/>
  <c r="O91" i="1" s="1"/>
  <c r="F91" i="1"/>
  <c r="H91" i="1" s="1"/>
  <c r="N90" i="1"/>
  <c r="O90" i="1" s="1"/>
  <c r="F90" i="1"/>
  <c r="N89" i="1"/>
  <c r="O89" i="1" s="1"/>
  <c r="F89" i="1"/>
  <c r="I89" i="1" s="1"/>
  <c r="N88" i="1"/>
  <c r="O88" i="1" s="1"/>
  <c r="F88" i="1"/>
  <c r="N87" i="1"/>
  <c r="O87" i="1" s="1"/>
  <c r="F87" i="1"/>
  <c r="H87" i="1" s="1"/>
  <c r="N86" i="1"/>
  <c r="O86" i="1" s="1"/>
  <c r="F86" i="1"/>
  <c r="I86" i="1" s="1"/>
  <c r="N85" i="1"/>
  <c r="O85" i="1" s="1"/>
  <c r="F85" i="1"/>
  <c r="H85" i="1" s="1"/>
  <c r="N84" i="1"/>
  <c r="O84" i="1" s="1"/>
  <c r="F84" i="1"/>
  <c r="H84" i="1" s="1"/>
  <c r="N83" i="1"/>
  <c r="O83" i="1" s="1"/>
  <c r="F83" i="1"/>
  <c r="H83" i="1" s="1"/>
  <c r="N82" i="1"/>
  <c r="O82" i="1" s="1"/>
  <c r="F82" i="1"/>
  <c r="H82" i="1" s="1"/>
  <c r="N81" i="1"/>
  <c r="O81" i="1" s="1"/>
  <c r="F81" i="1"/>
  <c r="I81" i="1" s="1"/>
  <c r="N80" i="1"/>
  <c r="O80" i="1" s="1"/>
  <c r="F80" i="1"/>
  <c r="I80" i="1" s="1"/>
  <c r="N79" i="1"/>
  <c r="O79" i="1" s="1"/>
  <c r="F79" i="1"/>
  <c r="I79" i="1" s="1"/>
  <c r="N78" i="1"/>
  <c r="O78" i="1" s="1"/>
  <c r="F78" i="1"/>
  <c r="I78" i="1" s="1"/>
  <c r="N77" i="1"/>
  <c r="O77" i="1" s="1"/>
  <c r="F77" i="1"/>
  <c r="I77" i="1" s="1"/>
  <c r="N76" i="1"/>
  <c r="O76" i="1" s="1"/>
  <c r="F76" i="1"/>
  <c r="H76" i="1" s="1"/>
  <c r="N69" i="1"/>
  <c r="O69" i="1" s="1"/>
  <c r="F69" i="1"/>
  <c r="H69" i="1" s="1"/>
  <c r="N68" i="1"/>
  <c r="O68" i="1" s="1"/>
  <c r="F68" i="1"/>
  <c r="I68" i="1" s="1"/>
  <c r="N67" i="1"/>
  <c r="O67" i="1" s="1"/>
  <c r="F67" i="1"/>
  <c r="H67" i="1" s="1"/>
  <c r="N66" i="1"/>
  <c r="O66" i="1" s="1"/>
  <c r="F66" i="1"/>
  <c r="I66" i="1" s="1"/>
  <c r="N65" i="1"/>
  <c r="O65" i="1" s="1"/>
  <c r="F65" i="1"/>
  <c r="I65" i="1" s="1"/>
  <c r="N64" i="1"/>
  <c r="O64" i="1" s="1"/>
  <c r="F64" i="1"/>
  <c r="H64" i="1" s="1"/>
  <c r="N63" i="1"/>
  <c r="O63" i="1" s="1"/>
  <c r="F63" i="1"/>
  <c r="I63" i="1" s="1"/>
  <c r="N62" i="1"/>
  <c r="O62" i="1" s="1"/>
  <c r="F62" i="1"/>
  <c r="I62" i="1" s="1"/>
  <c r="N61" i="1"/>
  <c r="O61" i="1" s="1"/>
  <c r="F61" i="1"/>
  <c r="I61" i="1" s="1"/>
  <c r="N60" i="1"/>
  <c r="O60" i="1" s="1"/>
  <c r="F60" i="1"/>
  <c r="H60" i="1" s="1"/>
  <c r="N59" i="1"/>
  <c r="O59" i="1" s="1"/>
  <c r="F59" i="1"/>
  <c r="H59" i="1" s="1"/>
  <c r="N58" i="1"/>
  <c r="O58" i="1" s="1"/>
  <c r="F58" i="1"/>
  <c r="H58" i="1" s="1"/>
  <c r="N57" i="1"/>
  <c r="O57" i="1" s="1"/>
  <c r="F57" i="1"/>
  <c r="I57" i="1" s="1"/>
  <c r="N56" i="1"/>
  <c r="O56" i="1" s="1"/>
  <c r="F56" i="1"/>
  <c r="I56" i="1" s="1"/>
  <c r="N55" i="1"/>
  <c r="O55" i="1" s="1"/>
  <c r="F55" i="1"/>
  <c r="I55" i="1" s="1"/>
  <c r="N54" i="1"/>
  <c r="O54" i="1" s="1"/>
  <c r="F54" i="1"/>
  <c r="I54" i="1" s="1"/>
  <c r="N53" i="1"/>
  <c r="O53" i="1" s="1"/>
  <c r="F53" i="1"/>
  <c r="I53" i="1" s="1"/>
  <c r="N52" i="1"/>
  <c r="O52" i="1" s="1"/>
  <c r="F52" i="1"/>
  <c r="H52" i="1" s="1"/>
  <c r="R167" i="1" l="1"/>
  <c r="S167" i="1" s="1"/>
  <c r="S162" i="1"/>
  <c r="S165" i="1"/>
  <c r="S164" i="1"/>
  <c r="S160" i="1"/>
  <c r="S158" i="1"/>
  <c r="S161" i="1"/>
  <c r="S157" i="1"/>
  <c r="R58" i="1"/>
  <c r="R82" i="1"/>
  <c r="R84" i="1"/>
  <c r="R69" i="1"/>
  <c r="R91" i="1"/>
  <c r="R93" i="1"/>
  <c r="R60" i="1"/>
  <c r="R64" i="1"/>
  <c r="R59" i="1"/>
  <c r="R83" i="1"/>
  <c r="R52" i="1"/>
  <c r="H88" i="1"/>
  <c r="R88" i="1" s="1"/>
  <c r="I88" i="1"/>
  <c r="H90" i="1"/>
  <c r="I90" i="1"/>
  <c r="H63" i="1"/>
  <c r="R63" i="1" s="1"/>
  <c r="I67" i="1"/>
  <c r="R67" i="1" s="1"/>
  <c r="H66" i="1"/>
  <c r="R66" i="1" s="1"/>
  <c r="H61" i="1"/>
  <c r="R61" i="1" s="1"/>
  <c r="H56" i="1"/>
  <c r="R56" i="1" s="1"/>
  <c r="H54" i="1"/>
  <c r="R54" i="1" s="1"/>
  <c r="I87" i="1"/>
  <c r="R87" i="1" s="1"/>
  <c r="I85" i="1"/>
  <c r="R85" i="1" s="1"/>
  <c r="H80" i="1"/>
  <c r="R80" i="1" s="1"/>
  <c r="H78" i="1"/>
  <c r="R78" i="1" s="1"/>
  <c r="I76" i="1"/>
  <c r="R76" i="1" s="1"/>
  <c r="H86" i="1"/>
  <c r="R86" i="1" s="1"/>
  <c r="H77" i="1"/>
  <c r="R77" i="1" s="1"/>
  <c r="H79" i="1"/>
  <c r="R79" i="1" s="1"/>
  <c r="H81" i="1"/>
  <c r="R81" i="1" s="1"/>
  <c r="H89" i="1"/>
  <c r="R89" i="1" s="1"/>
  <c r="H92" i="1"/>
  <c r="R92" i="1" s="1"/>
  <c r="H62" i="1"/>
  <c r="R62" i="1" s="1"/>
  <c r="H53" i="1"/>
  <c r="R53" i="1" s="1"/>
  <c r="H55" i="1"/>
  <c r="R55" i="1" s="1"/>
  <c r="H57" i="1"/>
  <c r="R57" i="1" s="1"/>
  <c r="H65" i="1"/>
  <c r="R65" i="1" s="1"/>
  <c r="H68" i="1"/>
  <c r="R68" i="1" s="1"/>
  <c r="N12" i="3"/>
  <c r="O12" i="3" s="1"/>
  <c r="F12" i="3"/>
  <c r="H12" i="3" s="1"/>
  <c r="R90" i="1" l="1"/>
  <c r="I12" i="3"/>
  <c r="R12" i="3" s="1"/>
  <c r="C25" i="3" s="1"/>
  <c r="G25" i="3" s="1"/>
  <c r="N17" i="3"/>
  <c r="O17" i="3" s="1"/>
  <c r="F17" i="3"/>
  <c r="H17" i="3" s="1"/>
  <c r="N16" i="3"/>
  <c r="O16" i="3" s="1"/>
  <c r="F16" i="3"/>
  <c r="H16" i="3" s="1"/>
  <c r="N15" i="3"/>
  <c r="O15" i="3" s="1"/>
  <c r="F15" i="3"/>
  <c r="H15" i="3" s="1"/>
  <c r="N14" i="3"/>
  <c r="O14" i="3" s="1"/>
  <c r="F14" i="3"/>
  <c r="N13" i="3"/>
  <c r="O13" i="3" s="1"/>
  <c r="F13" i="3"/>
  <c r="H13" i="3" s="1"/>
  <c r="N11" i="3"/>
  <c r="O11" i="3" s="1"/>
  <c r="F11" i="3"/>
  <c r="N10" i="3"/>
  <c r="O10" i="3" s="1"/>
  <c r="F10" i="3"/>
  <c r="H10" i="3" s="1"/>
  <c r="N9" i="3"/>
  <c r="O9" i="3" s="1"/>
  <c r="F9" i="3"/>
  <c r="I9" i="3" s="1"/>
  <c r="N8" i="3"/>
  <c r="O8" i="3" s="1"/>
  <c r="F8" i="3"/>
  <c r="I8" i="3" s="1"/>
  <c r="N7" i="3"/>
  <c r="O7" i="3" s="1"/>
  <c r="F7" i="3"/>
  <c r="I7" i="3" s="1"/>
  <c r="N6" i="3"/>
  <c r="O6" i="3" s="1"/>
  <c r="F6" i="3"/>
  <c r="H6" i="3" s="1"/>
  <c r="N5" i="3"/>
  <c r="O5" i="3" s="1"/>
  <c r="F5" i="3"/>
  <c r="I5" i="3" s="1"/>
  <c r="N4" i="3"/>
  <c r="O4" i="3" s="1"/>
  <c r="F4" i="3"/>
  <c r="H4" i="3" s="1"/>
  <c r="H14" i="3" l="1"/>
  <c r="I14" i="3"/>
  <c r="R13" i="3"/>
  <c r="C26" i="3" s="1"/>
  <c r="G26" i="3" s="1"/>
  <c r="H11" i="3"/>
  <c r="I11" i="3"/>
  <c r="I15" i="3"/>
  <c r="R15" i="3" s="1"/>
  <c r="C28" i="3" s="1"/>
  <c r="R10" i="3"/>
  <c r="C24" i="3" s="1"/>
  <c r="R17" i="3"/>
  <c r="C29" i="3" s="1"/>
  <c r="G29" i="3" s="1"/>
  <c r="H9" i="3"/>
  <c r="R9" i="3" s="1"/>
  <c r="C23" i="3" s="1"/>
  <c r="G23" i="3" s="1"/>
  <c r="H8" i="3"/>
  <c r="R8" i="3" s="1"/>
  <c r="E22" i="3" s="1"/>
  <c r="I6" i="3"/>
  <c r="R6" i="3" s="1"/>
  <c r="C21" i="3" s="1"/>
  <c r="G21" i="3" s="1"/>
  <c r="H7" i="3"/>
  <c r="R7" i="3" s="1"/>
  <c r="C22" i="3" s="1"/>
  <c r="H5" i="3"/>
  <c r="R5" i="3" s="1"/>
  <c r="E20" i="3" s="1"/>
  <c r="R4" i="3"/>
  <c r="C20" i="3" s="1"/>
  <c r="I16" i="3"/>
  <c r="R16" i="3" s="1"/>
  <c r="E28" i="3" s="1"/>
  <c r="G20" i="3" l="1"/>
  <c r="R14" i="3"/>
  <c r="C27" i="3" s="1"/>
  <c r="G27" i="3" s="1"/>
  <c r="R11" i="3"/>
  <c r="E24" i="3" s="1"/>
  <c r="G24" i="3" s="1"/>
  <c r="G22" i="3"/>
  <c r="G28" i="3"/>
  <c r="N38" i="1"/>
  <c r="O38" i="1" s="1"/>
  <c r="N39" i="1"/>
  <c r="O39" i="1" s="1"/>
  <c r="F39" i="1" l="1"/>
  <c r="I39" i="1" s="1"/>
  <c r="F38" i="1"/>
  <c r="H38" i="1" s="1"/>
  <c r="I38" i="1" l="1"/>
  <c r="R38" i="1" s="1"/>
  <c r="H39" i="1"/>
  <c r="R39" i="1" s="1"/>
  <c r="F4" i="1"/>
  <c r="N36" i="1" l="1"/>
  <c r="O36" i="1" s="1"/>
  <c r="F36" i="1"/>
  <c r="H36" i="1" s="1"/>
  <c r="N34" i="1"/>
  <c r="O34" i="1" s="1"/>
  <c r="F34" i="1"/>
  <c r="H34" i="1" s="1"/>
  <c r="N33" i="1"/>
  <c r="O33" i="1" s="1"/>
  <c r="F33" i="1"/>
  <c r="H33" i="1" s="1"/>
  <c r="N31" i="1"/>
  <c r="O31" i="1" s="1"/>
  <c r="F31" i="1"/>
  <c r="I31" i="1" s="1"/>
  <c r="O29" i="1"/>
  <c r="F29" i="1"/>
  <c r="I29" i="1" s="1"/>
  <c r="N28" i="1"/>
  <c r="O28" i="1" s="1"/>
  <c r="F28" i="1"/>
  <c r="H28" i="1" s="1"/>
  <c r="R34" i="1" l="1"/>
  <c r="R36" i="1"/>
  <c r="R28" i="1"/>
  <c r="I33" i="1"/>
  <c r="R33" i="1" s="1"/>
  <c r="H31" i="1"/>
  <c r="R31" i="1" s="1"/>
  <c r="H29" i="1"/>
  <c r="R29" i="1" s="1"/>
  <c r="F15" i="1" l="1"/>
  <c r="I15" i="1" s="1"/>
  <c r="B2" i="2" l="1"/>
  <c r="N30" i="2" l="1"/>
  <c r="O30" i="2" s="1"/>
  <c r="F30" i="2"/>
  <c r="E6" i="2"/>
  <c r="F5" i="2"/>
  <c r="J5" i="2" s="1"/>
  <c r="H30" i="2" l="1"/>
  <c r="I30" i="2"/>
  <c r="R30" i="2" s="1"/>
  <c r="G6" i="2"/>
  <c r="E7" i="2" s="1"/>
  <c r="F6" i="2"/>
  <c r="L5" i="2"/>
  <c r="I5" i="2"/>
  <c r="S30" i="2" l="1"/>
  <c r="G7" i="2"/>
  <c r="E8" i="2" s="1"/>
  <c r="F7" i="2"/>
  <c r="I6" i="2"/>
  <c r="L6" i="2"/>
  <c r="J6" i="2"/>
  <c r="J7" i="2" l="1"/>
  <c r="I7" i="2"/>
  <c r="L7" i="2"/>
  <c r="G8" i="2"/>
  <c r="E9" i="2" s="1"/>
  <c r="F8" i="2"/>
  <c r="G9" i="2" l="1"/>
  <c r="E10" i="2" s="1"/>
  <c r="F9" i="2"/>
  <c r="I8" i="2"/>
  <c r="L8" i="2"/>
  <c r="A30" i="2" s="1"/>
  <c r="J8" i="2"/>
  <c r="N21" i="1"/>
  <c r="O21" i="1" s="1"/>
  <c r="F21" i="1"/>
  <c r="H21" i="1" s="1"/>
  <c r="N20" i="1"/>
  <c r="O20" i="1" s="1"/>
  <c r="F20" i="1"/>
  <c r="H20" i="1" s="1"/>
  <c r="N19" i="1"/>
  <c r="O19" i="1" s="1"/>
  <c r="F19" i="1"/>
  <c r="H19" i="1" s="1"/>
  <c r="N18" i="1"/>
  <c r="O18" i="1" s="1"/>
  <c r="F18" i="1"/>
  <c r="N17" i="1"/>
  <c r="O17" i="1" s="1"/>
  <c r="F17" i="1"/>
  <c r="H17" i="1" s="1"/>
  <c r="N16" i="1"/>
  <c r="O16" i="1" s="1"/>
  <c r="F16" i="1"/>
  <c r="H16" i="1" s="1"/>
  <c r="N15" i="1"/>
  <c r="O15" i="1" s="1"/>
  <c r="H15" i="1"/>
  <c r="N14" i="1"/>
  <c r="O14" i="1" s="1"/>
  <c r="F14" i="1"/>
  <c r="N13" i="1"/>
  <c r="O13" i="1" s="1"/>
  <c r="F13" i="1"/>
  <c r="N12" i="1"/>
  <c r="O12" i="1" s="1"/>
  <c r="F12" i="1"/>
  <c r="H12" i="1" s="1"/>
  <c r="N11" i="1"/>
  <c r="O11" i="1" s="1"/>
  <c r="F11" i="1"/>
  <c r="H11" i="1" s="1"/>
  <c r="N10" i="1"/>
  <c r="O10" i="1" s="1"/>
  <c r="F10" i="1"/>
  <c r="R21" i="1" l="1"/>
  <c r="R20" i="1"/>
  <c r="R19" i="1"/>
  <c r="R16" i="1"/>
  <c r="R17" i="1"/>
  <c r="R15" i="1"/>
  <c r="H18" i="1"/>
  <c r="I18" i="1"/>
  <c r="H14" i="1"/>
  <c r="I14" i="1"/>
  <c r="H13" i="1"/>
  <c r="I13" i="1"/>
  <c r="H10" i="1"/>
  <c r="I10" i="1"/>
  <c r="G10" i="2"/>
  <c r="E11" i="2" s="1"/>
  <c r="F10" i="2"/>
  <c r="J9" i="2"/>
  <c r="I9" i="2"/>
  <c r="L9" i="2"/>
  <c r="I12" i="1"/>
  <c r="R12" i="1" s="1"/>
  <c r="I11" i="1"/>
  <c r="N6" i="1"/>
  <c r="O6" i="1" s="1"/>
  <c r="H6" i="1"/>
  <c r="O5" i="1"/>
  <c r="F5" i="1"/>
  <c r="H5" i="1" s="1"/>
  <c r="F7" i="1"/>
  <c r="I7" i="1" s="1"/>
  <c r="R6" i="1" l="1"/>
  <c r="R13" i="1"/>
  <c r="R18" i="1"/>
  <c r="R14" i="1"/>
  <c r="R11" i="1"/>
  <c r="R10" i="1"/>
  <c r="R5" i="1"/>
  <c r="F11" i="2"/>
  <c r="G11" i="2"/>
  <c r="E12" i="2" s="1"/>
  <c r="L10" i="2"/>
  <c r="J10" i="2"/>
  <c r="I10" i="2"/>
  <c r="H7" i="1"/>
  <c r="N7" i="1"/>
  <c r="O7" i="1" s="1"/>
  <c r="R7" i="1" l="1"/>
  <c r="G12" i="2"/>
  <c r="E13" i="2" s="1"/>
  <c r="F12" i="2"/>
  <c r="J11" i="2"/>
  <c r="I11" i="2"/>
  <c r="L11" i="2"/>
  <c r="O4" i="1"/>
  <c r="H4" i="1"/>
  <c r="R4" i="1" l="1"/>
  <c r="F13" i="2"/>
  <c r="G13" i="2"/>
  <c r="E14" i="2" s="1"/>
  <c r="L12" i="2"/>
  <c r="I12" i="2"/>
  <c r="J12" i="2"/>
  <c r="G14" i="2" l="1"/>
  <c r="E15" i="2" s="1"/>
  <c r="F14" i="2"/>
  <c r="J13" i="2"/>
  <c r="I13" i="2"/>
  <c r="L13" i="2"/>
  <c r="F15" i="2" l="1"/>
  <c r="G15" i="2"/>
  <c r="E16" i="2" s="1"/>
  <c r="L14" i="2"/>
  <c r="I14" i="2"/>
  <c r="J14" i="2"/>
  <c r="G16" i="2" l="1"/>
  <c r="E17" i="2" s="1"/>
  <c r="F16" i="2"/>
  <c r="J15" i="2"/>
  <c r="I15" i="2"/>
  <c r="L15" i="2"/>
  <c r="F17" i="2" l="1"/>
  <c r="G17" i="2"/>
  <c r="E18" i="2" s="1"/>
  <c r="L16" i="2"/>
  <c r="I16" i="2"/>
  <c r="J16" i="2"/>
  <c r="G18" i="2" l="1"/>
  <c r="E19" i="2" s="1"/>
  <c r="F18" i="2"/>
  <c r="J17" i="2"/>
  <c r="I17" i="2"/>
  <c r="L17" i="2"/>
  <c r="F19" i="2" l="1"/>
  <c r="G19" i="2"/>
  <c r="L18" i="2"/>
  <c r="I18" i="2"/>
  <c r="J18" i="2"/>
  <c r="J19" i="2" l="1"/>
  <c r="I19" i="2"/>
  <c r="L19" i="2"/>
</calcChain>
</file>

<file path=xl/comments1.xml><?xml version="1.0" encoding="utf-8"?>
<comments xmlns="http://schemas.openxmlformats.org/spreadsheetml/2006/main">
  <authors>
    <author>Автор</author>
  </authors>
  <commentList>
    <comment ref="R2" authorId="0" shapeId="0">
      <text>
        <r>
          <rPr>
            <b/>
            <sz val="9"/>
            <color indexed="81"/>
            <rFont val="Times New Roman"/>
            <family val="1"/>
            <charset val="204"/>
          </rPr>
          <t>Цена всех юнитов в игре уменьшена на 20%</t>
        </r>
      </text>
    </comment>
    <comment ref="T2" authorId="0" shapeId="0">
      <text>
        <r>
          <rPr>
            <b/>
            <sz val="9"/>
            <color indexed="81"/>
            <rFont val="Times New Roman"/>
            <family val="1"/>
            <charset val="204"/>
          </rPr>
          <t>Уровень в игре влияет на приоритет получения баффов и дебаффов на урон</t>
        </r>
      </text>
    </comment>
  </commentList>
</comments>
</file>

<file path=xl/sharedStrings.xml><?xml version="1.0" encoding="utf-8"?>
<sst xmlns="http://schemas.openxmlformats.org/spreadsheetml/2006/main" count="698" uniqueCount="488">
  <si>
    <t>Урон</t>
  </si>
  <si>
    <t>Кости</t>
  </si>
  <si>
    <t>Грани</t>
  </si>
  <si>
    <t>Скорость</t>
  </si>
  <si>
    <t>Повреждение в секунду</t>
  </si>
  <si>
    <t>НР</t>
  </si>
  <si>
    <t>Защита</t>
  </si>
  <si>
    <t>Эффективные жизни</t>
  </si>
  <si>
    <t>Константа</t>
  </si>
  <si>
    <t>Цена</t>
  </si>
  <si>
    <t>Пехотинец</t>
  </si>
  <si>
    <t>Н/Ц Д</t>
  </si>
  <si>
    <t>Ц ПВС</t>
  </si>
  <si>
    <t>Ц ЭЖ</t>
  </si>
  <si>
    <t>Н/Ц</t>
  </si>
  <si>
    <t>Дистанция</t>
  </si>
  <si>
    <t>Целитель</t>
  </si>
  <si>
    <t>Рыцарь</t>
  </si>
  <si>
    <t>СУММ Ц</t>
  </si>
  <si>
    <t>ы</t>
  </si>
  <si>
    <t>Время</t>
  </si>
  <si>
    <t>Голда</t>
  </si>
  <si>
    <t>Юниты</t>
  </si>
  <si>
    <t>Игроки</t>
  </si>
  <si>
    <t>dmg</t>
  </si>
  <si>
    <t>hp</t>
  </si>
  <si>
    <t>Коэффициент</t>
  </si>
  <si>
    <t>Волна</t>
  </si>
  <si>
    <t>ПВС</t>
  </si>
  <si>
    <t>С Цена</t>
  </si>
  <si>
    <t>Доход</t>
  </si>
  <si>
    <t>Сумм*K</t>
  </si>
  <si>
    <t>АЛЬЯНС</t>
  </si>
  <si>
    <t>ОРДА</t>
  </si>
  <si>
    <t>Бугай</t>
  </si>
  <si>
    <t>Колдун</t>
  </si>
  <si>
    <t>Крестьянин</t>
  </si>
  <si>
    <t>Ополченец</t>
  </si>
  <si>
    <t>Старейшина</t>
  </si>
  <si>
    <t>Арбалетчик</t>
  </si>
  <si>
    <t>Капитан</t>
  </si>
  <si>
    <t>Ветеран</t>
  </si>
  <si>
    <t>Жрец войны</t>
  </si>
  <si>
    <t>Инквизитор</t>
  </si>
  <si>
    <t>Ангел</t>
  </si>
  <si>
    <t>Архангел</t>
  </si>
  <si>
    <t>Серафим</t>
  </si>
  <si>
    <t>Лучник</t>
  </si>
  <si>
    <t>Камнеметатель</t>
  </si>
  <si>
    <t>Волчий всадник</t>
  </si>
  <si>
    <t>Знахарь</t>
  </si>
  <si>
    <t>Крушитель</t>
  </si>
  <si>
    <t>Копьеметатель</t>
  </si>
  <si>
    <t>Горный всадник</t>
  </si>
  <si>
    <t>Крипы</t>
  </si>
  <si>
    <t>Крыса</t>
  </si>
  <si>
    <t>Кр. король</t>
  </si>
  <si>
    <t>Гиг. паук</t>
  </si>
  <si>
    <t>Мурлок</t>
  </si>
  <si>
    <t>Нага</t>
  </si>
  <si>
    <t>Гнолл</t>
  </si>
  <si>
    <t>Огр-солдат</t>
  </si>
  <si>
    <t>Огр-маг</t>
  </si>
  <si>
    <t>Мясник</t>
  </si>
  <si>
    <t>Древо</t>
  </si>
  <si>
    <t>Волк</t>
  </si>
  <si>
    <t>Вож. Волков</t>
  </si>
  <si>
    <t>Демон</t>
  </si>
  <si>
    <t>Ворон</t>
  </si>
  <si>
    <t>Крипов 1</t>
  </si>
  <si>
    <t>Крипов 2</t>
  </si>
  <si>
    <t>Цена 1</t>
  </si>
  <si>
    <t>Цена 2</t>
  </si>
  <si>
    <t>Ц. волны</t>
  </si>
  <si>
    <t>Ц. игрока</t>
  </si>
  <si>
    <t>ЭЛЬФЫ</t>
  </si>
  <si>
    <t>НЕЖИТЬ</t>
  </si>
  <si>
    <t>Лучница</t>
  </si>
  <si>
    <t>Воин</t>
  </si>
  <si>
    <t>Энт</t>
  </si>
  <si>
    <t>Друид</t>
  </si>
  <si>
    <t>Дикий всадник</t>
  </si>
  <si>
    <t>Древень</t>
  </si>
  <si>
    <t>Снайпер</t>
  </si>
  <si>
    <t>Горное древо</t>
  </si>
  <si>
    <t>Древо ветров</t>
  </si>
  <si>
    <t>Знать эльфов</t>
  </si>
  <si>
    <t>Эльфийский маг</t>
  </si>
  <si>
    <t>Зомби</t>
  </si>
  <si>
    <t>Скелет-лучник</t>
  </si>
  <si>
    <t>Голем из плоти</t>
  </si>
  <si>
    <t>Некромант</t>
  </si>
  <si>
    <t>Вампир</t>
  </si>
  <si>
    <t>Лич</t>
  </si>
  <si>
    <t>Порч. скелет-лучн.</t>
  </si>
  <si>
    <t>Некромант-маг</t>
  </si>
  <si>
    <t>Некр.-призыват.</t>
  </si>
  <si>
    <t>Высший вампир</t>
  </si>
  <si>
    <t>Вампир-маг</t>
  </si>
  <si>
    <t>Длиннолучник</t>
  </si>
  <si>
    <t>Знамяносец</t>
  </si>
  <si>
    <t>Архимаг</t>
  </si>
  <si>
    <t>Огр</t>
  </si>
  <si>
    <t>Мастер клинка</t>
  </si>
  <si>
    <t>Больной зомби</t>
  </si>
  <si>
    <t>Вурдулак</t>
  </si>
  <si>
    <t>Могильщик</t>
  </si>
  <si>
    <t>Рыцарь Смерти</t>
  </si>
  <si>
    <t>Охотница</t>
  </si>
  <si>
    <t>Убийца</t>
  </si>
  <si>
    <t>Козлик</t>
  </si>
  <si>
    <t>Дриада</t>
  </si>
  <si>
    <t>Синий Древень</t>
  </si>
  <si>
    <t>Жёлтый Древень</t>
  </si>
  <si>
    <t>НАГА</t>
  </si>
  <si>
    <t>Маргол-убийца</t>
  </si>
  <si>
    <t>Морской дракон</t>
  </si>
  <si>
    <t>Гидра</t>
  </si>
  <si>
    <t>Коатль</t>
  </si>
  <si>
    <t>Мудрец глубин</t>
  </si>
  <si>
    <t>Повел. приливов</t>
  </si>
  <si>
    <t>Нага-заклинат.</t>
  </si>
  <si>
    <t>Нага-сирена</t>
  </si>
  <si>
    <t>Морская ведьма</t>
  </si>
  <si>
    <t>Красная черепаха</t>
  </si>
  <si>
    <t>Зелёная черепаха</t>
  </si>
  <si>
    <t>Синяя черепаха</t>
  </si>
  <si>
    <t>Нага-гвардеец</t>
  </si>
  <si>
    <t>Нага-воин</t>
  </si>
  <si>
    <t>Морской великан</t>
  </si>
  <si>
    <t>h005</t>
  </si>
  <si>
    <t>u009</t>
  </si>
  <si>
    <t>n01D</t>
  </si>
  <si>
    <t>u00A</t>
  </si>
  <si>
    <t>u004</t>
  </si>
  <si>
    <t>u003</t>
  </si>
  <si>
    <t>e004</t>
  </si>
  <si>
    <t>e009</t>
  </si>
  <si>
    <t>e006</t>
  </si>
  <si>
    <t>o00F</t>
  </si>
  <si>
    <t>o006</t>
  </si>
  <si>
    <t>o00A</t>
  </si>
  <si>
    <t>o00D</t>
  </si>
  <si>
    <t>n00X</t>
  </si>
  <si>
    <t>o008</t>
  </si>
  <si>
    <t>o00C</t>
  </si>
  <si>
    <t>h007</t>
  </si>
  <si>
    <t>n00C</t>
  </si>
  <si>
    <t>n019</t>
  </si>
  <si>
    <t>n01E</t>
  </si>
  <si>
    <t>n015</t>
  </si>
  <si>
    <t>n01G</t>
  </si>
  <si>
    <t>Маргол-воин</t>
  </si>
  <si>
    <t>Песочный краб</t>
  </si>
  <si>
    <t>Страж</t>
  </si>
  <si>
    <t>Шаман белый</t>
  </si>
  <si>
    <t>Шаман чёрный</t>
  </si>
  <si>
    <t>Спиритволкер</t>
  </si>
  <si>
    <t>Таурен</t>
  </si>
  <si>
    <t>e001</t>
  </si>
  <si>
    <t>e005</t>
  </si>
  <si>
    <t>E00e</t>
  </si>
  <si>
    <t>h00A</t>
  </si>
  <si>
    <t>n001</t>
  </si>
  <si>
    <t>n003</t>
  </si>
  <si>
    <t>n00A</t>
  </si>
  <si>
    <t>n00R</t>
  </si>
  <si>
    <t>n00Q</t>
  </si>
  <si>
    <t>n00T</t>
  </si>
  <si>
    <t>n01J</t>
  </si>
  <si>
    <t>n01C</t>
  </si>
  <si>
    <t>n012</t>
  </si>
  <si>
    <t>n016</t>
  </si>
  <si>
    <t>n018</t>
  </si>
  <si>
    <t>u005</t>
  </si>
  <si>
    <t>u007</t>
  </si>
  <si>
    <t>u00B</t>
  </si>
  <si>
    <t>o004</t>
  </si>
  <si>
    <t>n004</t>
  </si>
  <si>
    <t>Мок'Натал</t>
  </si>
  <si>
    <t>n00W</t>
  </si>
  <si>
    <t>Таурен-вождь</t>
  </si>
  <si>
    <t>o00G</t>
  </si>
  <si>
    <t>o00H</t>
  </si>
  <si>
    <t>Говорящий с дух.</t>
  </si>
  <si>
    <t>A00C</t>
  </si>
  <si>
    <t>A08X</t>
  </si>
  <si>
    <t>A00S</t>
  </si>
  <si>
    <t>A00Z</t>
  </si>
  <si>
    <t>A09E</t>
  </si>
  <si>
    <t>A09H</t>
  </si>
  <si>
    <t>A09Z</t>
  </si>
  <si>
    <t>A0A5</t>
  </si>
  <si>
    <t>A08P</t>
  </si>
  <si>
    <t>A0AF</t>
  </si>
  <si>
    <t>A05Q</t>
  </si>
  <si>
    <t>A05E</t>
  </si>
  <si>
    <t>A01V</t>
  </si>
  <si>
    <t>A01L</t>
  </si>
  <si>
    <t>A01M</t>
  </si>
  <si>
    <t>A0AY</t>
  </si>
  <si>
    <t>A107</t>
  </si>
  <si>
    <t>A090</t>
  </si>
  <si>
    <t>A069</t>
  </si>
  <si>
    <t>A0B4</t>
  </si>
  <si>
    <t>A05A</t>
  </si>
  <si>
    <t>A109</t>
  </si>
  <si>
    <t>A106</t>
  </si>
  <si>
    <t>A05C</t>
  </si>
  <si>
    <t>A0B0</t>
  </si>
  <si>
    <t>A02E</t>
  </si>
  <si>
    <t>A05D</t>
  </si>
  <si>
    <t>A043</t>
  </si>
  <si>
    <t>A01W</t>
  </si>
  <si>
    <t>A025</t>
  </si>
  <si>
    <t>A05L</t>
  </si>
  <si>
    <t>A05Y</t>
  </si>
  <si>
    <t>A074</t>
  </si>
  <si>
    <t>A05K</t>
  </si>
  <si>
    <t>A05O</t>
  </si>
  <si>
    <t>A066</t>
  </si>
  <si>
    <t>A05X</t>
  </si>
  <si>
    <t>A09F</t>
  </si>
  <si>
    <t>A08Q</t>
  </si>
  <si>
    <t>A09K</t>
  </si>
  <si>
    <t>A0B6</t>
  </si>
  <si>
    <t>A09L</t>
  </si>
  <si>
    <t>A08Y</t>
  </si>
  <si>
    <t>A012</t>
  </si>
  <si>
    <t>A017</t>
  </si>
  <si>
    <t>A018</t>
  </si>
  <si>
    <t>A019</t>
  </si>
  <si>
    <t>A014</t>
  </si>
  <si>
    <t>A07T</t>
  </si>
  <si>
    <t>A077</t>
  </si>
  <si>
    <t>A078</t>
  </si>
  <si>
    <t>---</t>
  </si>
  <si>
    <t>Поганище</t>
  </si>
  <si>
    <t>Командир огров</t>
  </si>
  <si>
    <t>A0B8</t>
  </si>
  <si>
    <t>A0B9</t>
  </si>
  <si>
    <t>A0BA</t>
  </si>
  <si>
    <t>A0BB</t>
  </si>
  <si>
    <t>A05N</t>
  </si>
  <si>
    <t>Взрыв-голем</t>
  </si>
  <si>
    <t>ДЕМОНЫ</t>
  </si>
  <si>
    <t>Адский зверь</t>
  </si>
  <si>
    <t>Дикая гончая</t>
  </si>
  <si>
    <t>e000</t>
  </si>
  <si>
    <t>n01L</t>
  </si>
  <si>
    <t>Привратник Ада</t>
  </si>
  <si>
    <t>Разрушитель</t>
  </si>
  <si>
    <t>Пыл. колесница</t>
  </si>
  <si>
    <t>Инфернал</t>
  </si>
  <si>
    <t>Демонопоклонник</t>
  </si>
  <si>
    <t>Чернокнижник</t>
  </si>
  <si>
    <t>A0BV</t>
  </si>
  <si>
    <t>A0BW</t>
  </si>
  <si>
    <t>n01P</t>
  </si>
  <si>
    <t>Маг крови</t>
  </si>
  <si>
    <t>o003</t>
  </si>
  <si>
    <t>n00M</t>
  </si>
  <si>
    <t>Опустошитель</t>
  </si>
  <si>
    <t>Кровожад</t>
  </si>
  <si>
    <t>n00V и W</t>
  </si>
  <si>
    <t>u01G</t>
  </si>
  <si>
    <t>Малый пустынник</t>
  </si>
  <si>
    <t>Высший пустынник</t>
  </si>
  <si>
    <t>A0BX</t>
  </si>
  <si>
    <t>n00Z</t>
  </si>
  <si>
    <t>e015</t>
  </si>
  <si>
    <t>A0BY</t>
  </si>
  <si>
    <t>Уровень</t>
  </si>
  <si>
    <t>Повелитель огня</t>
  </si>
  <si>
    <t>Демонесса</t>
  </si>
  <si>
    <t>A0BZ</t>
  </si>
  <si>
    <t>A0CT</t>
  </si>
  <si>
    <t>Суккуб</t>
  </si>
  <si>
    <t>Ифрит</t>
  </si>
  <si>
    <t>A0CZ</t>
  </si>
  <si>
    <t>Дум</t>
  </si>
  <si>
    <t>Cast</t>
  </si>
  <si>
    <t>Attack</t>
  </si>
  <si>
    <t>Dmg</t>
  </si>
  <si>
    <t>Spell Id</t>
  </si>
  <si>
    <t>dispel</t>
  </si>
  <si>
    <t>ravenform</t>
  </si>
  <si>
    <t>summongrizzly</t>
  </si>
  <si>
    <t>tornado</t>
  </si>
  <si>
    <t>entanglingroots</t>
  </si>
  <si>
    <t>innerfire</t>
  </si>
  <si>
    <t>bloodlust</t>
  </si>
  <si>
    <t>banish</t>
  </si>
  <si>
    <t>howlofterror</t>
  </si>
  <si>
    <t>volcano</t>
  </si>
  <si>
    <t>healingwave</t>
  </si>
  <si>
    <t>slow</t>
  </si>
  <si>
    <t>firebolt</t>
  </si>
  <si>
    <t>detonate</t>
  </si>
  <si>
    <t>flamestrike</t>
  </si>
  <si>
    <t>windwalk</t>
  </si>
  <si>
    <t>soulburn</t>
  </si>
  <si>
    <t>polymorph</t>
  </si>
  <si>
    <t>deathcoil</t>
  </si>
  <si>
    <t>waterelemental</t>
  </si>
  <si>
    <t>frostnova</t>
  </si>
  <si>
    <t>stoneform</t>
  </si>
  <si>
    <t>lavamonster</t>
  </si>
  <si>
    <t>lightningshield</t>
  </si>
  <si>
    <t>stampede</t>
  </si>
  <si>
    <t>creepheal</t>
  </si>
  <si>
    <t>metamorphosis</t>
  </si>
  <si>
    <t>coldarrows</t>
  </si>
  <si>
    <t>impale</t>
  </si>
  <si>
    <t>sanctuary</t>
  </si>
  <si>
    <t>web</t>
  </si>
  <si>
    <t>sleep</t>
  </si>
  <si>
    <t>cannibalize</t>
  </si>
  <si>
    <t>Маш. хаоса</t>
  </si>
  <si>
    <t>immolation</t>
  </si>
  <si>
    <t>Ледяной рыцарь</t>
  </si>
  <si>
    <t>Ц2</t>
  </si>
  <si>
    <t>A0DP</t>
  </si>
  <si>
    <t>A0DO</t>
  </si>
  <si>
    <t>A0DR</t>
  </si>
  <si>
    <t>revenge</t>
  </si>
  <si>
    <t>purge</t>
  </si>
  <si>
    <t>auraunholy</t>
  </si>
  <si>
    <t>acidbomb</t>
  </si>
  <si>
    <t>antimagicshell</t>
  </si>
  <si>
    <t>auravampiric</t>
  </si>
  <si>
    <t>avatar</t>
  </si>
  <si>
    <t>avengerform</t>
  </si>
  <si>
    <t>barkskin</t>
  </si>
  <si>
    <t>battleroar</t>
  </si>
  <si>
    <t>bearform</t>
  </si>
  <si>
    <t>berserk</t>
  </si>
  <si>
    <t>A0EP:A0EY</t>
  </si>
  <si>
    <t>A0F0</t>
  </si>
  <si>
    <t>A0F2</t>
  </si>
  <si>
    <t>ПРОЧИЕ</t>
  </si>
  <si>
    <t>Боевой кодой</t>
  </si>
  <si>
    <t>Кодой-город</t>
  </si>
  <si>
    <t>Герой наг 1</t>
  </si>
  <si>
    <t>Герой наг 2</t>
  </si>
  <si>
    <t>Герой наг 3</t>
  </si>
  <si>
    <t>Герой наг 4</t>
  </si>
  <si>
    <t>Герой наг 5</t>
  </si>
  <si>
    <t>Герой наг 6</t>
  </si>
  <si>
    <t>Герой наг 7</t>
  </si>
  <si>
    <t>Герой наг 8</t>
  </si>
  <si>
    <t>Герой наг 9</t>
  </si>
  <si>
    <t>Герой наг 10</t>
  </si>
  <si>
    <t>A0FC</t>
  </si>
  <si>
    <t>blink</t>
  </si>
  <si>
    <t>u01J</t>
  </si>
  <si>
    <t>Горный великан</t>
  </si>
  <si>
    <t>h01Q</t>
  </si>
  <si>
    <t>Паладин</t>
  </si>
  <si>
    <t>Каннибализм</t>
  </si>
  <si>
    <t>%</t>
  </si>
  <si>
    <t>броня</t>
  </si>
  <si>
    <t>урон</t>
  </si>
  <si>
    <t>дпс</t>
  </si>
  <si>
    <t>маг. рез.</t>
  </si>
  <si>
    <t>атакспид</t>
  </si>
  <si>
    <t>хп-реген</t>
  </si>
  <si>
    <t>эфф. хп.</t>
  </si>
  <si>
    <t>o00D+F</t>
  </si>
  <si>
    <t>n011</t>
  </si>
  <si>
    <t>Маргол-знахарь</t>
  </si>
  <si>
    <t>Подрывн. бригада</t>
  </si>
  <si>
    <t>n01N</t>
  </si>
  <si>
    <t>spiritlink</t>
  </si>
  <si>
    <t>A0FY</t>
  </si>
  <si>
    <t>A0FH</t>
  </si>
  <si>
    <t>inferno</t>
  </si>
  <si>
    <t>A0G1</t>
  </si>
  <si>
    <t>Волш. дракон</t>
  </si>
  <si>
    <t>rainoffire</t>
  </si>
  <si>
    <t>A0G3</t>
  </si>
  <si>
    <t>raisedead</t>
  </si>
  <si>
    <t>A0G4</t>
  </si>
  <si>
    <t>shockwave</t>
  </si>
  <si>
    <t>A0G5</t>
  </si>
  <si>
    <t>Герой наг 11</t>
  </si>
  <si>
    <t>n00F и  I</t>
  </si>
  <si>
    <t>j+1-i</t>
  </si>
  <si>
    <t>i&lt;=2j-13</t>
  </si>
  <si>
    <t xml:space="preserve"> zj-xi+y=n</t>
  </si>
  <si>
    <t>9z-x+y=5</t>
  </si>
  <si>
    <t>8z-2x+y=2</t>
  </si>
  <si>
    <t>7z-x+y=1</t>
  </si>
  <si>
    <t>y=5+x-9z</t>
  </si>
  <si>
    <t>y=8-10z</t>
  </si>
  <si>
    <t>x=3-z</t>
  </si>
  <si>
    <t>7z-3+z+8-10z=1</t>
  </si>
  <si>
    <t>z=2</t>
  </si>
  <si>
    <t>x=1</t>
  </si>
  <si>
    <t>y=-12</t>
  </si>
  <si>
    <t>2j-i-12</t>
  </si>
  <si>
    <t>A0GC</t>
  </si>
  <si>
    <t>A0GD</t>
  </si>
  <si>
    <t>spellbook</t>
  </si>
  <si>
    <t>hex</t>
  </si>
  <si>
    <t>holybolt</t>
  </si>
  <si>
    <t>spellsteal</t>
  </si>
  <si>
    <t>webon</t>
  </si>
  <si>
    <t>A0GF</t>
  </si>
  <si>
    <t>A0GH</t>
  </si>
  <si>
    <t>robogoblin</t>
  </si>
  <si>
    <t>n01O</t>
  </si>
  <si>
    <t>A0GJ</t>
  </si>
  <si>
    <t>R10P</t>
  </si>
  <si>
    <t>R000</t>
  </si>
  <si>
    <t>A0GK</t>
  </si>
  <si>
    <t>A0GL</t>
  </si>
  <si>
    <t>A0GM</t>
  </si>
  <si>
    <t>A0GN</t>
  </si>
  <si>
    <t>R10Y</t>
  </si>
  <si>
    <t>R004</t>
  </si>
  <si>
    <t>R101</t>
  </si>
  <si>
    <t>R003</t>
  </si>
  <si>
    <t>R110</t>
  </si>
  <si>
    <t>R005</t>
  </si>
  <si>
    <t>R006</t>
  </si>
  <si>
    <t>R10L</t>
  </si>
  <si>
    <t>A0DQ</t>
  </si>
  <si>
    <t>A0GO</t>
  </si>
  <si>
    <t>A0GP</t>
  </si>
  <si>
    <t>A0GQ</t>
  </si>
  <si>
    <t>A0GR</t>
  </si>
  <si>
    <t>R102</t>
  </si>
  <si>
    <t>A0GS</t>
  </si>
  <si>
    <t>R10H</t>
  </si>
  <si>
    <t>R007</t>
  </si>
  <si>
    <t>R008</t>
  </si>
  <si>
    <t>R009</t>
  </si>
  <si>
    <t>R00A</t>
  </si>
  <si>
    <t>A0GT</t>
  </si>
  <si>
    <t>R10X</t>
  </si>
  <si>
    <t>A0GU</t>
  </si>
  <si>
    <t>R103</t>
  </si>
  <si>
    <t>A0GV</t>
  </si>
  <si>
    <t>A0GW</t>
  </si>
  <si>
    <t>R10S</t>
  </si>
  <si>
    <t>R00B</t>
  </si>
  <si>
    <t>A0GX</t>
  </si>
  <si>
    <t>A0GY</t>
  </si>
  <si>
    <t>AI</t>
  </si>
  <si>
    <t>G8</t>
  </si>
  <si>
    <t>G7</t>
  </si>
  <si>
    <t>инферно</t>
  </si>
  <si>
    <t>анрут</t>
  </si>
  <si>
    <t>блинк</t>
  </si>
  <si>
    <t>болт</t>
  </si>
  <si>
    <t>баниш</t>
  </si>
  <si>
    <t>спеллстил</t>
  </si>
  <si>
    <t>rainofchaos</t>
  </si>
  <si>
    <t>rejuvination</t>
  </si>
  <si>
    <t>restoration</t>
  </si>
  <si>
    <t>phoenixfire</t>
  </si>
  <si>
    <t>phoenixmorph</t>
  </si>
  <si>
    <t>poisonarrows</t>
  </si>
  <si>
    <t>possession</t>
  </si>
  <si>
    <t>preservation</t>
  </si>
  <si>
    <t>cripple</t>
  </si>
  <si>
    <t>cyclone</t>
  </si>
  <si>
    <t>curse</t>
  </si>
  <si>
    <t>darkconversion</t>
  </si>
  <si>
    <t>darkportal</t>
  </si>
  <si>
    <t>darkritual</t>
  </si>
  <si>
    <t>darksummoning</t>
  </si>
  <si>
    <t>deathanddecay</t>
  </si>
  <si>
    <t>deathpact</t>
  </si>
  <si>
    <t>decouple</t>
  </si>
  <si>
    <t>defend</t>
  </si>
  <si>
    <t>R00C</t>
  </si>
  <si>
    <t>R00D</t>
  </si>
  <si>
    <t>R001</t>
  </si>
  <si>
    <t>R105</t>
  </si>
  <si>
    <t>A0HP</t>
  </si>
  <si>
    <t>A0HQ</t>
  </si>
  <si>
    <t>wateryminion</t>
  </si>
  <si>
    <t>A105</t>
  </si>
  <si>
    <t>Катапульта</t>
  </si>
  <si>
    <t>Паладин 2</t>
  </si>
  <si>
    <t>h002,h003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</si>
</sst>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_-* #,##0\ _₽_-;\-* #,##0\ _₽_-;_-* &quot;-&quot;??\ _₽_-;_-@_-"/>
    <numFmt numFmtId="165" formatCode="#,##0_ ;\-#,##0\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1"/>
      <color theme="0" tint="-4.9989318521683403E-2"/>
      <name val="Calibri"/>
      <family val="2"/>
      <scheme val="minor"/>
    </font>
    <font>
      <b/>
      <sz val="9"/>
      <color indexed="81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15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FFC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3" fontId="0" fillId="0" borderId="0" xfId="1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7" borderId="12" xfId="0" applyFill="1" applyBorder="1" applyAlignment="1"/>
    <xf numFmtId="9" fontId="1" fillId="3" borderId="15" xfId="2" applyFont="1" applyFill="1" applyBorder="1" applyAlignment="1">
      <alignment horizontal="center" vertical="center"/>
    </xf>
    <xf numFmtId="0" fontId="3" fillId="0" borderId="0" xfId="0" applyFont="1" applyBorder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/>
    <xf numFmtId="0" fontId="3" fillId="8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6" fillId="11" borderId="0" xfId="0" applyFont="1" applyFill="1" applyBorder="1" applyAlignment="1">
      <alignment horizontal="center"/>
    </xf>
    <xf numFmtId="0" fontId="4" fillId="2" borderId="1" xfId="1" applyNumberFormat="1" applyFont="1" applyFill="1" applyBorder="1" applyAlignment="1">
      <alignment horizontal="center"/>
    </xf>
    <xf numFmtId="0" fontId="3" fillId="0" borderId="0" xfId="1" applyNumberFormat="1" applyFont="1" applyBorder="1"/>
    <xf numFmtId="0" fontId="0" fillId="0" borderId="0" xfId="1" applyNumberFormat="1" applyFont="1"/>
    <xf numFmtId="0" fontId="3" fillId="8" borderId="11" xfId="0" applyFont="1" applyFill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0" fontId="3" fillId="0" borderId="0" xfId="2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0" xfId="0" applyFill="1"/>
    <xf numFmtId="0" fontId="3" fillId="0" borderId="0" xfId="0" applyFont="1" applyFill="1"/>
    <xf numFmtId="0" fontId="0" fillId="0" borderId="0" xfId="0" applyFill="1" applyBorder="1"/>
    <xf numFmtId="0" fontId="0" fillId="0" borderId="0" xfId="1" applyNumberFormat="1" applyFont="1" applyFill="1" applyBorder="1"/>
    <xf numFmtId="0" fontId="4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164" fontId="3" fillId="0" borderId="0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3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164" fontId="3" fillId="0" borderId="13" xfId="1" applyNumberFormat="1" applyFont="1" applyBorder="1" applyAlignment="1">
      <alignment horizontal="center" vertical="center"/>
    </xf>
    <xf numFmtId="164" fontId="3" fillId="0" borderId="22" xfId="1" applyNumberFormat="1" applyFont="1" applyBorder="1" applyAlignment="1">
      <alignment horizontal="center" vertical="center"/>
    </xf>
    <xf numFmtId="164" fontId="3" fillId="0" borderId="14" xfId="1" applyNumberFormat="1" applyFont="1" applyBorder="1" applyAlignment="1">
      <alignment horizontal="center" vertical="center"/>
    </xf>
    <xf numFmtId="164" fontId="0" fillId="0" borderId="0" xfId="0" applyNumberFormat="1"/>
    <xf numFmtId="0" fontId="3" fillId="0" borderId="22" xfId="0" applyFont="1" applyBorder="1" applyAlignment="1">
      <alignment horizontal="center" vertical="center"/>
    </xf>
    <xf numFmtId="0" fontId="0" fillId="0" borderId="0" xfId="0" quotePrefix="1"/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17" borderId="1" xfId="1" applyNumberFormat="1" applyFont="1" applyFill="1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8" xfId="1" applyNumberFormat="1" applyFont="1" applyBorder="1"/>
    <xf numFmtId="0" fontId="3" fillId="0" borderId="14" xfId="0" applyFont="1" applyBorder="1" applyAlignment="1">
      <alignment horizontal="center" vertical="center"/>
    </xf>
    <xf numFmtId="0" fontId="3" fillId="18" borderId="11" xfId="0" applyFont="1" applyFill="1" applyBorder="1" applyAlignment="1">
      <alignment horizontal="center"/>
    </xf>
    <xf numFmtId="0" fontId="3" fillId="18" borderId="9" xfId="0" applyFont="1" applyFill="1" applyBorder="1" applyAlignment="1">
      <alignment horizontal="center"/>
    </xf>
    <xf numFmtId="164" fontId="3" fillId="0" borderId="2" xfId="1" applyNumberFormat="1" applyFont="1" applyBorder="1" applyAlignment="1">
      <alignment horizontal="center" vertical="center"/>
    </xf>
    <xf numFmtId="165" fontId="3" fillId="0" borderId="22" xfId="1" applyNumberFormat="1" applyFont="1" applyBorder="1" applyAlignment="1">
      <alignment horizontal="center" vertical="center"/>
    </xf>
    <xf numFmtId="165" fontId="3" fillId="0" borderId="14" xfId="1" applyNumberFormat="1" applyFont="1" applyBorder="1" applyAlignment="1">
      <alignment horizontal="center" vertical="center"/>
    </xf>
    <xf numFmtId="0" fontId="3" fillId="0" borderId="10" xfId="0" applyFont="1" applyFill="1" applyBorder="1"/>
    <xf numFmtId="0" fontId="3" fillId="18" borderId="12" xfId="0" applyFont="1" applyFill="1" applyBorder="1" applyAlignment="1">
      <alignment horizontal="center"/>
    </xf>
    <xf numFmtId="0" fontId="0" fillId="19" borderId="0" xfId="0" applyFill="1"/>
    <xf numFmtId="0" fontId="0" fillId="19" borderId="1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4" xfId="0" applyFill="1" applyBorder="1"/>
    <xf numFmtId="0" fontId="0" fillId="8" borderId="1" xfId="0" quotePrefix="1" applyFill="1" applyBorder="1"/>
    <xf numFmtId="0" fontId="0" fillId="8" borderId="9" xfId="0" applyFill="1" applyBorder="1"/>
    <xf numFmtId="0" fontId="0" fillId="8" borderId="7" xfId="0" applyFill="1" applyBorder="1"/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1" fontId="0" fillId="0" borderId="1" xfId="0" applyNumberFormat="1" applyBorder="1"/>
    <xf numFmtId="0" fontId="0" fillId="20" borderId="0" xfId="0" quotePrefix="1" applyFill="1"/>
    <xf numFmtId="0" fontId="9" fillId="0" borderId="0" xfId="0" applyFont="1"/>
    <xf numFmtId="0" fontId="0" fillId="21" borderId="0" xfId="0" applyFill="1"/>
    <xf numFmtId="0" fontId="10" fillId="0" borderId="0" xfId="0" applyFont="1"/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Medium9"/>
  <colors>
    <mruColors>
      <color rgb="FFFF1515"/>
      <color rgb="FFC5FFC5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67"/>
  <sheetViews>
    <sheetView tabSelected="1" topLeftCell="A126" zoomScale="115" zoomScaleNormal="115" workbookViewId="0">
      <selection activeCell="Q136" sqref="Q136"/>
    </sheetView>
  </sheetViews>
  <sheetFormatPr defaultRowHeight="15" x14ac:dyDescent="0.25"/>
  <cols>
    <col min="1" max="1" width="14.85546875" customWidth="1"/>
    <col min="2" max="2" width="7.42578125" customWidth="1"/>
    <col min="3" max="3" width="8.85546875" customWidth="1"/>
    <col min="4" max="4" width="6.85546875" customWidth="1"/>
    <col min="6" max="6" width="23.5703125" customWidth="1"/>
    <col min="7" max="7" width="10.28515625" customWidth="1"/>
    <col min="8" max="8" width="8" customWidth="1"/>
    <col min="9" max="9" width="7" customWidth="1"/>
    <col min="10" max="10" width="4.5703125" style="45" customWidth="1"/>
    <col min="11" max="11" width="6.85546875" customWidth="1"/>
    <col min="12" max="12" width="7.7109375" customWidth="1"/>
    <col min="13" max="13" width="10.140625" customWidth="1"/>
    <col min="14" max="14" width="19.7109375" customWidth="1"/>
    <col min="15" max="15" width="7.140625" customWidth="1"/>
    <col min="16" max="16" width="3" customWidth="1"/>
    <col min="17" max="17" width="4.85546875" customWidth="1"/>
    <col min="18" max="18" width="9.5703125" customWidth="1"/>
    <col min="19" max="19" width="6.42578125" style="45" customWidth="1"/>
    <col min="20" max="20" width="7.85546875" customWidth="1"/>
    <col min="21" max="21" width="7.5703125" customWidth="1"/>
    <col min="22" max="22" width="6.5703125" customWidth="1"/>
  </cols>
  <sheetData>
    <row r="1" spans="1:22" x14ac:dyDescent="0.25">
      <c r="A1" s="26"/>
      <c r="B1" s="130"/>
      <c r="C1" s="131"/>
      <c r="D1" s="131"/>
      <c r="E1" s="131"/>
      <c r="F1" s="131"/>
      <c r="G1" s="131"/>
      <c r="H1" s="131"/>
      <c r="I1" s="132"/>
      <c r="J1" s="71"/>
      <c r="K1" s="127"/>
      <c r="L1" s="128"/>
      <c r="M1" s="128"/>
      <c r="N1" s="128"/>
      <c r="O1" s="129"/>
      <c r="P1" s="26"/>
      <c r="Q1" s="125"/>
      <c r="R1" s="126"/>
      <c r="T1" s="95"/>
      <c r="U1" s="96"/>
      <c r="V1" s="71"/>
    </row>
    <row r="2" spans="1:22" ht="15.75" x14ac:dyDescent="0.25">
      <c r="A2" s="42" t="s">
        <v>32</v>
      </c>
      <c r="B2" s="41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7" t="s">
        <v>15</v>
      </c>
      <c r="H2" s="28" t="s">
        <v>12</v>
      </c>
      <c r="I2" s="28" t="s">
        <v>11</v>
      </c>
      <c r="J2" s="56"/>
      <c r="K2" s="27" t="s">
        <v>5</v>
      </c>
      <c r="L2" s="27" t="s">
        <v>6</v>
      </c>
      <c r="M2" s="27" t="s">
        <v>8</v>
      </c>
      <c r="N2" s="27" t="s">
        <v>7</v>
      </c>
      <c r="O2" s="28" t="s">
        <v>13</v>
      </c>
      <c r="P2" s="26"/>
      <c r="Q2" s="28" t="s">
        <v>14</v>
      </c>
      <c r="R2" s="43" t="s">
        <v>9</v>
      </c>
      <c r="T2" s="91" t="s">
        <v>272</v>
      </c>
      <c r="U2" s="91" t="s">
        <v>280</v>
      </c>
    </row>
    <row r="3" spans="1:22" x14ac:dyDescent="0.25">
      <c r="A3" s="26"/>
      <c r="B3" s="26"/>
      <c r="C3" s="26"/>
      <c r="D3" s="26"/>
      <c r="E3" s="26"/>
      <c r="F3" s="26"/>
      <c r="G3" s="26"/>
      <c r="H3" s="26"/>
      <c r="I3" s="26"/>
      <c r="J3" s="51"/>
      <c r="K3" s="26"/>
      <c r="L3" s="26"/>
      <c r="M3" s="26"/>
      <c r="N3" s="26"/>
      <c r="O3" s="26"/>
      <c r="P3" s="26"/>
      <c r="Q3" s="26"/>
      <c r="R3" s="44"/>
      <c r="T3" s="51"/>
      <c r="U3" s="100"/>
    </row>
    <row r="4" spans="1:22" x14ac:dyDescent="0.25">
      <c r="A4" s="30" t="s">
        <v>36</v>
      </c>
      <c r="B4" s="31">
        <v>6</v>
      </c>
      <c r="C4" s="31">
        <v>1</v>
      </c>
      <c r="D4" s="31">
        <v>3</v>
      </c>
      <c r="E4" s="31">
        <v>2.04</v>
      </c>
      <c r="F4" s="31">
        <f>(2*B4+C4+D4)/(E4*2)</f>
        <v>3.9215686274509802</v>
      </c>
      <c r="G4" s="31"/>
      <c r="H4" s="31">
        <f>F4*5.3544563483342</f>
        <v>20.997868032683133</v>
      </c>
      <c r="I4" s="32">
        <v>1</v>
      </c>
      <c r="J4" s="40"/>
      <c r="K4" s="34">
        <v>70</v>
      </c>
      <c r="L4" s="31">
        <v>0</v>
      </c>
      <c r="M4" s="31">
        <v>0.06</v>
      </c>
      <c r="N4" s="31">
        <f t="shared" ref="N4:N21" si="0">K4*(L4*M4+1)</f>
        <v>70</v>
      </c>
      <c r="O4" s="32">
        <f t="shared" ref="O4:O21" si="1">N4*0.18159375101708</f>
        <v>12.7115625711956</v>
      </c>
      <c r="P4" s="33"/>
      <c r="Q4" s="34">
        <v>4</v>
      </c>
      <c r="R4" s="79">
        <f>($H4+$O4+$Q4)*$I4*0.8</f>
        <v>30.167544483102986</v>
      </c>
      <c r="T4" s="97">
        <v>1</v>
      </c>
      <c r="U4" s="98">
        <v>0</v>
      </c>
    </row>
    <row r="5" spans="1:22" x14ac:dyDescent="0.25">
      <c r="A5" s="30" t="s">
        <v>37</v>
      </c>
      <c r="B5" s="33">
        <v>11</v>
      </c>
      <c r="C5" s="33">
        <v>1</v>
      </c>
      <c r="D5" s="33">
        <v>3</v>
      </c>
      <c r="E5" s="33">
        <v>2</v>
      </c>
      <c r="F5" s="33">
        <f t="shared" ref="F5" si="2">(2*B5+C5+D5)/(E5*2)</f>
        <v>6.5</v>
      </c>
      <c r="G5" s="33"/>
      <c r="H5" s="33">
        <f t="shared" ref="H5:H6" si="3">F5*5.3544563483342</f>
        <v>34.803966264172296</v>
      </c>
      <c r="I5" s="35">
        <v>1</v>
      </c>
      <c r="J5" s="50"/>
      <c r="K5" s="36">
        <v>100</v>
      </c>
      <c r="L5" s="33">
        <v>2</v>
      </c>
      <c r="M5" s="33">
        <v>0.06</v>
      </c>
      <c r="N5" s="33">
        <f>K5*(L5*M5+1)</f>
        <v>112.00000000000001</v>
      </c>
      <c r="O5" s="35">
        <f t="shared" si="1"/>
        <v>20.338500113912964</v>
      </c>
      <c r="P5" s="33"/>
      <c r="Q5" s="36">
        <v>13</v>
      </c>
      <c r="R5" s="80">
        <f t="shared" ref="R5:R8" si="4">($H5+$O5+$Q5)*$I5*0.8</f>
        <v>54.513973102468213</v>
      </c>
      <c r="T5" s="80">
        <v>2</v>
      </c>
      <c r="U5" s="98">
        <v>0</v>
      </c>
    </row>
    <row r="6" spans="1:22" x14ac:dyDescent="0.25">
      <c r="A6" s="30" t="s">
        <v>38</v>
      </c>
      <c r="B6" s="37">
        <v>6</v>
      </c>
      <c r="C6" s="37">
        <v>1</v>
      </c>
      <c r="D6" s="37">
        <v>3</v>
      </c>
      <c r="E6" s="37">
        <v>2</v>
      </c>
      <c r="F6" s="33">
        <f>(2*B6+C6+D6)/(E6*2)</f>
        <v>4</v>
      </c>
      <c r="G6" s="37">
        <v>350</v>
      </c>
      <c r="H6" s="37">
        <f t="shared" si="3"/>
        <v>21.417825393336798</v>
      </c>
      <c r="I6" s="35">
        <f t="shared" ref="I6" si="5">(500/F6)/((500/F6)-(G6/300))</f>
        <v>1.009421265141319</v>
      </c>
      <c r="J6" s="50"/>
      <c r="K6" s="39">
        <v>70</v>
      </c>
      <c r="L6" s="37">
        <v>0</v>
      </c>
      <c r="M6" s="37">
        <v>0.06</v>
      </c>
      <c r="N6" s="37">
        <f t="shared" si="0"/>
        <v>70</v>
      </c>
      <c r="O6" s="38">
        <f t="shared" si="1"/>
        <v>12.7115625711956</v>
      </c>
      <c r="P6" s="33"/>
      <c r="Q6" s="39">
        <v>22</v>
      </c>
      <c r="R6" s="81">
        <f t="shared" si="4"/>
        <v>45.326558248612976</v>
      </c>
      <c r="T6" s="81">
        <v>2</v>
      </c>
      <c r="U6" s="99">
        <v>0</v>
      </c>
    </row>
    <row r="7" spans="1:22" x14ac:dyDescent="0.25">
      <c r="A7" s="30" t="s">
        <v>47</v>
      </c>
      <c r="B7" s="31">
        <v>7</v>
      </c>
      <c r="C7" s="31">
        <v>1</v>
      </c>
      <c r="D7" s="31">
        <v>3</v>
      </c>
      <c r="E7" s="31">
        <v>1.9</v>
      </c>
      <c r="F7" s="31">
        <f>(2*B7+C7+D7)/(E7*2)</f>
        <v>4.7368421052631584</v>
      </c>
      <c r="G7" s="31">
        <v>600</v>
      </c>
      <c r="H7" s="31">
        <f>F7*5.3544563483342</f>
        <v>25.363214281583055</v>
      </c>
      <c r="I7" s="32">
        <f>(500/F7)/((500/F7)-(G7/300))</f>
        <v>1.0193133047210301</v>
      </c>
      <c r="J7" s="40"/>
      <c r="K7" s="34">
        <v>70</v>
      </c>
      <c r="L7" s="31">
        <v>0</v>
      </c>
      <c r="M7" s="31">
        <v>0.06</v>
      </c>
      <c r="N7" s="31">
        <f t="shared" si="0"/>
        <v>70</v>
      </c>
      <c r="O7" s="32">
        <f t="shared" si="1"/>
        <v>12.7115625711956</v>
      </c>
      <c r="P7" s="33"/>
      <c r="Q7" s="34">
        <v>11</v>
      </c>
      <c r="R7" s="80">
        <f t="shared" si="4"/>
        <v>40.01805837780234</v>
      </c>
      <c r="T7" s="80">
        <v>3</v>
      </c>
      <c r="U7" s="98">
        <v>0</v>
      </c>
    </row>
    <row r="8" spans="1:22" x14ac:dyDescent="0.25">
      <c r="A8" s="46" t="s">
        <v>39</v>
      </c>
      <c r="B8" s="36">
        <v>24</v>
      </c>
      <c r="C8" s="33">
        <v>1</v>
      </c>
      <c r="D8" s="33">
        <v>1</v>
      </c>
      <c r="E8" s="33">
        <v>1.7</v>
      </c>
      <c r="F8" s="33">
        <f>(2*B8+C8+D8)/(E8*2)</f>
        <v>14.705882352941178</v>
      </c>
      <c r="G8" s="33">
        <v>600</v>
      </c>
      <c r="H8" s="33">
        <f>F8*5.3544563483342</f>
        <v>78.742005122561764</v>
      </c>
      <c r="I8" s="35">
        <f t="shared" ref="I8" si="6">(500/F8)/((500/F8)-(G8/300))</f>
        <v>1.0625</v>
      </c>
      <c r="J8" s="50"/>
      <c r="K8" s="36">
        <v>75</v>
      </c>
      <c r="L8" s="33">
        <v>0</v>
      </c>
      <c r="M8" s="33">
        <v>0.06</v>
      </c>
      <c r="N8" s="33">
        <f t="shared" ref="N8" si="7">K8*(L8*M8+1)</f>
        <v>75</v>
      </c>
      <c r="O8" s="35">
        <f t="shared" ref="O8" si="8">N8*0.18159375101708</f>
        <v>13.619531326281001</v>
      </c>
      <c r="P8" s="33"/>
      <c r="Q8" s="36">
        <v>2</v>
      </c>
      <c r="R8" s="80">
        <f t="shared" si="4"/>
        <v>80.207305981516356</v>
      </c>
      <c r="T8" s="80">
        <v>4</v>
      </c>
      <c r="U8" s="98">
        <v>4</v>
      </c>
    </row>
    <row r="9" spans="1:22" x14ac:dyDescent="0.25">
      <c r="A9" s="30" t="s">
        <v>99</v>
      </c>
      <c r="B9" s="33">
        <v>7</v>
      </c>
      <c r="C9" s="33">
        <v>1</v>
      </c>
      <c r="D9" s="33">
        <v>3</v>
      </c>
      <c r="E9" s="33">
        <v>1.9</v>
      </c>
      <c r="F9" s="33">
        <f>(2*B9+C9+D9)/(E9*2)</f>
        <v>4.7368421052631584</v>
      </c>
      <c r="G9" s="33">
        <v>850</v>
      </c>
      <c r="H9" s="33">
        <f>F9*5.3544563483342</f>
        <v>25.363214281583055</v>
      </c>
      <c r="I9" s="35">
        <f t="shared" ref="I9" si="9">(500/F9)/((500/F9)-(G9/300))</f>
        <v>1.0275824770146025</v>
      </c>
      <c r="J9" s="50"/>
      <c r="K9" s="39">
        <v>80</v>
      </c>
      <c r="L9" s="37">
        <v>0</v>
      </c>
      <c r="M9" s="37">
        <v>0.06</v>
      </c>
      <c r="N9" s="37">
        <f t="shared" ref="N9" si="10">K9*(L9*M9+1)</f>
        <v>80</v>
      </c>
      <c r="O9" s="38">
        <f t="shared" ref="O9" si="11">N9*0.18159375101708</f>
        <v>14.5275000813664</v>
      </c>
      <c r="P9" s="37"/>
      <c r="Q9" s="94">
        <v>27</v>
      </c>
      <c r="R9" s="81">
        <f>($H9+$O9+$Q9)*$I9*0.8</f>
        <v>54.988580763484677</v>
      </c>
      <c r="S9" s="93"/>
      <c r="T9" s="81">
        <v>3</v>
      </c>
      <c r="U9" s="99">
        <v>2</v>
      </c>
    </row>
    <row r="10" spans="1:22" x14ac:dyDescent="0.25">
      <c r="A10" s="30" t="s">
        <v>10</v>
      </c>
      <c r="B10" s="31">
        <v>8</v>
      </c>
      <c r="C10" s="31">
        <v>1</v>
      </c>
      <c r="D10" s="31">
        <v>3</v>
      </c>
      <c r="E10" s="31">
        <v>2.35</v>
      </c>
      <c r="F10" s="31">
        <f>(2*B10+C10+D10)/(E10*2)</f>
        <v>4.2553191489361701</v>
      </c>
      <c r="G10" s="31"/>
      <c r="H10" s="31">
        <f>F10*5.3544563483342</f>
        <v>22.78492063120936</v>
      </c>
      <c r="I10" s="32">
        <f>(500/F10)/((500/F10)-(G10/300))</f>
        <v>1</v>
      </c>
      <c r="J10" s="40"/>
      <c r="K10" s="36">
        <v>115</v>
      </c>
      <c r="L10" s="33">
        <v>2</v>
      </c>
      <c r="M10" s="33">
        <v>0.06</v>
      </c>
      <c r="N10" s="33">
        <f t="shared" si="0"/>
        <v>128.80000000000001</v>
      </c>
      <c r="O10" s="35">
        <f t="shared" si="1"/>
        <v>23.389275130999906</v>
      </c>
      <c r="P10" s="33"/>
      <c r="Q10" s="36">
        <v>6</v>
      </c>
      <c r="R10" s="80">
        <f>($H10+$O10+$Q10)*$I10*0.8</f>
        <v>41.739356609767412</v>
      </c>
      <c r="T10" s="80">
        <v>2</v>
      </c>
      <c r="U10" s="98">
        <v>0</v>
      </c>
    </row>
    <row r="11" spans="1:22" x14ac:dyDescent="0.25">
      <c r="A11" s="30" t="s">
        <v>40</v>
      </c>
      <c r="B11" s="33">
        <v>8</v>
      </c>
      <c r="C11" s="33">
        <v>1</v>
      </c>
      <c r="D11" s="33">
        <v>3</v>
      </c>
      <c r="E11" s="33">
        <v>1.95</v>
      </c>
      <c r="F11" s="33">
        <f t="shared" ref="F11:F12" si="12">(2*B11+C11+D11)/(E11*2)</f>
        <v>5.1282051282051286</v>
      </c>
      <c r="G11" s="33"/>
      <c r="H11" s="33">
        <f t="shared" ref="H11:H12" si="13">F11*5.3544563483342</f>
        <v>27.458750504277948</v>
      </c>
      <c r="I11" s="35">
        <f t="shared" ref="I11:I12" si="14">(500/F11)/((500/F11)-(G11/300))</f>
        <v>1</v>
      </c>
      <c r="J11" s="50"/>
      <c r="K11" s="36">
        <v>190</v>
      </c>
      <c r="L11" s="33">
        <v>2</v>
      </c>
      <c r="M11" s="33">
        <v>0.06</v>
      </c>
      <c r="N11" s="33">
        <f t="shared" si="0"/>
        <v>212.8</v>
      </c>
      <c r="O11" s="35">
        <f t="shared" si="1"/>
        <v>38.643150216434627</v>
      </c>
      <c r="P11" s="33"/>
      <c r="Q11" s="36">
        <v>59</v>
      </c>
      <c r="R11" s="80">
        <f t="shared" ref="R11:R21" si="15">($H11+$O11+$Q11)*$I11*0.8</f>
        <v>100.08152057657007</v>
      </c>
      <c r="T11" s="80">
        <v>2</v>
      </c>
      <c r="U11" s="98">
        <v>0</v>
      </c>
    </row>
    <row r="12" spans="1:22" x14ac:dyDescent="0.25">
      <c r="A12" s="30" t="s">
        <v>41</v>
      </c>
      <c r="B12" s="37">
        <v>8</v>
      </c>
      <c r="C12" s="37">
        <v>1</v>
      </c>
      <c r="D12" s="37">
        <v>3</v>
      </c>
      <c r="E12" s="37">
        <v>2.15</v>
      </c>
      <c r="F12" s="37">
        <f t="shared" si="12"/>
        <v>4.6511627906976747</v>
      </c>
      <c r="G12" s="37"/>
      <c r="H12" s="37">
        <f t="shared" si="13"/>
        <v>24.904448131786975</v>
      </c>
      <c r="I12" s="38">
        <f t="shared" si="14"/>
        <v>1</v>
      </c>
      <c r="J12" s="50"/>
      <c r="K12" s="39">
        <v>205</v>
      </c>
      <c r="L12" s="37">
        <v>2</v>
      </c>
      <c r="M12" s="37">
        <v>0.06</v>
      </c>
      <c r="N12" s="37">
        <f t="shared" si="0"/>
        <v>229.60000000000002</v>
      </c>
      <c r="O12" s="38">
        <f t="shared" si="1"/>
        <v>41.693925233521576</v>
      </c>
      <c r="P12" s="33"/>
      <c r="Q12" s="39">
        <v>27</v>
      </c>
      <c r="R12" s="81">
        <f t="shared" si="15"/>
        <v>74.878698692246843</v>
      </c>
      <c r="T12" s="81">
        <v>2</v>
      </c>
      <c r="U12" s="99">
        <v>1</v>
      </c>
    </row>
    <row r="13" spans="1:22" x14ac:dyDescent="0.25">
      <c r="A13" s="30" t="s">
        <v>42</v>
      </c>
      <c r="B13" s="31">
        <v>4</v>
      </c>
      <c r="C13" s="31">
        <v>1</v>
      </c>
      <c r="D13" s="31">
        <v>3</v>
      </c>
      <c r="E13" s="31">
        <v>1.85</v>
      </c>
      <c r="F13" s="31">
        <f>(2*B13+C13+D13)/(E13*2)</f>
        <v>3.243243243243243</v>
      </c>
      <c r="G13" s="31">
        <v>450</v>
      </c>
      <c r="H13" s="31">
        <f>F13*5.3544563483342</f>
        <v>17.365804372975781</v>
      </c>
      <c r="I13" s="32">
        <f>(500/F13)/((500/F13)-(G13/300))</f>
        <v>1.009825327510917</v>
      </c>
      <c r="J13" s="40"/>
      <c r="K13" s="34">
        <v>95</v>
      </c>
      <c r="L13" s="31">
        <v>0</v>
      </c>
      <c r="M13" s="31">
        <v>0.06</v>
      </c>
      <c r="N13" s="31">
        <f t="shared" si="0"/>
        <v>95</v>
      </c>
      <c r="O13" s="32">
        <f t="shared" si="1"/>
        <v>17.251406346622598</v>
      </c>
      <c r="P13" s="33"/>
      <c r="Q13" s="34">
        <v>40</v>
      </c>
      <c r="R13" s="80">
        <f t="shared" si="15"/>
        <v>60.280279402295633</v>
      </c>
      <c r="T13" s="80">
        <v>1</v>
      </c>
      <c r="U13" s="98">
        <v>3</v>
      </c>
    </row>
    <row r="14" spans="1:22" x14ac:dyDescent="0.25">
      <c r="A14" s="30" t="s">
        <v>16</v>
      </c>
      <c r="B14" s="33">
        <v>8</v>
      </c>
      <c r="C14" s="33">
        <v>1</v>
      </c>
      <c r="D14" s="33">
        <v>3</v>
      </c>
      <c r="E14" s="33">
        <v>1.9</v>
      </c>
      <c r="F14" s="33">
        <f t="shared" ref="F14" si="16">(2*B14+C14+D14)/(E14*2)</f>
        <v>5.2631578947368425</v>
      </c>
      <c r="G14" s="33">
        <v>450</v>
      </c>
      <c r="H14" s="33">
        <f t="shared" ref="H14:H15" si="17">F14*5.3544563483342</f>
        <v>28.181349201758948</v>
      </c>
      <c r="I14" s="35">
        <f t="shared" ref="I14:I15" si="18">(500/F14)/((500/F14)-(G14/300))</f>
        <v>1.0160427807486632</v>
      </c>
      <c r="J14" s="50"/>
      <c r="K14" s="36">
        <v>120</v>
      </c>
      <c r="L14" s="33">
        <v>0</v>
      </c>
      <c r="M14" s="33">
        <v>0.06</v>
      </c>
      <c r="N14" s="33">
        <f t="shared" si="0"/>
        <v>120</v>
      </c>
      <c r="O14" s="35">
        <f t="shared" si="1"/>
        <v>21.7912501220496</v>
      </c>
      <c r="P14" s="33"/>
      <c r="Q14" s="36">
        <v>36</v>
      </c>
      <c r="R14" s="80">
        <f t="shared" si="15"/>
        <v>69.881471108122469</v>
      </c>
      <c r="T14" s="80">
        <v>2</v>
      </c>
      <c r="U14" s="98">
        <v>0</v>
      </c>
    </row>
    <row r="15" spans="1:22" x14ac:dyDescent="0.25">
      <c r="A15" s="30" t="s">
        <v>43</v>
      </c>
      <c r="B15" s="37">
        <v>10</v>
      </c>
      <c r="C15" s="37">
        <v>1</v>
      </c>
      <c r="D15" s="37">
        <v>3</v>
      </c>
      <c r="E15" s="37">
        <v>1.9</v>
      </c>
      <c r="F15" s="37">
        <f>(2*B15+C15+D15)/(E15*2)</f>
        <v>6.3157894736842106</v>
      </c>
      <c r="G15" s="37">
        <v>530</v>
      </c>
      <c r="H15" s="37">
        <f t="shared" si="17"/>
        <v>33.817619042110735</v>
      </c>
      <c r="I15" s="38">
        <f t="shared" si="18"/>
        <v>1.0228251507321275</v>
      </c>
      <c r="J15" s="50"/>
      <c r="K15" s="39">
        <v>110</v>
      </c>
      <c r="L15" s="37">
        <v>0</v>
      </c>
      <c r="M15" s="37">
        <v>0.06</v>
      </c>
      <c r="N15" s="37">
        <f t="shared" si="0"/>
        <v>110</v>
      </c>
      <c r="O15" s="38">
        <f t="shared" si="1"/>
        <v>19.975312611878799</v>
      </c>
      <c r="P15" s="33"/>
      <c r="Q15" s="39">
        <v>87</v>
      </c>
      <c r="R15" s="81">
        <f t="shared" si="15"/>
        <v>115.20524123280798</v>
      </c>
      <c r="T15" s="81">
        <v>3</v>
      </c>
      <c r="U15" s="99">
        <v>5</v>
      </c>
    </row>
    <row r="16" spans="1:22" x14ac:dyDescent="0.25">
      <c r="A16" s="30" t="s">
        <v>17</v>
      </c>
      <c r="B16" s="31">
        <v>15</v>
      </c>
      <c r="C16" s="31">
        <v>1</v>
      </c>
      <c r="D16" s="31">
        <v>4</v>
      </c>
      <c r="E16" s="31">
        <v>1.8</v>
      </c>
      <c r="F16" s="31">
        <f>(2*B16+C16+D16)/(E16*2)</f>
        <v>9.7222222222222214</v>
      </c>
      <c r="G16" s="31"/>
      <c r="H16" s="31">
        <f>F16*5.3544563483342</f>
        <v>52.0572144976936</v>
      </c>
      <c r="I16" s="32">
        <v>1</v>
      </c>
      <c r="J16" s="40"/>
      <c r="K16" s="34">
        <v>200</v>
      </c>
      <c r="L16" s="31">
        <v>3</v>
      </c>
      <c r="M16" s="31">
        <v>0.06</v>
      </c>
      <c r="N16" s="31">
        <f t="shared" si="0"/>
        <v>236</v>
      </c>
      <c r="O16" s="32">
        <f t="shared" si="1"/>
        <v>42.856125240030877</v>
      </c>
      <c r="P16" s="33"/>
      <c r="Q16" s="34">
        <v>17</v>
      </c>
      <c r="R16" s="80">
        <f t="shared" si="15"/>
        <v>89.530671790179582</v>
      </c>
      <c r="T16" s="80">
        <v>3</v>
      </c>
      <c r="U16" s="98">
        <v>4</v>
      </c>
    </row>
    <row r="17" spans="1:39" x14ac:dyDescent="0.25">
      <c r="A17" s="30" t="s">
        <v>100</v>
      </c>
      <c r="B17" s="33">
        <v>18</v>
      </c>
      <c r="C17" s="33">
        <v>1</v>
      </c>
      <c r="D17" s="33">
        <v>4</v>
      </c>
      <c r="E17" s="33">
        <v>1.8</v>
      </c>
      <c r="F17" s="33">
        <f t="shared" ref="F17:F18" si="19">(2*B17+C17+D17)/(E17*2)</f>
        <v>11.388888888888889</v>
      </c>
      <c r="G17" s="33"/>
      <c r="H17" s="33">
        <f t="shared" ref="H17:H18" si="20">F17*5.3544563483342</f>
        <v>60.981308411583939</v>
      </c>
      <c r="I17" s="35">
        <v>1</v>
      </c>
      <c r="J17" s="50"/>
      <c r="K17" s="36">
        <v>375</v>
      </c>
      <c r="L17" s="33">
        <v>5</v>
      </c>
      <c r="M17" s="33">
        <v>0.06</v>
      </c>
      <c r="N17" s="33">
        <f t="shared" si="0"/>
        <v>487.5</v>
      </c>
      <c r="O17" s="35">
        <f t="shared" si="1"/>
        <v>88.526953620826504</v>
      </c>
      <c r="P17" s="33"/>
      <c r="Q17" s="36">
        <v>32</v>
      </c>
      <c r="R17" s="80">
        <f t="shared" si="15"/>
        <v>145.20660962592837</v>
      </c>
      <c r="T17" s="80">
        <v>4</v>
      </c>
      <c r="U17" s="98">
        <v>5</v>
      </c>
    </row>
    <row r="18" spans="1:39" x14ac:dyDescent="0.25">
      <c r="A18" s="30" t="s">
        <v>101</v>
      </c>
      <c r="B18" s="37">
        <v>13</v>
      </c>
      <c r="C18" s="37">
        <v>1</v>
      </c>
      <c r="D18" s="37">
        <v>6</v>
      </c>
      <c r="E18" s="37">
        <v>1.8</v>
      </c>
      <c r="F18" s="37">
        <f t="shared" si="19"/>
        <v>9.1666666666666661</v>
      </c>
      <c r="G18" s="37">
        <v>480</v>
      </c>
      <c r="H18" s="37">
        <f t="shared" si="20"/>
        <v>49.082516526396823</v>
      </c>
      <c r="I18" s="38">
        <f t="shared" ref="I18" si="21">(500/F18)/((500/F18)-(G18/300))</f>
        <v>1.0302197802197803</v>
      </c>
      <c r="J18" s="50"/>
      <c r="K18" s="39">
        <v>190</v>
      </c>
      <c r="L18" s="37">
        <v>1</v>
      </c>
      <c r="M18" s="37">
        <v>0.06</v>
      </c>
      <c r="N18" s="37">
        <f t="shared" si="0"/>
        <v>201.4</v>
      </c>
      <c r="O18" s="38">
        <f t="shared" si="1"/>
        <v>36.572981454839912</v>
      </c>
      <c r="P18" s="33"/>
      <c r="Q18" s="39">
        <v>36</v>
      </c>
      <c r="R18" s="81">
        <f t="shared" si="15"/>
        <v>100.26552031420613</v>
      </c>
      <c r="T18" s="81">
        <v>3</v>
      </c>
      <c r="U18" s="99">
        <v>4</v>
      </c>
    </row>
    <row r="19" spans="1:39" x14ac:dyDescent="0.25">
      <c r="A19" s="30" t="s">
        <v>44</v>
      </c>
      <c r="B19" s="34">
        <v>24</v>
      </c>
      <c r="C19" s="31">
        <v>1</v>
      </c>
      <c r="D19" s="31">
        <v>11</v>
      </c>
      <c r="E19" s="31">
        <v>1.7</v>
      </c>
      <c r="F19" s="31">
        <f>(2*B19+C19+D19)/(E19*2)</f>
        <v>17.647058823529413</v>
      </c>
      <c r="G19" s="31"/>
      <c r="H19" s="31">
        <f>F19*5.3544563483342</f>
        <v>94.490406147074111</v>
      </c>
      <c r="I19" s="32">
        <v>1</v>
      </c>
      <c r="J19" s="40"/>
      <c r="K19" s="34">
        <v>575</v>
      </c>
      <c r="L19" s="31">
        <v>3</v>
      </c>
      <c r="M19" s="31">
        <v>0.06</v>
      </c>
      <c r="N19" s="31">
        <f t="shared" si="0"/>
        <v>678.5</v>
      </c>
      <c r="O19" s="32">
        <f t="shared" si="1"/>
        <v>123.21136006508878</v>
      </c>
      <c r="P19" s="33"/>
      <c r="Q19" s="36">
        <v>95</v>
      </c>
      <c r="R19" s="80">
        <f t="shared" si="15"/>
        <v>250.16141296973035</v>
      </c>
      <c r="T19" s="80">
        <v>6</v>
      </c>
      <c r="U19" s="98">
        <v>6</v>
      </c>
    </row>
    <row r="20" spans="1:39" x14ac:dyDescent="0.25">
      <c r="A20" s="30" t="s">
        <v>45</v>
      </c>
      <c r="B20" s="36">
        <v>44</v>
      </c>
      <c r="C20" s="33">
        <v>1</v>
      </c>
      <c r="D20" s="33">
        <v>11</v>
      </c>
      <c r="E20" s="33">
        <v>1.55</v>
      </c>
      <c r="F20" s="33">
        <f t="shared" ref="F20:F21" si="22">(2*B20+C20+D20)/(E20*2)</f>
        <v>32.258064516129032</v>
      </c>
      <c r="G20" s="33"/>
      <c r="H20" s="33">
        <f t="shared" ref="H20:H21" si="23">F20*5.3544563483342</f>
        <v>172.72439833336128</v>
      </c>
      <c r="I20" s="35">
        <v>1</v>
      </c>
      <c r="J20" s="50"/>
      <c r="K20" s="36">
        <v>810</v>
      </c>
      <c r="L20" s="33">
        <v>3</v>
      </c>
      <c r="M20" s="33">
        <v>0.06</v>
      </c>
      <c r="N20" s="33">
        <f t="shared" si="0"/>
        <v>955.8</v>
      </c>
      <c r="O20" s="35">
        <f t="shared" si="1"/>
        <v>173.56730722212507</v>
      </c>
      <c r="P20" s="33"/>
      <c r="Q20" s="36">
        <v>154</v>
      </c>
      <c r="R20" s="80">
        <f t="shared" si="15"/>
        <v>400.23336444438911</v>
      </c>
      <c r="T20" s="80">
        <v>7</v>
      </c>
      <c r="U20" s="98">
        <v>7</v>
      </c>
    </row>
    <row r="21" spans="1:39" x14ac:dyDescent="0.25">
      <c r="A21" s="30" t="s">
        <v>46</v>
      </c>
      <c r="B21" s="39">
        <v>32</v>
      </c>
      <c r="C21" s="37">
        <v>1</v>
      </c>
      <c r="D21" s="37">
        <v>11</v>
      </c>
      <c r="E21" s="37">
        <v>1.7</v>
      </c>
      <c r="F21" s="37">
        <f t="shared" si="22"/>
        <v>22.352941176470591</v>
      </c>
      <c r="G21" s="37"/>
      <c r="H21" s="37">
        <f t="shared" si="23"/>
        <v>119.68784778629389</v>
      </c>
      <c r="I21" s="38">
        <v>1</v>
      </c>
      <c r="J21" s="50"/>
      <c r="K21" s="39">
        <v>910</v>
      </c>
      <c r="L21" s="37">
        <v>3</v>
      </c>
      <c r="M21" s="37">
        <v>0.06</v>
      </c>
      <c r="N21" s="37">
        <f t="shared" si="0"/>
        <v>1073.8</v>
      </c>
      <c r="O21" s="38">
        <f t="shared" si="1"/>
        <v>194.99536984214049</v>
      </c>
      <c r="P21" s="33"/>
      <c r="Q21" s="39">
        <v>310</v>
      </c>
      <c r="R21" s="81">
        <f t="shared" si="15"/>
        <v>499.7465741027475</v>
      </c>
      <c r="T21" s="81">
        <v>8</v>
      </c>
      <c r="U21" s="99">
        <v>9</v>
      </c>
    </row>
    <row r="22" spans="1:39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T22" s="33"/>
      <c r="U22" s="26"/>
    </row>
    <row r="24" spans="1:39" x14ac:dyDescent="0.25">
      <c r="J24"/>
      <c r="T24" s="8"/>
    </row>
    <row r="25" spans="1:39" x14ac:dyDescent="0.25">
      <c r="A25" s="26"/>
      <c r="B25" s="73"/>
      <c r="C25" s="74"/>
      <c r="D25" s="74"/>
      <c r="E25" s="74"/>
      <c r="F25" s="74"/>
      <c r="G25" s="74"/>
      <c r="H25" s="74"/>
      <c r="I25" s="75"/>
      <c r="J25"/>
      <c r="K25" s="76"/>
      <c r="L25" s="76"/>
      <c r="M25" s="76"/>
      <c r="N25" s="76"/>
      <c r="O25" s="76"/>
      <c r="P25" s="26"/>
      <c r="Q25" s="77"/>
      <c r="R25" s="78"/>
      <c r="T25" s="95"/>
      <c r="U25" s="101"/>
    </row>
    <row r="26" spans="1:39" ht="15.75" x14ac:dyDescent="0.25">
      <c r="A26" s="42" t="s">
        <v>33</v>
      </c>
      <c r="B26" s="41" t="s">
        <v>0</v>
      </c>
      <c r="C26" s="27" t="s">
        <v>1</v>
      </c>
      <c r="D26" s="27" t="s">
        <v>2</v>
      </c>
      <c r="E26" s="27" t="s">
        <v>3</v>
      </c>
      <c r="F26" s="27" t="s">
        <v>4</v>
      </c>
      <c r="G26" s="27" t="s">
        <v>15</v>
      </c>
      <c r="H26" s="28" t="s">
        <v>12</v>
      </c>
      <c r="I26" s="28" t="s">
        <v>11</v>
      </c>
      <c r="J26"/>
      <c r="K26" s="27" t="s">
        <v>5</v>
      </c>
      <c r="L26" s="27" t="s">
        <v>6</v>
      </c>
      <c r="M26" s="27" t="s">
        <v>8</v>
      </c>
      <c r="N26" s="27" t="s">
        <v>7</v>
      </c>
      <c r="O26" s="28" t="s">
        <v>13</v>
      </c>
      <c r="P26" s="26"/>
      <c r="Q26" s="28" t="s">
        <v>14</v>
      </c>
      <c r="R26" s="43" t="s">
        <v>9</v>
      </c>
      <c r="T26" s="91" t="s">
        <v>272</v>
      </c>
      <c r="U26" s="91" t="s">
        <v>280</v>
      </c>
    </row>
    <row r="27" spans="1:39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51"/>
      <c r="K27" s="26"/>
      <c r="L27" s="26"/>
      <c r="M27" s="26"/>
      <c r="N27" s="26"/>
      <c r="O27" s="26"/>
      <c r="P27" s="26"/>
      <c r="Q27" s="26"/>
      <c r="R27" s="44"/>
      <c r="T27" s="40"/>
      <c r="U27" s="100"/>
      <c r="V27" s="53"/>
      <c r="W27" s="52"/>
    </row>
    <row r="28" spans="1:39" x14ac:dyDescent="0.25">
      <c r="A28" s="46" t="s">
        <v>34</v>
      </c>
      <c r="B28" s="34">
        <v>7</v>
      </c>
      <c r="C28" s="31">
        <v>1</v>
      </c>
      <c r="D28" s="31">
        <v>2</v>
      </c>
      <c r="E28" s="31">
        <v>2.25</v>
      </c>
      <c r="F28" s="31">
        <f>(2*B28+C28+D28)/(E28*2)</f>
        <v>3.7777777777777777</v>
      </c>
      <c r="G28" s="31"/>
      <c r="H28" s="31">
        <f t="shared" ref="H28:H30" si="24">F28*5.3544563483342</f>
        <v>20.227946204818085</v>
      </c>
      <c r="I28" s="32">
        <v>1</v>
      </c>
      <c r="J28" s="40"/>
      <c r="K28" s="34">
        <v>165</v>
      </c>
      <c r="L28" s="31">
        <v>0</v>
      </c>
      <c r="M28" s="31">
        <v>0.06</v>
      </c>
      <c r="N28" s="31">
        <f t="shared" ref="N28:N37" si="25">K28*(L28*M28+1)</f>
        <v>165</v>
      </c>
      <c r="O28" s="32">
        <f t="shared" ref="O28:O37" si="26">N28*0.18159375101708</f>
        <v>29.962968917818202</v>
      </c>
      <c r="P28" s="33"/>
      <c r="Q28" s="34">
        <v>12</v>
      </c>
      <c r="R28" s="79">
        <f>($H28+$O28+$Q28)*$I28*0.8</f>
        <v>49.752732098109028</v>
      </c>
      <c r="T28" s="79">
        <v>2</v>
      </c>
      <c r="U28" s="98">
        <v>0</v>
      </c>
      <c r="W28" s="52"/>
      <c r="AM28" t="s">
        <v>19</v>
      </c>
    </row>
    <row r="29" spans="1:39" x14ac:dyDescent="0.25">
      <c r="A29" s="46" t="s">
        <v>51</v>
      </c>
      <c r="B29" s="36">
        <v>7</v>
      </c>
      <c r="C29" s="33">
        <v>1</v>
      </c>
      <c r="D29" s="33">
        <v>2</v>
      </c>
      <c r="E29" s="33">
        <v>2.25</v>
      </c>
      <c r="F29" s="33">
        <f t="shared" ref="F29:F32" si="27">(2*B29+C29+D29)/(E29*2)</f>
        <v>3.7777777777777777</v>
      </c>
      <c r="G29" s="33"/>
      <c r="H29" s="33">
        <f t="shared" si="24"/>
        <v>20.227946204818085</v>
      </c>
      <c r="I29" s="35">
        <f t="shared" ref="I29:I33" si="28">(500/F29)/((500/F29)-(G29/300))</f>
        <v>1</v>
      </c>
      <c r="J29" s="50"/>
      <c r="K29" s="36">
        <v>180</v>
      </c>
      <c r="L29" s="33">
        <v>0</v>
      </c>
      <c r="M29" s="33">
        <v>0.06</v>
      </c>
      <c r="N29" s="33">
        <f t="shared" si="25"/>
        <v>180</v>
      </c>
      <c r="O29" s="35">
        <f t="shared" si="26"/>
        <v>32.686875183074399</v>
      </c>
      <c r="P29" s="33"/>
      <c r="Q29" s="36">
        <v>34</v>
      </c>
      <c r="R29" s="80">
        <f t="shared" ref="R29:R33" si="29">($H29+$O29+$Q29)*$I29*0.8</f>
        <v>69.531857110313993</v>
      </c>
      <c r="T29" s="80">
        <v>2</v>
      </c>
      <c r="U29" s="98">
        <v>0</v>
      </c>
      <c r="W29" s="52"/>
    </row>
    <row r="30" spans="1:39" x14ac:dyDescent="0.25">
      <c r="A30" s="46" t="s">
        <v>103</v>
      </c>
      <c r="B30" s="36">
        <v>26</v>
      </c>
      <c r="C30" s="33">
        <v>1</v>
      </c>
      <c r="D30" s="33">
        <v>6</v>
      </c>
      <c r="E30" s="33">
        <v>1.7</v>
      </c>
      <c r="F30" s="33">
        <f t="shared" si="27"/>
        <v>17.352941176470587</v>
      </c>
      <c r="G30" s="33"/>
      <c r="H30" s="33">
        <f t="shared" si="24"/>
        <v>92.915566044622864</v>
      </c>
      <c r="I30" s="35">
        <v>1</v>
      </c>
      <c r="J30" s="50"/>
      <c r="K30" s="36">
        <v>250</v>
      </c>
      <c r="L30" s="33">
        <v>3</v>
      </c>
      <c r="M30" s="33">
        <v>0.06</v>
      </c>
      <c r="N30" s="33">
        <f t="shared" si="25"/>
        <v>295</v>
      </c>
      <c r="O30" s="35">
        <f t="shared" si="26"/>
        <v>53.570156550038604</v>
      </c>
      <c r="P30" s="2"/>
      <c r="Q30" s="36">
        <v>28</v>
      </c>
      <c r="R30" s="81">
        <f t="shared" si="29"/>
        <v>139.58857807572917</v>
      </c>
      <c r="T30" s="81">
        <v>5</v>
      </c>
      <c r="U30" s="99">
        <v>5</v>
      </c>
      <c r="W30" s="52"/>
    </row>
    <row r="31" spans="1:39" x14ac:dyDescent="0.25">
      <c r="A31" s="46" t="s">
        <v>48</v>
      </c>
      <c r="B31" s="34">
        <v>11</v>
      </c>
      <c r="C31" s="31">
        <v>1</v>
      </c>
      <c r="D31" s="31">
        <v>2</v>
      </c>
      <c r="E31" s="31">
        <v>2.0499999999999998</v>
      </c>
      <c r="F31" s="31">
        <f t="shared" si="27"/>
        <v>6.0975609756097562</v>
      </c>
      <c r="G31" s="31">
        <v>500</v>
      </c>
      <c r="H31" s="31">
        <f>F31*5.3544563483342</f>
        <v>32.649124075208533</v>
      </c>
      <c r="I31" s="32">
        <f t="shared" si="28"/>
        <v>1.0207468879668051</v>
      </c>
      <c r="J31" s="50"/>
      <c r="K31" s="34">
        <v>75</v>
      </c>
      <c r="L31" s="31">
        <v>0</v>
      </c>
      <c r="M31" s="31">
        <v>0.06</v>
      </c>
      <c r="N31" s="31">
        <f t="shared" si="25"/>
        <v>75</v>
      </c>
      <c r="O31" s="32">
        <f t="shared" si="26"/>
        <v>13.619531326281001</v>
      </c>
      <c r="P31" s="2"/>
      <c r="Q31" s="34">
        <v>9</v>
      </c>
      <c r="R31" s="80">
        <f t="shared" si="29"/>
        <v>45.132246402544155</v>
      </c>
      <c r="T31" s="80">
        <v>3</v>
      </c>
      <c r="U31" s="98">
        <v>0</v>
      </c>
      <c r="W31" s="52"/>
    </row>
    <row r="32" spans="1:39" x14ac:dyDescent="0.25">
      <c r="A32" s="30" t="s">
        <v>50</v>
      </c>
      <c r="B32" s="33">
        <v>7</v>
      </c>
      <c r="C32" s="33">
        <v>1</v>
      </c>
      <c r="D32" s="33">
        <v>3</v>
      </c>
      <c r="E32" s="33">
        <v>1.75</v>
      </c>
      <c r="F32" s="33">
        <f t="shared" si="27"/>
        <v>5.1428571428571432</v>
      </c>
      <c r="G32" s="33">
        <v>620</v>
      </c>
      <c r="H32" s="33">
        <f t="shared" ref="H32" si="30">F32*5.3544563483342</f>
        <v>27.537204077147315</v>
      </c>
      <c r="I32" s="35">
        <f t="shared" si="28"/>
        <v>1.0217188229799159</v>
      </c>
      <c r="J32" s="40"/>
      <c r="K32" s="36">
        <v>80</v>
      </c>
      <c r="L32" s="33">
        <v>0</v>
      </c>
      <c r="M32" s="33">
        <v>0.06</v>
      </c>
      <c r="N32" s="33">
        <f t="shared" si="25"/>
        <v>80</v>
      </c>
      <c r="O32" s="35">
        <f t="shared" si="26"/>
        <v>14.5275000813664</v>
      </c>
      <c r="P32" s="2"/>
      <c r="Q32" s="83">
        <v>80</v>
      </c>
      <c r="R32" s="48">
        <f t="shared" si="29"/>
        <v>99.772644688182623</v>
      </c>
      <c r="T32" s="80">
        <v>1</v>
      </c>
      <c r="U32" s="98">
        <v>2</v>
      </c>
      <c r="W32" s="52"/>
    </row>
    <row r="33" spans="1:23" x14ac:dyDescent="0.25">
      <c r="A33" s="46" t="s">
        <v>52</v>
      </c>
      <c r="B33" s="39">
        <v>9</v>
      </c>
      <c r="C33" s="37">
        <v>1</v>
      </c>
      <c r="D33" s="37">
        <v>2</v>
      </c>
      <c r="E33" s="37">
        <v>2.0499999999999998</v>
      </c>
      <c r="F33" s="37">
        <f t="shared" ref="F33" si="31">(2*B33+C33+D33)/(E33*2)</f>
        <v>5.1219512195121952</v>
      </c>
      <c r="G33" s="37">
        <v>500</v>
      </c>
      <c r="H33" s="37">
        <f t="shared" ref="H33:H36" si="32">F33*5.3544563483342</f>
        <v>27.425264223175169</v>
      </c>
      <c r="I33" s="38">
        <f t="shared" si="28"/>
        <v>1.0173697270471465</v>
      </c>
      <c r="J33" s="50"/>
      <c r="K33" s="39">
        <v>90</v>
      </c>
      <c r="L33" s="37">
        <v>0</v>
      </c>
      <c r="M33" s="37">
        <v>0.06</v>
      </c>
      <c r="N33" s="37">
        <f t="shared" si="25"/>
        <v>90</v>
      </c>
      <c r="O33" s="38">
        <f t="shared" si="26"/>
        <v>16.343437591537199</v>
      </c>
      <c r="P33" s="2"/>
      <c r="Q33" s="39">
        <v>45</v>
      </c>
      <c r="R33" s="81">
        <f t="shared" si="29"/>
        <v>72.248471948450771</v>
      </c>
      <c r="T33" s="81">
        <v>4</v>
      </c>
      <c r="U33" s="99">
        <v>4</v>
      </c>
      <c r="W33" s="52"/>
    </row>
    <row r="34" spans="1:23" x14ac:dyDescent="0.25">
      <c r="A34" s="46" t="s">
        <v>49</v>
      </c>
      <c r="B34" s="34">
        <v>13</v>
      </c>
      <c r="C34" s="31">
        <v>1</v>
      </c>
      <c r="D34" s="31">
        <v>3</v>
      </c>
      <c r="E34" s="31">
        <v>2.1</v>
      </c>
      <c r="F34" s="31">
        <f>(2*B34+C34+D34)/(E34*2)</f>
        <v>7.1428571428571423</v>
      </c>
      <c r="G34" s="31"/>
      <c r="H34" s="31">
        <f t="shared" si="32"/>
        <v>38.246116773815707</v>
      </c>
      <c r="I34" s="32">
        <v>1</v>
      </c>
      <c r="J34" s="50"/>
      <c r="K34" s="34">
        <v>210</v>
      </c>
      <c r="L34" s="31">
        <v>3</v>
      </c>
      <c r="M34" s="31">
        <v>0.06</v>
      </c>
      <c r="N34" s="31">
        <f t="shared" si="25"/>
        <v>247.79999999999998</v>
      </c>
      <c r="O34" s="32">
        <f t="shared" si="26"/>
        <v>44.99893150203242</v>
      </c>
      <c r="P34" s="2"/>
      <c r="Q34" s="34">
        <v>23</v>
      </c>
      <c r="R34" s="80">
        <f>($H34+$O34+$Q34)*$I34*0.8</f>
        <v>84.996038620678505</v>
      </c>
      <c r="T34" s="80">
        <v>3</v>
      </c>
      <c r="U34" s="98">
        <v>4</v>
      </c>
      <c r="W34" s="52"/>
    </row>
    <row r="35" spans="1:23" x14ac:dyDescent="0.25">
      <c r="A35" s="46" t="s">
        <v>184</v>
      </c>
      <c r="B35" s="36">
        <v>16</v>
      </c>
      <c r="C35" s="33">
        <v>1</v>
      </c>
      <c r="D35" s="33">
        <v>3</v>
      </c>
      <c r="E35" s="33">
        <v>1.5</v>
      </c>
      <c r="F35" s="33">
        <f>(2*B35+C35+D35)/(E35*2)</f>
        <v>12</v>
      </c>
      <c r="G35" s="33">
        <v>620</v>
      </c>
      <c r="H35" s="33">
        <f t="shared" si="32"/>
        <v>64.253476180010395</v>
      </c>
      <c r="I35" s="35">
        <f t="shared" ref="I35" si="33">(500/F35)/((500/F35)-(G35/300))</f>
        <v>1.0521885521885523</v>
      </c>
      <c r="J35" s="50"/>
      <c r="K35" s="36">
        <v>210</v>
      </c>
      <c r="L35" s="33">
        <v>3</v>
      </c>
      <c r="M35" s="33">
        <v>0.06</v>
      </c>
      <c r="N35" s="33">
        <f t="shared" si="25"/>
        <v>247.79999999999998</v>
      </c>
      <c r="O35" s="35">
        <f t="shared" si="26"/>
        <v>44.99893150203242</v>
      </c>
      <c r="P35" s="2"/>
      <c r="Q35" s="36">
        <v>152</v>
      </c>
      <c r="R35" s="80">
        <f t="shared" ref="R35:R45" si="34">($H35+$O35+$Q35)*$I35*0.8</f>
        <v>219.90943407579368</v>
      </c>
      <c r="T35" s="80">
        <v>4</v>
      </c>
      <c r="U35" s="98">
        <v>6</v>
      </c>
      <c r="W35" s="52"/>
    </row>
    <row r="36" spans="1:23" x14ac:dyDescent="0.25">
      <c r="A36" s="46" t="s">
        <v>53</v>
      </c>
      <c r="B36" s="39">
        <v>13</v>
      </c>
      <c r="C36" s="37">
        <v>1</v>
      </c>
      <c r="D36" s="37">
        <v>3</v>
      </c>
      <c r="E36" s="37">
        <v>2.1</v>
      </c>
      <c r="F36" s="37">
        <f>(2*B36+C36+D36)/(E36*2)</f>
        <v>7.1428571428571423</v>
      </c>
      <c r="G36" s="37"/>
      <c r="H36" s="37">
        <f t="shared" si="32"/>
        <v>38.246116773815707</v>
      </c>
      <c r="I36" s="38">
        <v>1</v>
      </c>
      <c r="J36" s="40"/>
      <c r="K36" s="39">
        <v>245</v>
      </c>
      <c r="L36" s="37">
        <v>4</v>
      </c>
      <c r="M36" s="37">
        <v>0.06</v>
      </c>
      <c r="N36" s="37">
        <f t="shared" si="25"/>
        <v>303.8</v>
      </c>
      <c r="O36" s="38">
        <f t="shared" si="26"/>
        <v>55.168181558988906</v>
      </c>
      <c r="P36" s="2"/>
      <c r="Q36" s="39">
        <v>82</v>
      </c>
      <c r="R36" s="81">
        <f t="shared" si="34"/>
        <v>140.33143866624368</v>
      </c>
      <c r="T36" s="81">
        <v>3</v>
      </c>
      <c r="U36" s="99">
        <v>4</v>
      </c>
    </row>
    <row r="37" spans="1:23" x14ac:dyDescent="0.25">
      <c r="A37" s="46" t="s">
        <v>155</v>
      </c>
      <c r="B37" s="36">
        <v>9</v>
      </c>
      <c r="C37" s="33">
        <v>1</v>
      </c>
      <c r="D37" s="33">
        <v>1</v>
      </c>
      <c r="E37" s="33">
        <v>2.25</v>
      </c>
      <c r="F37" s="33">
        <f>(2*B37+C37+D37)/(E37*2)</f>
        <v>4.4444444444444446</v>
      </c>
      <c r="G37" s="33">
        <v>550</v>
      </c>
      <c r="H37" s="33">
        <f>F37*5.3544563483342</f>
        <v>23.797583770374221</v>
      </c>
      <c r="I37" s="35">
        <f t="shared" ref="I37" si="35">(500/F37)/((500/F37)-(G37/300))</f>
        <v>1.0165662650602409</v>
      </c>
      <c r="J37" s="50"/>
      <c r="K37" s="36">
        <v>90</v>
      </c>
      <c r="L37" s="33">
        <v>0</v>
      </c>
      <c r="M37" s="33">
        <v>0.06</v>
      </c>
      <c r="N37" s="33">
        <f t="shared" si="25"/>
        <v>90</v>
      </c>
      <c r="O37" s="35">
        <f t="shared" si="26"/>
        <v>16.343437591537199</v>
      </c>
      <c r="P37" s="2"/>
      <c r="Q37" s="36">
        <v>52</v>
      </c>
      <c r="R37" s="80">
        <f t="shared" si="34"/>
        <v>74.933963155771323</v>
      </c>
      <c r="T37" s="80">
        <v>4</v>
      </c>
      <c r="U37" s="98">
        <v>4</v>
      </c>
    </row>
    <row r="38" spans="1:23" x14ac:dyDescent="0.25">
      <c r="A38" s="46" t="s">
        <v>156</v>
      </c>
      <c r="B38" s="36">
        <v>8</v>
      </c>
      <c r="C38" s="33">
        <v>1</v>
      </c>
      <c r="D38" s="33">
        <v>3</v>
      </c>
      <c r="E38" s="33">
        <v>1.97</v>
      </c>
      <c r="F38" s="33">
        <f t="shared" ref="F38" si="36">(2*B38+C38+D38)/(E38*2)</f>
        <v>5.0761421319796955</v>
      </c>
      <c r="G38" s="33">
        <v>620</v>
      </c>
      <c r="H38" s="33">
        <f t="shared" ref="H38:H42" si="37">F38*5.3544563483342</f>
        <v>27.179981463625378</v>
      </c>
      <c r="I38" s="35">
        <f t="shared" ref="I38:I39" si="38">(500/F38)/((500/F38)-(G38/300))</f>
        <v>1.0214310404424471</v>
      </c>
      <c r="J38" s="50"/>
      <c r="K38" s="36">
        <v>100</v>
      </c>
      <c r="L38" s="33">
        <v>0</v>
      </c>
      <c r="M38" s="33">
        <v>0.06</v>
      </c>
      <c r="N38" s="33">
        <f t="shared" ref="N38:N42" si="39">K38*(L38*M38+1)</f>
        <v>100</v>
      </c>
      <c r="O38" s="35">
        <f t="shared" ref="O38:O42" si="40">N38*0.18159375101708</f>
        <v>18.159375101708001</v>
      </c>
      <c r="P38" s="2"/>
      <c r="Q38" s="36">
        <v>77</v>
      </c>
      <c r="R38" s="80">
        <f t="shared" si="34"/>
        <v>99.9689730108704</v>
      </c>
      <c r="T38" s="80">
        <v>1</v>
      </c>
      <c r="U38" s="98">
        <v>3</v>
      </c>
    </row>
    <row r="39" spans="1:23" x14ac:dyDescent="0.25">
      <c r="A39" s="46" t="s">
        <v>35</v>
      </c>
      <c r="B39" s="39">
        <v>8</v>
      </c>
      <c r="C39" s="37">
        <v>1</v>
      </c>
      <c r="D39" s="37">
        <v>3</v>
      </c>
      <c r="E39" s="37">
        <v>1.97</v>
      </c>
      <c r="F39" s="37">
        <f>(2*B39+C39+D39)/(E39*2)</f>
        <v>5.0761421319796955</v>
      </c>
      <c r="G39" s="37">
        <v>650</v>
      </c>
      <c r="H39" s="37">
        <f t="shared" si="37"/>
        <v>27.179981463625378</v>
      </c>
      <c r="I39" s="38">
        <f t="shared" si="38"/>
        <v>1.0224913494809689</v>
      </c>
      <c r="J39" s="51"/>
      <c r="K39" s="39">
        <v>120</v>
      </c>
      <c r="L39" s="37">
        <v>0</v>
      </c>
      <c r="M39" s="37">
        <v>0.06</v>
      </c>
      <c r="N39" s="37">
        <f t="shared" si="39"/>
        <v>120</v>
      </c>
      <c r="O39" s="38">
        <f t="shared" si="40"/>
        <v>21.7912501220496</v>
      </c>
      <c r="P39" s="2"/>
      <c r="Q39" s="39">
        <v>49</v>
      </c>
      <c r="R39" s="81">
        <f t="shared" si="34"/>
        <v>80.139789435479486</v>
      </c>
      <c r="T39" s="81">
        <v>2</v>
      </c>
      <c r="U39" s="99">
        <v>3</v>
      </c>
    </row>
    <row r="40" spans="1:23" x14ac:dyDescent="0.25">
      <c r="A40" s="46" t="s">
        <v>102</v>
      </c>
      <c r="B40" s="34">
        <v>24</v>
      </c>
      <c r="C40" s="31">
        <v>1</v>
      </c>
      <c r="D40" s="31">
        <v>6</v>
      </c>
      <c r="E40" s="31">
        <v>2.25</v>
      </c>
      <c r="F40" s="31">
        <f t="shared" ref="F40:F41" si="41">(2*B40+C40+D40)/(E40*2)</f>
        <v>12.222222222222221</v>
      </c>
      <c r="G40" s="31"/>
      <c r="H40" s="31">
        <f t="shared" si="37"/>
        <v>65.443355368529097</v>
      </c>
      <c r="I40" s="32">
        <v>1</v>
      </c>
      <c r="J40"/>
      <c r="K40" s="34">
        <v>410</v>
      </c>
      <c r="L40" s="31">
        <v>4</v>
      </c>
      <c r="M40" s="31">
        <v>0.06</v>
      </c>
      <c r="N40" s="31">
        <f t="shared" si="39"/>
        <v>508.4</v>
      </c>
      <c r="O40" s="32">
        <f t="shared" si="40"/>
        <v>92.322263017083472</v>
      </c>
      <c r="P40" s="2"/>
      <c r="Q40" s="34">
        <v>24</v>
      </c>
      <c r="R40" s="80">
        <f t="shared" si="34"/>
        <v>145.41249470849007</v>
      </c>
      <c r="T40" s="80">
        <v>4</v>
      </c>
      <c r="U40" s="98">
        <v>5</v>
      </c>
    </row>
    <row r="41" spans="1:23" x14ac:dyDescent="0.25">
      <c r="A41" s="46" t="s">
        <v>238</v>
      </c>
      <c r="B41" s="36">
        <v>24</v>
      </c>
      <c r="C41" s="33">
        <v>1</v>
      </c>
      <c r="D41" s="33">
        <v>6</v>
      </c>
      <c r="E41" s="33">
        <v>2.1</v>
      </c>
      <c r="F41" s="33">
        <f t="shared" si="41"/>
        <v>13.095238095238095</v>
      </c>
      <c r="G41" s="33"/>
      <c r="H41" s="33">
        <f t="shared" si="37"/>
        <v>70.117880751995472</v>
      </c>
      <c r="I41" s="35">
        <f t="shared" ref="I41:I42" si="42">(500/F41)/((500/F41)-(G41/300))</f>
        <v>1</v>
      </c>
      <c r="J41"/>
      <c r="K41" s="36">
        <v>410</v>
      </c>
      <c r="L41" s="33">
        <v>4</v>
      </c>
      <c r="M41" s="33">
        <v>0.06</v>
      </c>
      <c r="N41" s="33">
        <f t="shared" si="39"/>
        <v>508.4</v>
      </c>
      <c r="O41" s="35">
        <f t="shared" si="40"/>
        <v>92.322263017083472</v>
      </c>
      <c r="P41" s="2"/>
      <c r="Q41" s="36">
        <v>88</v>
      </c>
      <c r="R41" s="80">
        <f t="shared" si="34"/>
        <v>200.35211501526317</v>
      </c>
      <c r="T41" s="80">
        <v>5</v>
      </c>
      <c r="U41" s="98">
        <v>6</v>
      </c>
    </row>
    <row r="42" spans="1:23" x14ac:dyDescent="0.25">
      <c r="A42" s="46" t="s">
        <v>179</v>
      </c>
      <c r="B42" s="39">
        <v>25</v>
      </c>
      <c r="C42" s="37">
        <v>1</v>
      </c>
      <c r="D42" s="37">
        <v>3</v>
      </c>
      <c r="E42" s="37">
        <v>2.1</v>
      </c>
      <c r="F42" s="37">
        <f>(2*B42+C42+D42)/(E42*2)</f>
        <v>12.857142857142856</v>
      </c>
      <c r="G42" s="37">
        <v>420</v>
      </c>
      <c r="H42" s="37">
        <f t="shared" si="37"/>
        <v>68.843010192868277</v>
      </c>
      <c r="I42" s="38">
        <f t="shared" si="42"/>
        <v>1.0373443983402488</v>
      </c>
      <c r="J42"/>
      <c r="K42" s="39">
        <v>310</v>
      </c>
      <c r="L42" s="37">
        <v>3</v>
      </c>
      <c r="M42" s="37">
        <v>0.06</v>
      </c>
      <c r="N42" s="37">
        <f t="shared" si="39"/>
        <v>365.79999999999995</v>
      </c>
      <c r="O42" s="38">
        <f t="shared" si="40"/>
        <v>66.426994122047859</v>
      </c>
      <c r="P42" s="2"/>
      <c r="Q42" s="39">
        <v>96</v>
      </c>
      <c r="R42" s="81">
        <f t="shared" si="34"/>
        <v>191.92531478416277</v>
      </c>
      <c r="T42" s="81">
        <v>4</v>
      </c>
      <c r="U42" s="99">
        <v>5</v>
      </c>
    </row>
    <row r="43" spans="1:23" x14ac:dyDescent="0.25">
      <c r="A43" s="46" t="s">
        <v>157</v>
      </c>
      <c r="B43" s="36">
        <v>20</v>
      </c>
      <c r="C43" s="33">
        <v>1</v>
      </c>
      <c r="D43" s="33">
        <v>3</v>
      </c>
      <c r="E43" s="33">
        <v>2.1</v>
      </c>
      <c r="F43" s="33">
        <f t="shared" ref="F43" si="43">(2*B43+C43+D43)/(E43*2)</f>
        <v>10.476190476190476</v>
      </c>
      <c r="G43" s="33">
        <v>510</v>
      </c>
      <c r="H43" s="33">
        <f t="shared" ref="H43:H45" si="44">F43*5.3544563483342</f>
        <v>56.094304601596377</v>
      </c>
      <c r="I43" s="35">
        <f t="shared" ref="I43" si="45">(500/F43)/((500/F43)-(G43/300))</f>
        <v>1.0369346237408652</v>
      </c>
      <c r="J43"/>
      <c r="K43" s="36">
        <v>240</v>
      </c>
      <c r="L43" s="33">
        <v>2</v>
      </c>
      <c r="M43" s="33">
        <v>0.06</v>
      </c>
      <c r="N43" s="33">
        <f t="shared" ref="N43" si="46">K43*(L43*M43+1)</f>
        <v>268.8</v>
      </c>
      <c r="O43" s="35">
        <f t="shared" ref="O43:O45" si="47">N43*0.18159375101708</f>
        <v>48.812400273391106</v>
      </c>
      <c r="P43" s="33"/>
      <c r="Q43" s="36">
        <v>64</v>
      </c>
      <c r="R43" s="80">
        <f t="shared" si="34"/>
        <v>140.11616837348365</v>
      </c>
      <c r="T43" s="80">
        <v>3</v>
      </c>
      <c r="U43" s="98">
        <v>3</v>
      </c>
    </row>
    <row r="44" spans="1:23" x14ac:dyDescent="0.25">
      <c r="A44" s="46" t="s">
        <v>158</v>
      </c>
      <c r="B44" s="36">
        <v>34</v>
      </c>
      <c r="C44" s="33">
        <v>1</v>
      </c>
      <c r="D44" s="33">
        <v>3</v>
      </c>
      <c r="E44" s="33">
        <v>2.1</v>
      </c>
      <c r="F44" s="33">
        <f t="shared" ref="F44:F45" si="48">(2*B44+C44+D44)/(E44*2)</f>
        <v>17.142857142857142</v>
      </c>
      <c r="G44" s="33"/>
      <c r="H44" s="33">
        <f t="shared" si="44"/>
        <v>91.790680257157703</v>
      </c>
      <c r="I44" s="35">
        <v>1</v>
      </c>
      <c r="J44"/>
      <c r="K44" s="36">
        <v>400</v>
      </c>
      <c r="L44" s="33">
        <v>7</v>
      </c>
      <c r="M44" s="33">
        <v>0.06</v>
      </c>
      <c r="N44" s="33">
        <f t="shared" ref="N44:N45" si="49">K44*(L44*M44+1)</f>
        <v>568</v>
      </c>
      <c r="O44" s="35">
        <f t="shared" si="47"/>
        <v>103.14525057770145</v>
      </c>
      <c r="P44" s="26"/>
      <c r="Q44" s="36">
        <v>74</v>
      </c>
      <c r="R44" s="80">
        <f t="shared" si="34"/>
        <v>215.14874466788734</v>
      </c>
      <c r="T44" s="80">
        <v>5</v>
      </c>
      <c r="U44" s="98">
        <v>6</v>
      </c>
    </row>
    <row r="45" spans="1:23" x14ac:dyDescent="0.25">
      <c r="A45" s="46" t="s">
        <v>181</v>
      </c>
      <c r="B45" s="39">
        <v>25</v>
      </c>
      <c r="C45" s="37">
        <v>1</v>
      </c>
      <c r="D45" s="37">
        <v>3</v>
      </c>
      <c r="E45" s="37">
        <v>1.85</v>
      </c>
      <c r="F45" s="37">
        <f t="shared" si="48"/>
        <v>14.594594594594595</v>
      </c>
      <c r="G45" s="37"/>
      <c r="H45" s="37">
        <f t="shared" si="44"/>
        <v>78.146119678391017</v>
      </c>
      <c r="I45" s="38">
        <f t="shared" ref="I45" si="50">(500/F45)/((500/F45)-(G45/300))</f>
        <v>1</v>
      </c>
      <c r="J45"/>
      <c r="K45" s="39">
        <v>680</v>
      </c>
      <c r="L45" s="37">
        <v>7</v>
      </c>
      <c r="M45" s="37">
        <v>0.06</v>
      </c>
      <c r="N45" s="37">
        <f t="shared" si="49"/>
        <v>965.59999999999991</v>
      </c>
      <c r="O45" s="38">
        <f t="shared" si="47"/>
        <v>175.34692598209244</v>
      </c>
      <c r="Q45" s="39">
        <v>247</v>
      </c>
      <c r="R45" s="81">
        <f t="shared" si="34"/>
        <v>400.39443652838679</v>
      </c>
      <c r="T45" s="81">
        <v>7</v>
      </c>
      <c r="U45" s="99">
        <v>8</v>
      </c>
    </row>
    <row r="46" spans="1:23" x14ac:dyDescent="0.25">
      <c r="A46" s="40"/>
      <c r="B46" s="40"/>
      <c r="C46" s="40"/>
      <c r="D46" s="40"/>
      <c r="E46" s="40"/>
      <c r="F46" s="40"/>
      <c r="G46" s="40"/>
      <c r="H46" s="40"/>
      <c r="I46" s="40"/>
      <c r="J46"/>
      <c r="K46" s="40"/>
      <c r="L46" s="40"/>
      <c r="M46" s="40"/>
      <c r="N46" s="40"/>
      <c r="O46" s="40"/>
      <c r="P46" s="51"/>
      <c r="Q46" s="40"/>
      <c r="R46" s="57"/>
      <c r="T46" s="8"/>
    </row>
    <row r="47" spans="1:23" x14ac:dyDescent="0.25">
      <c r="J47"/>
      <c r="T47" s="8"/>
    </row>
    <row r="48" spans="1:23" x14ac:dyDescent="0.25">
      <c r="J48"/>
      <c r="T48" s="8"/>
    </row>
    <row r="49" spans="1:21" x14ac:dyDescent="0.25">
      <c r="A49" s="26"/>
      <c r="B49" s="73"/>
      <c r="C49" s="74"/>
      <c r="D49" s="74"/>
      <c r="E49" s="74"/>
      <c r="F49" s="74"/>
      <c r="G49" s="74"/>
      <c r="H49" s="74"/>
      <c r="I49" s="75"/>
      <c r="J49"/>
      <c r="K49" s="76"/>
      <c r="L49" s="76"/>
      <c r="M49" s="76"/>
      <c r="N49" s="76"/>
      <c r="O49" s="76"/>
      <c r="P49" s="26"/>
      <c r="Q49" s="77"/>
      <c r="R49" s="78"/>
      <c r="T49" s="95"/>
      <c r="U49" s="101"/>
    </row>
    <row r="50" spans="1:21" ht="15.75" x14ac:dyDescent="0.25">
      <c r="A50" s="42" t="s">
        <v>76</v>
      </c>
      <c r="B50" s="41" t="s">
        <v>0</v>
      </c>
      <c r="C50" s="27" t="s">
        <v>1</v>
      </c>
      <c r="D50" s="27" t="s">
        <v>2</v>
      </c>
      <c r="E50" s="27" t="s">
        <v>3</v>
      </c>
      <c r="F50" s="27" t="s">
        <v>4</v>
      </c>
      <c r="G50" s="27" t="s">
        <v>15</v>
      </c>
      <c r="H50" s="28" t="s">
        <v>12</v>
      </c>
      <c r="I50" s="28" t="s">
        <v>11</v>
      </c>
      <c r="J50"/>
      <c r="K50" s="27" t="s">
        <v>5</v>
      </c>
      <c r="L50" s="27" t="s">
        <v>6</v>
      </c>
      <c r="M50" s="27" t="s">
        <v>8</v>
      </c>
      <c r="N50" s="27" t="s">
        <v>7</v>
      </c>
      <c r="O50" s="28" t="s">
        <v>13</v>
      </c>
      <c r="P50" s="26"/>
      <c r="Q50" s="28" t="s">
        <v>14</v>
      </c>
      <c r="R50" s="43" t="s">
        <v>9</v>
      </c>
      <c r="T50" s="91" t="s">
        <v>272</v>
      </c>
      <c r="U50" s="91" t="s">
        <v>280</v>
      </c>
    </row>
    <row r="51" spans="1:21" x14ac:dyDescent="0.25">
      <c r="A51" s="26"/>
      <c r="B51" s="26"/>
      <c r="C51" s="26"/>
      <c r="D51" s="26"/>
      <c r="E51" s="26"/>
      <c r="F51" s="26"/>
      <c r="G51" s="26"/>
      <c r="H51" s="26"/>
      <c r="I51" s="26"/>
      <c r="J51"/>
      <c r="K51" s="26"/>
      <c r="L51" s="26"/>
      <c r="M51" s="26"/>
      <c r="N51" s="26"/>
      <c r="O51" s="26"/>
      <c r="P51" s="26"/>
      <c r="Q51" s="26"/>
      <c r="R51" s="44"/>
      <c r="T51" s="40"/>
      <c r="U51" s="100"/>
    </row>
    <row r="52" spans="1:21" x14ac:dyDescent="0.25">
      <c r="A52" s="46" t="s">
        <v>88</v>
      </c>
      <c r="B52" s="34">
        <v>7</v>
      </c>
      <c r="C52" s="31">
        <v>1</v>
      </c>
      <c r="D52" s="31">
        <v>3</v>
      </c>
      <c r="E52" s="31">
        <v>2.1</v>
      </c>
      <c r="F52" s="31">
        <f>(2*B52+C52+D52)/(E52*2)</f>
        <v>4.2857142857142856</v>
      </c>
      <c r="G52" s="31"/>
      <c r="H52" s="31">
        <f t="shared" ref="H52:H54" si="51">F52*5.3544563483342</f>
        <v>22.947670064289426</v>
      </c>
      <c r="I52" s="32">
        <v>1</v>
      </c>
      <c r="J52"/>
      <c r="K52" s="34">
        <v>70</v>
      </c>
      <c r="L52" s="31">
        <v>2</v>
      </c>
      <c r="M52" s="31">
        <v>0.06</v>
      </c>
      <c r="N52" s="31">
        <f t="shared" ref="N52:N69" si="52">K52*(L52*M52+1)</f>
        <v>78.400000000000006</v>
      </c>
      <c r="O52" s="32">
        <f t="shared" ref="O52:O69" si="53">N52*0.18159375101708</f>
        <v>14.236950079739072</v>
      </c>
      <c r="P52" s="33"/>
      <c r="Q52" s="34">
        <v>-19</v>
      </c>
      <c r="R52" s="79">
        <f>($H52+$O52+$Q52)*$I52*0.8</f>
        <v>14.5476961152228</v>
      </c>
      <c r="T52" s="79">
        <v>1</v>
      </c>
      <c r="U52" s="98">
        <v>0</v>
      </c>
    </row>
    <row r="53" spans="1:21" x14ac:dyDescent="0.25">
      <c r="A53" s="46" t="s">
        <v>104</v>
      </c>
      <c r="B53" s="36">
        <v>8</v>
      </c>
      <c r="C53" s="33">
        <v>1</v>
      </c>
      <c r="D53" s="33">
        <v>3</v>
      </c>
      <c r="E53" s="33">
        <v>2</v>
      </c>
      <c r="F53" s="33">
        <f t="shared" ref="F53:F55" si="54">(2*B53+C53+D53)/(E53*2)</f>
        <v>5</v>
      </c>
      <c r="G53" s="33"/>
      <c r="H53" s="33">
        <f t="shared" si="51"/>
        <v>26.772281741670998</v>
      </c>
      <c r="I53" s="35">
        <f t="shared" ref="I53:I57" si="55">(500/F53)/((500/F53)-(G53/300))</f>
        <v>1</v>
      </c>
      <c r="J53"/>
      <c r="K53" s="36">
        <v>140</v>
      </c>
      <c r="L53" s="33">
        <v>2</v>
      </c>
      <c r="M53" s="33">
        <v>0.06</v>
      </c>
      <c r="N53" s="33">
        <f t="shared" si="52"/>
        <v>156.80000000000001</v>
      </c>
      <c r="O53" s="35">
        <f t="shared" si="53"/>
        <v>28.473900159478145</v>
      </c>
      <c r="P53" s="33"/>
      <c r="Q53" s="36">
        <v>20</v>
      </c>
      <c r="R53" s="80">
        <f t="shared" ref="R53:R57" si="56">($H53+$O53+$Q53)*$I53*0.8</f>
        <v>60.196945520919314</v>
      </c>
      <c r="T53" s="80">
        <v>2</v>
      </c>
      <c r="U53" s="98">
        <v>0</v>
      </c>
    </row>
    <row r="54" spans="1:21" x14ac:dyDescent="0.25">
      <c r="A54" s="46" t="s">
        <v>105</v>
      </c>
      <c r="B54" s="39">
        <v>10</v>
      </c>
      <c r="C54" s="37">
        <v>1</v>
      </c>
      <c r="D54" s="37">
        <v>3</v>
      </c>
      <c r="E54" s="37">
        <v>2</v>
      </c>
      <c r="F54" s="37">
        <f t="shared" si="54"/>
        <v>6</v>
      </c>
      <c r="G54" s="37"/>
      <c r="H54" s="37">
        <f t="shared" si="51"/>
        <v>32.126738090005198</v>
      </c>
      <c r="I54" s="38">
        <f t="shared" si="55"/>
        <v>1</v>
      </c>
      <c r="J54"/>
      <c r="K54" s="39">
        <v>135</v>
      </c>
      <c r="L54" s="37">
        <v>2</v>
      </c>
      <c r="M54" s="37">
        <v>0.06</v>
      </c>
      <c r="N54" s="37">
        <f t="shared" si="52"/>
        <v>151.20000000000002</v>
      </c>
      <c r="O54" s="38">
        <f t="shared" si="53"/>
        <v>27.456975153782498</v>
      </c>
      <c r="P54" s="33"/>
      <c r="Q54" s="39">
        <v>22</v>
      </c>
      <c r="R54" s="81">
        <f t="shared" si="56"/>
        <v>65.266970595030159</v>
      </c>
      <c r="T54" s="81">
        <v>3</v>
      </c>
      <c r="U54" s="99">
        <v>3</v>
      </c>
    </row>
    <row r="55" spans="1:21" x14ac:dyDescent="0.25">
      <c r="A55" s="46" t="s">
        <v>89</v>
      </c>
      <c r="B55" s="36">
        <v>5</v>
      </c>
      <c r="C55" s="33">
        <v>1</v>
      </c>
      <c r="D55" s="33">
        <v>3</v>
      </c>
      <c r="E55" s="33">
        <v>1.75</v>
      </c>
      <c r="F55" s="33">
        <f t="shared" si="54"/>
        <v>4</v>
      </c>
      <c r="G55" s="33">
        <v>600</v>
      </c>
      <c r="H55" s="33">
        <f>F55*5.3544563483342</f>
        <v>21.417825393336798</v>
      </c>
      <c r="I55" s="35">
        <f t="shared" si="55"/>
        <v>1.0162601626016261</v>
      </c>
      <c r="J55"/>
      <c r="K55" s="36">
        <v>55</v>
      </c>
      <c r="L55" s="33">
        <v>0</v>
      </c>
      <c r="M55" s="33">
        <v>0.06</v>
      </c>
      <c r="N55" s="33">
        <f t="shared" si="52"/>
        <v>55</v>
      </c>
      <c r="O55" s="35">
        <f t="shared" si="53"/>
        <v>9.9876563059393995</v>
      </c>
      <c r="P55" s="2"/>
      <c r="Q55" s="36">
        <v>18</v>
      </c>
      <c r="R55" s="80">
        <f t="shared" si="56"/>
        <v>40.167058292094474</v>
      </c>
      <c r="T55" s="80">
        <v>2</v>
      </c>
      <c r="U55" s="98">
        <v>2</v>
      </c>
    </row>
    <row r="56" spans="1:21" x14ac:dyDescent="0.25">
      <c r="A56" s="46" t="s">
        <v>106</v>
      </c>
      <c r="B56" s="36">
        <v>7</v>
      </c>
      <c r="C56" s="33">
        <v>1</v>
      </c>
      <c r="D56" s="33">
        <v>1</v>
      </c>
      <c r="E56" s="33">
        <v>1.65</v>
      </c>
      <c r="F56" s="33">
        <f>(2*B56+C56+D56)/(E56*2)</f>
        <v>4.8484848484848486</v>
      </c>
      <c r="G56" s="33">
        <v>580</v>
      </c>
      <c r="H56" s="33">
        <f>F56*5.3544563483342</f>
        <v>25.961000476771879</v>
      </c>
      <c r="I56" s="35">
        <f t="shared" si="55"/>
        <v>1.0191056575804991</v>
      </c>
      <c r="J56"/>
      <c r="K56" s="36">
        <v>125</v>
      </c>
      <c r="L56" s="33">
        <v>0</v>
      </c>
      <c r="M56" s="33">
        <v>0.06</v>
      </c>
      <c r="N56" s="33">
        <f t="shared" si="52"/>
        <v>125</v>
      </c>
      <c r="O56" s="35">
        <f t="shared" si="53"/>
        <v>22.699218877134999</v>
      </c>
      <c r="P56" s="2"/>
      <c r="Q56" s="36">
        <v>62</v>
      </c>
      <c r="R56" s="80">
        <f t="shared" si="56"/>
        <v>90.219564490132441</v>
      </c>
      <c r="T56" s="80">
        <v>4</v>
      </c>
      <c r="U56" s="98">
        <v>4</v>
      </c>
    </row>
    <row r="57" spans="1:21" x14ac:dyDescent="0.25">
      <c r="A57" s="46" t="s">
        <v>94</v>
      </c>
      <c r="B57" s="39">
        <v>9</v>
      </c>
      <c r="C57" s="37">
        <v>1</v>
      </c>
      <c r="D57" s="37">
        <v>3</v>
      </c>
      <c r="E57" s="37">
        <v>1.75</v>
      </c>
      <c r="F57" s="37">
        <f t="shared" ref="F57" si="57">(2*B57+C57+D57)/(E57*2)</f>
        <v>6.2857142857142856</v>
      </c>
      <c r="G57" s="37">
        <v>650</v>
      </c>
      <c r="H57" s="37">
        <f t="shared" ref="H57:H69" si="58">F57*5.3544563483342</f>
        <v>33.656582760957825</v>
      </c>
      <c r="I57" s="38">
        <f t="shared" si="55"/>
        <v>1.0280007832386922</v>
      </c>
      <c r="J57"/>
      <c r="K57" s="39">
        <v>75</v>
      </c>
      <c r="L57" s="37">
        <v>0</v>
      </c>
      <c r="M57" s="37">
        <v>0.06</v>
      </c>
      <c r="N57" s="37">
        <f t="shared" si="52"/>
        <v>75</v>
      </c>
      <c r="O57" s="38">
        <f t="shared" si="53"/>
        <v>13.619531326281001</v>
      </c>
      <c r="P57" s="2"/>
      <c r="Q57" s="39">
        <v>13</v>
      </c>
      <c r="R57" s="81">
        <f t="shared" si="56"/>
        <v>49.571113993813022</v>
      </c>
      <c r="T57" s="81">
        <v>3</v>
      </c>
      <c r="U57" s="99">
        <v>0</v>
      </c>
    </row>
    <row r="58" spans="1:21" x14ac:dyDescent="0.25">
      <c r="A58" s="46" t="s">
        <v>90</v>
      </c>
      <c r="B58" s="36">
        <v>9</v>
      </c>
      <c r="C58" s="33">
        <v>1</v>
      </c>
      <c r="D58" s="33">
        <v>5</v>
      </c>
      <c r="E58" s="33">
        <v>2.0499999999999998</v>
      </c>
      <c r="F58" s="33">
        <f>(2*B58+C58+D58)/(E58*2)</f>
        <v>5.8536585365853666</v>
      </c>
      <c r="G58" s="33"/>
      <c r="H58" s="33">
        <f t="shared" si="58"/>
        <v>31.343159112200198</v>
      </c>
      <c r="I58" s="35">
        <v>1</v>
      </c>
      <c r="J58"/>
      <c r="K58" s="36">
        <v>250</v>
      </c>
      <c r="L58" s="33">
        <v>3</v>
      </c>
      <c r="M58" s="33">
        <v>0.06</v>
      </c>
      <c r="N58" s="33">
        <f t="shared" si="52"/>
        <v>295</v>
      </c>
      <c r="O58" s="35">
        <f t="shared" si="53"/>
        <v>53.570156550038604</v>
      </c>
      <c r="P58" s="2"/>
      <c r="Q58" s="36">
        <v>40</v>
      </c>
      <c r="R58" s="80">
        <f>($H58+$O58+$Q58)*$I58*0.8</f>
        <v>99.930652529791047</v>
      </c>
      <c r="T58" s="80">
        <v>1</v>
      </c>
      <c r="U58" s="98">
        <v>4</v>
      </c>
    </row>
    <row r="59" spans="1:21" x14ac:dyDescent="0.25">
      <c r="A59" s="46" t="s">
        <v>237</v>
      </c>
      <c r="B59" s="36">
        <v>13</v>
      </c>
      <c r="C59" s="33">
        <v>1</v>
      </c>
      <c r="D59" s="33">
        <v>2</v>
      </c>
      <c r="E59" s="33">
        <v>1.9</v>
      </c>
      <c r="F59" s="33">
        <f t="shared" ref="F59" si="59">(2*B59+C59+D59)/(E59*2)</f>
        <v>7.6315789473684212</v>
      </c>
      <c r="G59" s="33"/>
      <c r="H59" s="33">
        <f t="shared" si="58"/>
        <v>40.862956342550468</v>
      </c>
      <c r="I59" s="35">
        <v>1</v>
      </c>
      <c r="J59"/>
      <c r="K59" s="36">
        <v>360</v>
      </c>
      <c r="L59" s="33">
        <v>4</v>
      </c>
      <c r="M59" s="33">
        <v>0.06</v>
      </c>
      <c r="N59" s="33">
        <f t="shared" si="52"/>
        <v>446.4</v>
      </c>
      <c r="O59" s="35">
        <f t="shared" si="53"/>
        <v>81.063450454024505</v>
      </c>
      <c r="P59" s="26"/>
      <c r="Q59" s="36">
        <v>65</v>
      </c>
      <c r="R59" s="80">
        <f t="shared" ref="R59:R69" si="60">($H59+$O59+$Q59)*$I59*0.8</f>
        <v>149.54112543725998</v>
      </c>
      <c r="T59" s="80">
        <v>2</v>
      </c>
      <c r="U59" s="98">
        <v>5</v>
      </c>
    </row>
    <row r="60" spans="1:21" x14ac:dyDescent="0.25">
      <c r="A60" s="46" t="s">
        <v>244</v>
      </c>
      <c r="B60" s="39">
        <v>9</v>
      </c>
      <c r="C60" s="37">
        <v>1</v>
      </c>
      <c r="D60" s="37">
        <v>5</v>
      </c>
      <c r="E60" s="37">
        <v>2.0499999999999998</v>
      </c>
      <c r="F60" s="37">
        <f>(2*B60+C60+D60)/(E60*2)</f>
        <v>5.8536585365853666</v>
      </c>
      <c r="G60" s="37"/>
      <c r="H60" s="37">
        <f t="shared" si="58"/>
        <v>31.343159112200198</v>
      </c>
      <c r="I60" s="38">
        <v>1</v>
      </c>
      <c r="J60"/>
      <c r="K60" s="39">
        <v>270</v>
      </c>
      <c r="L60" s="37">
        <v>3</v>
      </c>
      <c r="M60" s="37">
        <v>0.06</v>
      </c>
      <c r="N60" s="37">
        <f t="shared" si="52"/>
        <v>318.59999999999997</v>
      </c>
      <c r="O60" s="38">
        <f t="shared" si="53"/>
        <v>57.855769074041682</v>
      </c>
      <c r="P60" s="2"/>
      <c r="Q60" s="39">
        <v>67</v>
      </c>
      <c r="R60" s="81">
        <f t="shared" si="60"/>
        <v>124.95914254899351</v>
      </c>
      <c r="T60" s="81">
        <v>1</v>
      </c>
      <c r="U60" s="99">
        <v>4</v>
      </c>
    </row>
    <row r="61" spans="1:21" x14ac:dyDescent="0.25">
      <c r="A61" s="46" t="s">
        <v>91</v>
      </c>
      <c r="B61" s="34">
        <v>4</v>
      </c>
      <c r="C61" s="31">
        <v>1</v>
      </c>
      <c r="D61" s="31">
        <v>2</v>
      </c>
      <c r="E61" s="31">
        <v>2.2999999999999998</v>
      </c>
      <c r="F61" s="31">
        <f t="shared" ref="F61:F62" si="61">(2*B61+C61+D61)/(E61*2)</f>
        <v>2.3913043478260874</v>
      </c>
      <c r="G61" s="31">
        <v>400</v>
      </c>
      <c r="H61" s="31">
        <f t="shared" si="58"/>
        <v>12.804134746016567</v>
      </c>
      <c r="I61" s="32">
        <f t="shared" ref="I61:I63" si="62">(500/F61)/((500/F61)-(G61/300))</f>
        <v>1.0064177362893816</v>
      </c>
      <c r="J61"/>
      <c r="K61" s="34">
        <v>50</v>
      </c>
      <c r="L61" s="31">
        <v>0</v>
      </c>
      <c r="M61" s="31">
        <v>0.06</v>
      </c>
      <c r="N61" s="31">
        <f t="shared" si="52"/>
        <v>50</v>
      </c>
      <c r="O61" s="32">
        <f t="shared" si="53"/>
        <v>9.0796875508540005</v>
      </c>
      <c r="P61" s="2"/>
      <c r="Q61" s="34">
        <v>15</v>
      </c>
      <c r="R61" s="80">
        <f t="shared" si="60"/>
        <v>29.696426353373042</v>
      </c>
      <c r="T61" s="80">
        <v>1</v>
      </c>
      <c r="U61" s="98">
        <v>2</v>
      </c>
    </row>
    <row r="62" spans="1:21" x14ac:dyDescent="0.25">
      <c r="A62" s="46" t="s">
        <v>95</v>
      </c>
      <c r="B62" s="36">
        <v>6</v>
      </c>
      <c r="C62" s="33">
        <v>1</v>
      </c>
      <c r="D62" s="33">
        <v>3</v>
      </c>
      <c r="E62" s="33">
        <v>1.7</v>
      </c>
      <c r="F62" s="33">
        <f t="shared" si="61"/>
        <v>4.7058823529411766</v>
      </c>
      <c r="G62" s="33">
        <v>450</v>
      </c>
      <c r="H62" s="33">
        <f t="shared" si="58"/>
        <v>25.197441639219765</v>
      </c>
      <c r="I62" s="35">
        <f t="shared" si="62"/>
        <v>1.0143198090692125</v>
      </c>
      <c r="J62"/>
      <c r="K62" s="36">
        <v>90</v>
      </c>
      <c r="L62" s="33">
        <v>0</v>
      </c>
      <c r="M62" s="33">
        <v>0.06</v>
      </c>
      <c r="N62" s="33">
        <f t="shared" si="52"/>
        <v>90</v>
      </c>
      <c r="O62" s="35">
        <f t="shared" si="53"/>
        <v>16.343437591537199</v>
      </c>
      <c r="P62" s="2"/>
      <c r="Q62" s="36">
        <v>32</v>
      </c>
      <c r="R62" s="80">
        <f t="shared" si="60"/>
        <v>59.675176464098733</v>
      </c>
      <c r="T62" s="80">
        <v>2</v>
      </c>
      <c r="U62" s="98">
        <v>3</v>
      </c>
    </row>
    <row r="63" spans="1:21" x14ac:dyDescent="0.25">
      <c r="A63" s="46" t="s">
        <v>96</v>
      </c>
      <c r="B63" s="39">
        <v>7</v>
      </c>
      <c r="C63" s="37">
        <v>1</v>
      </c>
      <c r="D63" s="37">
        <v>2</v>
      </c>
      <c r="E63" s="37">
        <v>1.4</v>
      </c>
      <c r="F63" s="37">
        <f>(2*B63+C63+D63)/(E63*2)</f>
        <v>6.0714285714285721</v>
      </c>
      <c r="G63" s="37">
        <v>450</v>
      </c>
      <c r="H63" s="37">
        <f t="shared" si="58"/>
        <v>32.509199257743361</v>
      </c>
      <c r="I63" s="38">
        <f t="shared" si="62"/>
        <v>1.018552200800291</v>
      </c>
      <c r="J63"/>
      <c r="K63" s="39">
        <v>90</v>
      </c>
      <c r="L63" s="37">
        <v>0</v>
      </c>
      <c r="M63" s="37">
        <v>0.06</v>
      </c>
      <c r="N63" s="37">
        <f t="shared" si="52"/>
        <v>90</v>
      </c>
      <c r="O63" s="38">
        <f t="shared" si="53"/>
        <v>16.343437591537199</v>
      </c>
      <c r="P63" s="2"/>
      <c r="Q63" s="39">
        <v>37</v>
      </c>
      <c r="R63" s="81">
        <f t="shared" si="60"/>
        <v>69.956313765874299</v>
      </c>
      <c r="T63" s="81">
        <v>3</v>
      </c>
      <c r="U63" s="99">
        <v>3</v>
      </c>
    </row>
    <row r="64" spans="1:21" x14ac:dyDescent="0.25">
      <c r="A64" s="46" t="s">
        <v>92</v>
      </c>
      <c r="B64" s="34">
        <v>19</v>
      </c>
      <c r="C64" s="31">
        <v>1</v>
      </c>
      <c r="D64" s="31">
        <v>6</v>
      </c>
      <c r="E64" s="31">
        <v>1.95</v>
      </c>
      <c r="F64" s="31">
        <f t="shared" ref="F64:F65" si="63">(2*B64+C64+D64)/(E64*2)</f>
        <v>11.538461538461538</v>
      </c>
      <c r="G64" s="31"/>
      <c r="H64" s="31">
        <f t="shared" si="58"/>
        <v>61.782188634625378</v>
      </c>
      <c r="I64" s="32">
        <v>1</v>
      </c>
      <c r="J64"/>
      <c r="K64" s="34">
        <v>230</v>
      </c>
      <c r="L64" s="31">
        <v>3</v>
      </c>
      <c r="M64" s="31">
        <v>0.06</v>
      </c>
      <c r="N64" s="31">
        <f t="shared" si="52"/>
        <v>271.39999999999998</v>
      </c>
      <c r="O64" s="32">
        <f t="shared" si="53"/>
        <v>49.284544026035512</v>
      </c>
      <c r="P64" s="2"/>
      <c r="Q64" s="34">
        <v>14</v>
      </c>
      <c r="R64" s="80">
        <f t="shared" si="60"/>
        <v>100.05338612852871</v>
      </c>
      <c r="T64" s="80">
        <v>3</v>
      </c>
      <c r="U64" s="98">
        <v>4</v>
      </c>
    </row>
    <row r="65" spans="1:21" x14ac:dyDescent="0.25">
      <c r="A65" s="46" t="s">
        <v>97</v>
      </c>
      <c r="B65" s="36">
        <v>23</v>
      </c>
      <c r="C65" s="33">
        <v>1</v>
      </c>
      <c r="D65" s="33">
        <v>6</v>
      </c>
      <c r="E65" s="33">
        <v>1.65</v>
      </c>
      <c r="F65" s="33">
        <f t="shared" si="63"/>
        <v>16.060606060606062</v>
      </c>
      <c r="G65" s="33"/>
      <c r="H65" s="33">
        <f t="shared" si="58"/>
        <v>85.995814079306854</v>
      </c>
      <c r="I65" s="35">
        <f t="shared" ref="I65:I67" si="64">(500/F65)/((500/F65)-(G65/300))</f>
        <v>1</v>
      </c>
      <c r="J65"/>
      <c r="K65" s="36">
        <v>270</v>
      </c>
      <c r="L65" s="33">
        <v>3</v>
      </c>
      <c r="M65" s="33">
        <v>0.06</v>
      </c>
      <c r="N65" s="33">
        <f t="shared" si="52"/>
        <v>318.59999999999997</v>
      </c>
      <c r="O65" s="35">
        <f t="shared" si="53"/>
        <v>57.855769074041682</v>
      </c>
      <c r="P65" s="2"/>
      <c r="Q65" s="36">
        <v>44</v>
      </c>
      <c r="R65" s="80">
        <f t="shared" si="60"/>
        <v>150.28126652267883</v>
      </c>
      <c r="T65" s="80">
        <v>5</v>
      </c>
      <c r="U65" s="98">
        <v>2</v>
      </c>
    </row>
    <row r="66" spans="1:21" x14ac:dyDescent="0.25">
      <c r="A66" s="46" t="s">
        <v>98</v>
      </c>
      <c r="B66" s="39">
        <v>19</v>
      </c>
      <c r="C66" s="37">
        <v>1</v>
      </c>
      <c r="D66" s="37">
        <v>6</v>
      </c>
      <c r="E66" s="37">
        <v>1.8</v>
      </c>
      <c r="F66" s="37">
        <f>(2*B66+C66+D66)/(E66*2)</f>
        <v>12.5</v>
      </c>
      <c r="G66" s="37">
        <v>470</v>
      </c>
      <c r="H66" s="37">
        <f t="shared" si="58"/>
        <v>66.930704354177493</v>
      </c>
      <c r="I66" s="38">
        <f t="shared" si="64"/>
        <v>1.0407632263660018</v>
      </c>
      <c r="J66"/>
      <c r="K66" s="39">
        <v>200</v>
      </c>
      <c r="L66" s="37">
        <v>3</v>
      </c>
      <c r="M66" s="37">
        <v>0.06</v>
      </c>
      <c r="N66" s="37">
        <f t="shared" si="52"/>
        <v>236</v>
      </c>
      <c r="O66" s="38">
        <f t="shared" si="53"/>
        <v>42.856125240030877</v>
      </c>
      <c r="P66" s="2"/>
      <c r="Q66" s="39">
        <v>40</v>
      </c>
      <c r="R66" s="81">
        <f t="shared" si="60"/>
        <v>124.71409922848227</v>
      </c>
      <c r="T66" s="81">
        <v>4</v>
      </c>
      <c r="U66" s="99">
        <v>3</v>
      </c>
    </row>
    <row r="67" spans="1:21" x14ac:dyDescent="0.25">
      <c r="A67" s="46" t="s">
        <v>93</v>
      </c>
      <c r="B67" s="36">
        <v>33</v>
      </c>
      <c r="C67" s="33">
        <v>1</v>
      </c>
      <c r="D67" s="33">
        <v>6</v>
      </c>
      <c r="E67" s="33">
        <v>1.9</v>
      </c>
      <c r="F67" s="33">
        <f t="shared" ref="F67" si="65">(2*B67+C67+D67)/(E67*2)</f>
        <v>19.210526315789476</v>
      </c>
      <c r="G67" s="33">
        <v>700</v>
      </c>
      <c r="H67" s="33">
        <f t="shared" si="58"/>
        <v>102.86192458642016</v>
      </c>
      <c r="I67" s="35">
        <f t="shared" si="64"/>
        <v>1.0984775486606282</v>
      </c>
      <c r="J67"/>
      <c r="K67" s="36">
        <v>190</v>
      </c>
      <c r="L67" s="33">
        <v>2</v>
      </c>
      <c r="M67" s="33">
        <v>0.06</v>
      </c>
      <c r="N67" s="33">
        <f t="shared" si="52"/>
        <v>212.8</v>
      </c>
      <c r="O67" s="35">
        <f t="shared" si="53"/>
        <v>38.643150216434627</v>
      </c>
      <c r="P67" s="2"/>
      <c r="Q67" s="36">
        <v>52</v>
      </c>
      <c r="R67" s="80">
        <f t="shared" si="60"/>
        <v>170.04878417826512</v>
      </c>
      <c r="T67" s="80">
        <v>5</v>
      </c>
      <c r="U67" s="98">
        <v>5</v>
      </c>
    </row>
    <row r="68" spans="1:21" x14ac:dyDescent="0.25">
      <c r="A68" s="46" t="s">
        <v>320</v>
      </c>
      <c r="B68" s="36">
        <v>22</v>
      </c>
      <c r="C68" s="33">
        <v>1</v>
      </c>
      <c r="D68" s="33">
        <v>5</v>
      </c>
      <c r="E68" s="33">
        <v>1.88</v>
      </c>
      <c r="F68" s="33">
        <f>(2*B68+C68+D68)/(E68*2)</f>
        <v>13.297872340425533</v>
      </c>
      <c r="G68" s="33"/>
      <c r="H68" s="33">
        <f t="shared" si="58"/>
        <v>71.202876972529253</v>
      </c>
      <c r="I68" s="35">
        <f t="shared" ref="I68" si="66">(500/F68)/((500/F68)-(G68/300))</f>
        <v>1</v>
      </c>
      <c r="J68"/>
      <c r="K68" s="36">
        <v>700</v>
      </c>
      <c r="L68" s="33">
        <v>5</v>
      </c>
      <c r="M68" s="33">
        <v>0.06</v>
      </c>
      <c r="N68" s="33">
        <f t="shared" si="52"/>
        <v>910</v>
      </c>
      <c r="O68" s="35">
        <f t="shared" si="53"/>
        <v>165.2503134255428</v>
      </c>
      <c r="P68" s="2"/>
      <c r="Q68" s="36">
        <v>139</v>
      </c>
      <c r="R68" s="80">
        <f t="shared" si="60"/>
        <v>300.36255231845763</v>
      </c>
      <c r="T68" s="80">
        <v>6</v>
      </c>
      <c r="U68" s="98">
        <v>6</v>
      </c>
    </row>
    <row r="69" spans="1:21" x14ac:dyDescent="0.25">
      <c r="A69" s="46" t="s">
        <v>107</v>
      </c>
      <c r="B69" s="39">
        <v>24</v>
      </c>
      <c r="C69" s="37">
        <v>1</v>
      </c>
      <c r="D69" s="37">
        <v>5</v>
      </c>
      <c r="E69" s="37">
        <v>1.35</v>
      </c>
      <c r="F69" s="37">
        <f t="shared" ref="F69" si="67">(2*B69+C69+D69)/(E69*2)</f>
        <v>20</v>
      </c>
      <c r="G69" s="37"/>
      <c r="H69" s="37">
        <f t="shared" si="58"/>
        <v>107.08912696668399</v>
      </c>
      <c r="I69" s="38">
        <v>1</v>
      </c>
      <c r="J69"/>
      <c r="K69" s="39">
        <v>775</v>
      </c>
      <c r="L69" s="37">
        <v>2</v>
      </c>
      <c r="M69" s="37">
        <v>0.06</v>
      </c>
      <c r="N69" s="37">
        <f t="shared" si="52"/>
        <v>868.00000000000011</v>
      </c>
      <c r="O69" s="38">
        <f t="shared" si="53"/>
        <v>157.62337588282546</v>
      </c>
      <c r="P69" s="2"/>
      <c r="Q69" s="39">
        <v>185</v>
      </c>
      <c r="R69" s="81">
        <f t="shared" si="60"/>
        <v>359.77000227960758</v>
      </c>
      <c r="T69" s="81">
        <v>7</v>
      </c>
      <c r="U69" s="99">
        <v>2</v>
      </c>
    </row>
    <row r="70" spans="1:21" x14ac:dyDescent="0.25">
      <c r="J70"/>
      <c r="O70" s="40"/>
      <c r="P70" s="2"/>
      <c r="T70" s="8"/>
    </row>
    <row r="71" spans="1:21" x14ac:dyDescent="0.25">
      <c r="J71"/>
      <c r="T71" s="8"/>
    </row>
    <row r="72" spans="1:21" x14ac:dyDescent="0.25">
      <c r="J72"/>
      <c r="T72" s="8"/>
    </row>
    <row r="73" spans="1:21" x14ac:dyDescent="0.25">
      <c r="A73" s="26"/>
      <c r="B73" s="73"/>
      <c r="C73" s="74"/>
      <c r="D73" s="74"/>
      <c r="E73" s="74"/>
      <c r="F73" s="74"/>
      <c r="G73" s="74"/>
      <c r="H73" s="74"/>
      <c r="I73" s="75"/>
      <c r="J73"/>
      <c r="K73" s="76"/>
      <c r="L73" s="76"/>
      <c r="M73" s="76"/>
      <c r="N73" s="76"/>
      <c r="O73" s="76"/>
      <c r="P73" s="26"/>
      <c r="Q73" s="77"/>
      <c r="R73" s="78"/>
      <c r="T73" s="95"/>
      <c r="U73" s="101"/>
    </row>
    <row r="74" spans="1:21" ht="15.75" x14ac:dyDescent="0.25">
      <c r="A74" s="42" t="s">
        <v>75</v>
      </c>
      <c r="B74" s="41" t="s">
        <v>0</v>
      </c>
      <c r="C74" s="27" t="s">
        <v>1</v>
      </c>
      <c r="D74" s="27" t="s">
        <v>2</v>
      </c>
      <c r="E74" s="27" t="s">
        <v>3</v>
      </c>
      <c r="F74" s="27" t="s">
        <v>4</v>
      </c>
      <c r="G74" s="27" t="s">
        <v>15</v>
      </c>
      <c r="H74" s="28" t="s">
        <v>12</v>
      </c>
      <c r="I74" s="28" t="s">
        <v>11</v>
      </c>
      <c r="J74"/>
      <c r="K74" s="27" t="s">
        <v>5</v>
      </c>
      <c r="L74" s="27" t="s">
        <v>6</v>
      </c>
      <c r="M74" s="27" t="s">
        <v>8</v>
      </c>
      <c r="N74" s="27" t="s">
        <v>7</v>
      </c>
      <c r="O74" s="28" t="s">
        <v>13</v>
      </c>
      <c r="P74" s="26"/>
      <c r="Q74" s="28" t="s">
        <v>14</v>
      </c>
      <c r="R74" s="43" t="s">
        <v>9</v>
      </c>
      <c r="T74" s="91" t="s">
        <v>272</v>
      </c>
      <c r="U74" s="91" t="s">
        <v>280</v>
      </c>
    </row>
    <row r="75" spans="1:21" x14ac:dyDescent="0.25">
      <c r="A75" s="26"/>
      <c r="B75" s="26"/>
      <c r="C75" s="26"/>
      <c r="D75" s="26"/>
      <c r="E75" s="26"/>
      <c r="F75" s="26"/>
      <c r="G75" s="26"/>
      <c r="H75" s="26"/>
      <c r="I75" s="26"/>
      <c r="J75"/>
      <c r="K75" s="26"/>
      <c r="L75" s="26"/>
      <c r="M75" s="26"/>
      <c r="N75" s="26"/>
      <c r="O75" s="26"/>
      <c r="P75" s="26"/>
      <c r="Q75" s="26"/>
      <c r="R75" s="44"/>
      <c r="T75" s="40"/>
      <c r="U75" s="100"/>
    </row>
    <row r="76" spans="1:21" x14ac:dyDescent="0.25">
      <c r="A76" s="46" t="s">
        <v>77</v>
      </c>
      <c r="B76" s="34">
        <v>9</v>
      </c>
      <c r="C76" s="31">
        <v>1</v>
      </c>
      <c r="D76" s="31">
        <v>3</v>
      </c>
      <c r="E76" s="31">
        <v>1.62</v>
      </c>
      <c r="F76" s="31">
        <f>(2*B76+C76+D76)/(E76*2)</f>
        <v>6.7901234567901234</v>
      </c>
      <c r="G76" s="31">
        <v>500</v>
      </c>
      <c r="H76" s="31">
        <f t="shared" ref="H76:H78" si="68">F76*5.3544563483342</f>
        <v>36.357419649182837</v>
      </c>
      <c r="I76" s="32">
        <f t="shared" ref="I76:I81" si="69">(500/F76)/((500/F76)-(G76/300))</f>
        <v>1.0231578947368423</v>
      </c>
      <c r="J76"/>
      <c r="K76" s="34">
        <v>55</v>
      </c>
      <c r="L76" s="31">
        <v>0</v>
      </c>
      <c r="M76" s="31">
        <v>0.06</v>
      </c>
      <c r="N76" s="31">
        <f t="shared" ref="N76:N93" si="70">K76*(L76*M76+1)</f>
        <v>55</v>
      </c>
      <c r="O76" s="32">
        <f t="shared" ref="O76:O93" si="71">N76*0.18159375101708</f>
        <v>9.9876563059393995</v>
      </c>
      <c r="P76" s="33"/>
      <c r="Q76" s="34">
        <v>3</v>
      </c>
      <c r="R76" s="79">
        <f>($H76+$O76+$Q76)*$I76*0.8</f>
        <v>40.390243223897961</v>
      </c>
      <c r="T76" s="79">
        <v>2</v>
      </c>
      <c r="U76" s="98">
        <v>2</v>
      </c>
    </row>
    <row r="77" spans="1:21" x14ac:dyDescent="0.25">
      <c r="A77" s="46" t="s">
        <v>83</v>
      </c>
      <c r="B77" s="36">
        <v>17</v>
      </c>
      <c r="C77" s="33">
        <v>1</v>
      </c>
      <c r="D77" s="33">
        <v>3</v>
      </c>
      <c r="E77" s="33">
        <v>1.57</v>
      </c>
      <c r="F77" s="33">
        <f t="shared" ref="F77:F79" si="72">(2*B77+C77+D77)/(E77*2)</f>
        <v>12.101910828025478</v>
      </c>
      <c r="G77" s="33">
        <v>800</v>
      </c>
      <c r="H77" s="33">
        <f t="shared" si="68"/>
        <v>64.799153260095409</v>
      </c>
      <c r="I77" s="35">
        <f t="shared" si="69"/>
        <v>1.0689968225147526</v>
      </c>
      <c r="J77"/>
      <c r="K77" s="36">
        <v>75</v>
      </c>
      <c r="L77" s="33">
        <v>0</v>
      </c>
      <c r="M77" s="33">
        <v>0.06</v>
      </c>
      <c r="N77" s="33">
        <f t="shared" si="70"/>
        <v>75</v>
      </c>
      <c r="O77" s="35">
        <f t="shared" si="71"/>
        <v>13.619531326281001</v>
      </c>
      <c r="P77" s="33"/>
      <c r="Q77" s="36">
        <v>4</v>
      </c>
      <c r="R77" s="80">
        <f t="shared" ref="R77:R81" si="73">($H77+$O77+$Q77)*$I77*0.8</f>
        <v>70.484249550945606</v>
      </c>
      <c r="T77" s="80">
        <v>3</v>
      </c>
      <c r="U77" s="98">
        <v>1</v>
      </c>
    </row>
    <row r="78" spans="1:21" x14ac:dyDescent="0.25">
      <c r="A78" s="46" t="s">
        <v>108</v>
      </c>
      <c r="B78" s="36">
        <v>14</v>
      </c>
      <c r="C78" s="33">
        <v>1</v>
      </c>
      <c r="D78" s="33">
        <v>4</v>
      </c>
      <c r="E78" s="33">
        <v>1.62</v>
      </c>
      <c r="F78" s="33">
        <f t="shared" si="72"/>
        <v>10.185185185185185</v>
      </c>
      <c r="G78" s="33">
        <v>225</v>
      </c>
      <c r="H78" s="33">
        <f t="shared" si="68"/>
        <v>54.536129473774253</v>
      </c>
      <c r="I78" s="35">
        <f t="shared" si="69"/>
        <v>1.0155148095909732</v>
      </c>
      <c r="J78"/>
      <c r="K78" s="39">
        <v>220</v>
      </c>
      <c r="L78" s="37">
        <v>1</v>
      </c>
      <c r="M78" s="37">
        <v>0.06</v>
      </c>
      <c r="N78" s="37">
        <f t="shared" si="70"/>
        <v>233.20000000000002</v>
      </c>
      <c r="O78" s="38">
        <f t="shared" si="71"/>
        <v>42.347662737183057</v>
      </c>
      <c r="P78" s="33"/>
      <c r="Q78" s="39">
        <v>26</v>
      </c>
      <c r="R78" s="81">
        <f t="shared" si="73"/>
        <v>99.832248679141628</v>
      </c>
      <c r="T78" s="81">
        <v>3</v>
      </c>
      <c r="U78" s="99">
        <v>0</v>
      </c>
    </row>
    <row r="79" spans="1:21" x14ac:dyDescent="0.25">
      <c r="A79" s="46" t="s">
        <v>78</v>
      </c>
      <c r="B79" s="34">
        <v>10</v>
      </c>
      <c r="C79" s="31">
        <v>1</v>
      </c>
      <c r="D79" s="31">
        <v>3</v>
      </c>
      <c r="E79" s="31">
        <v>1.8</v>
      </c>
      <c r="F79" s="31">
        <f t="shared" si="72"/>
        <v>6.6666666666666661</v>
      </c>
      <c r="G79" s="31"/>
      <c r="H79" s="31">
        <f>F79*5.3544563483342</f>
        <v>35.696375655561326</v>
      </c>
      <c r="I79" s="32">
        <f t="shared" si="69"/>
        <v>1</v>
      </c>
      <c r="J79"/>
      <c r="K79" s="36">
        <v>125</v>
      </c>
      <c r="L79" s="33">
        <v>1</v>
      </c>
      <c r="M79" s="33">
        <v>0.06</v>
      </c>
      <c r="N79" s="33">
        <f t="shared" si="70"/>
        <v>132.5</v>
      </c>
      <c r="O79" s="35">
        <f t="shared" si="71"/>
        <v>24.061172009763101</v>
      </c>
      <c r="Q79" s="36">
        <v>3</v>
      </c>
      <c r="R79" s="80">
        <f t="shared" si="73"/>
        <v>50.206038132259543</v>
      </c>
      <c r="T79" s="80">
        <v>2</v>
      </c>
      <c r="U79" s="98">
        <v>0</v>
      </c>
    </row>
    <row r="80" spans="1:21" x14ac:dyDescent="0.25">
      <c r="A80" s="46" t="s">
        <v>109</v>
      </c>
      <c r="B80" s="36">
        <v>17</v>
      </c>
      <c r="C80" s="33">
        <v>1</v>
      </c>
      <c r="D80" s="33">
        <v>3</v>
      </c>
      <c r="E80" s="33">
        <v>1.7</v>
      </c>
      <c r="F80" s="33">
        <f>(2*B80+C80+D80)/(E80*2)</f>
        <v>11.176470588235295</v>
      </c>
      <c r="G80" s="33"/>
      <c r="H80" s="33">
        <f>F80*5.3544563483342</f>
        <v>59.843923893146943</v>
      </c>
      <c r="I80" s="35">
        <f t="shared" si="69"/>
        <v>1</v>
      </c>
      <c r="J80"/>
      <c r="K80" s="36">
        <v>230</v>
      </c>
      <c r="L80" s="33">
        <v>3</v>
      </c>
      <c r="M80" s="33">
        <v>0.06</v>
      </c>
      <c r="N80" s="33">
        <f t="shared" si="70"/>
        <v>271.39999999999998</v>
      </c>
      <c r="O80" s="35">
        <f t="shared" si="71"/>
        <v>49.284544026035512</v>
      </c>
      <c r="Q80" s="36">
        <v>19</v>
      </c>
      <c r="R80" s="80">
        <f t="shared" si="73"/>
        <v>102.50277433534598</v>
      </c>
      <c r="T80" s="80">
        <v>4</v>
      </c>
      <c r="U80" s="98">
        <v>4</v>
      </c>
    </row>
    <row r="81" spans="1:21" x14ac:dyDescent="0.25">
      <c r="A81" s="46" t="s">
        <v>154</v>
      </c>
      <c r="B81" s="39">
        <v>12</v>
      </c>
      <c r="C81" s="37">
        <v>1</v>
      </c>
      <c r="D81" s="37">
        <v>3</v>
      </c>
      <c r="E81" s="37">
        <v>1.7</v>
      </c>
      <c r="F81" s="37">
        <f t="shared" ref="F81" si="74">(2*B81+C81+D81)/(E81*2)</f>
        <v>8.2352941176470598</v>
      </c>
      <c r="G81" s="37"/>
      <c r="H81" s="37">
        <f t="shared" ref="H81:H93" si="75">F81*5.3544563483342</f>
        <v>44.095522868634589</v>
      </c>
      <c r="I81" s="38">
        <f t="shared" si="69"/>
        <v>1</v>
      </c>
      <c r="J81"/>
      <c r="K81" s="39">
        <v>220</v>
      </c>
      <c r="L81" s="37">
        <v>3</v>
      </c>
      <c r="M81" s="37">
        <v>0.06</v>
      </c>
      <c r="N81" s="37">
        <f t="shared" si="70"/>
        <v>259.59999999999997</v>
      </c>
      <c r="O81" s="38">
        <f t="shared" si="71"/>
        <v>47.141737764033962</v>
      </c>
      <c r="Q81" s="39">
        <v>36</v>
      </c>
      <c r="R81" s="81">
        <f t="shared" si="73"/>
        <v>101.78980850613485</v>
      </c>
      <c r="T81" s="81">
        <v>4</v>
      </c>
      <c r="U81" s="99">
        <v>4</v>
      </c>
    </row>
    <row r="82" spans="1:21" x14ac:dyDescent="0.25">
      <c r="A82" s="46" t="s">
        <v>79</v>
      </c>
      <c r="B82" s="36">
        <v>7</v>
      </c>
      <c r="C82" s="33">
        <v>1</v>
      </c>
      <c r="D82" s="33">
        <v>2</v>
      </c>
      <c r="E82" s="33">
        <v>2.15</v>
      </c>
      <c r="F82" s="33">
        <f>(2*B82+C82+D82)/(E82*2)</f>
        <v>3.9534883720930236</v>
      </c>
      <c r="G82" s="33"/>
      <c r="H82" s="33">
        <f t="shared" si="75"/>
        <v>21.168780912018931</v>
      </c>
      <c r="I82" s="35">
        <v>1</v>
      </c>
      <c r="J82"/>
      <c r="K82" s="36">
        <v>110</v>
      </c>
      <c r="L82" s="33">
        <v>0</v>
      </c>
      <c r="M82" s="33">
        <v>0.06</v>
      </c>
      <c r="N82" s="33">
        <f t="shared" si="70"/>
        <v>110</v>
      </c>
      <c r="O82" s="35">
        <f t="shared" si="71"/>
        <v>19.975312611878799</v>
      </c>
      <c r="Q82" s="36">
        <v>15</v>
      </c>
      <c r="R82" s="80">
        <f>($H82+$O82+$Q82)*$I82*0.8</f>
        <v>44.915274819118189</v>
      </c>
      <c r="T82" s="80">
        <v>2</v>
      </c>
      <c r="U82" s="98">
        <v>0</v>
      </c>
    </row>
    <row r="83" spans="1:21" x14ac:dyDescent="0.25">
      <c r="A83" s="46" t="s">
        <v>84</v>
      </c>
      <c r="B83" s="36">
        <v>31</v>
      </c>
      <c r="C83" s="33">
        <v>1</v>
      </c>
      <c r="D83" s="33">
        <v>6</v>
      </c>
      <c r="E83" s="33">
        <v>2.15</v>
      </c>
      <c r="F83" s="33">
        <f t="shared" ref="F83" si="76">(2*B83+C83+D83)/(E83*2)</f>
        <v>16.046511627906977</v>
      </c>
      <c r="G83" s="33"/>
      <c r="H83" s="33">
        <f t="shared" si="75"/>
        <v>85.92034605466506</v>
      </c>
      <c r="I83" s="35">
        <v>1</v>
      </c>
      <c r="J83"/>
      <c r="K83" s="36">
        <v>250</v>
      </c>
      <c r="L83" s="33">
        <v>3</v>
      </c>
      <c r="M83" s="33">
        <v>0.06</v>
      </c>
      <c r="N83" s="33">
        <f t="shared" si="70"/>
        <v>295</v>
      </c>
      <c r="O83" s="35">
        <f t="shared" si="71"/>
        <v>53.570156550038604</v>
      </c>
      <c r="P83" s="26"/>
      <c r="Q83" s="36">
        <v>17</v>
      </c>
      <c r="R83" s="80">
        <f t="shared" ref="R83:R93" si="77">($H83+$O83+$Q83)*$I83*0.8</f>
        <v>125.19240208376294</v>
      </c>
      <c r="T83" s="80">
        <v>4</v>
      </c>
      <c r="U83" s="98">
        <v>5</v>
      </c>
    </row>
    <row r="84" spans="1:21" x14ac:dyDescent="0.25">
      <c r="A84" s="46" t="s">
        <v>85</v>
      </c>
      <c r="B84" s="36">
        <v>15</v>
      </c>
      <c r="C84" s="33">
        <v>1</v>
      </c>
      <c r="D84" s="33">
        <v>4</v>
      </c>
      <c r="E84" s="33">
        <v>1.95</v>
      </c>
      <c r="F84" s="33">
        <f>(2*B84+C84+D84)/(E84*2)</f>
        <v>8.9743589743589745</v>
      </c>
      <c r="G84" s="33"/>
      <c r="H84" s="33">
        <f t="shared" si="75"/>
        <v>48.052813382486406</v>
      </c>
      <c r="I84" s="35">
        <v>1</v>
      </c>
      <c r="J84"/>
      <c r="K84" s="39">
        <v>225</v>
      </c>
      <c r="L84" s="37">
        <v>4</v>
      </c>
      <c r="M84" s="37">
        <v>0.06</v>
      </c>
      <c r="N84" s="37">
        <f t="shared" si="70"/>
        <v>279</v>
      </c>
      <c r="O84" s="38">
        <f t="shared" si="71"/>
        <v>50.664656533765317</v>
      </c>
      <c r="Q84" s="39">
        <v>33</v>
      </c>
      <c r="R84" s="81">
        <f t="shared" si="77"/>
        <v>105.37397593300139</v>
      </c>
      <c r="T84" s="81">
        <v>3</v>
      </c>
      <c r="U84" s="99">
        <v>0</v>
      </c>
    </row>
    <row r="85" spans="1:21" x14ac:dyDescent="0.25">
      <c r="A85" s="46" t="s">
        <v>80</v>
      </c>
      <c r="B85" s="34">
        <v>8</v>
      </c>
      <c r="C85" s="31">
        <v>1</v>
      </c>
      <c r="D85" s="31">
        <v>2</v>
      </c>
      <c r="E85" s="31">
        <v>1.78</v>
      </c>
      <c r="F85" s="31">
        <f t="shared" ref="F85:F86" si="78">(2*B85+C85+D85)/(E85*2)</f>
        <v>5.3370786516853927</v>
      </c>
      <c r="G85" s="31">
        <v>630</v>
      </c>
      <c r="H85" s="31">
        <f t="shared" si="75"/>
        <v>28.577154668075782</v>
      </c>
      <c r="I85" s="32">
        <f t="shared" ref="I85:I88" si="79">(500/F85)/((500/F85)-(G85/300))</f>
        <v>1.0229297166829492</v>
      </c>
      <c r="J85"/>
      <c r="K85" s="36">
        <v>80</v>
      </c>
      <c r="L85" s="33">
        <v>0</v>
      </c>
      <c r="M85" s="33">
        <v>0.06</v>
      </c>
      <c r="N85" s="33">
        <f t="shared" si="70"/>
        <v>80</v>
      </c>
      <c r="O85" s="35">
        <f t="shared" si="71"/>
        <v>14.5275000813664</v>
      </c>
      <c r="Q85" s="36">
        <v>30</v>
      </c>
      <c r="R85" s="80">
        <f t="shared" si="77"/>
        <v>59.824739016841363</v>
      </c>
      <c r="T85" s="80">
        <v>1</v>
      </c>
      <c r="U85" s="98">
        <v>3</v>
      </c>
    </row>
    <row r="86" spans="1:21" x14ac:dyDescent="0.25">
      <c r="A86" s="46" t="s">
        <v>110</v>
      </c>
      <c r="B86" s="36">
        <v>13</v>
      </c>
      <c r="C86" s="33">
        <v>1</v>
      </c>
      <c r="D86" s="33">
        <v>3</v>
      </c>
      <c r="E86" s="33">
        <v>1.75</v>
      </c>
      <c r="F86" s="33">
        <f t="shared" si="78"/>
        <v>8.5714285714285712</v>
      </c>
      <c r="G86" s="33">
        <v>700</v>
      </c>
      <c r="H86" s="33">
        <f t="shared" si="75"/>
        <v>45.895340128578852</v>
      </c>
      <c r="I86" s="35">
        <f t="shared" si="79"/>
        <v>1.0416666666666667</v>
      </c>
      <c r="J86"/>
      <c r="K86" s="36">
        <v>120</v>
      </c>
      <c r="L86" s="33">
        <v>0</v>
      </c>
      <c r="M86" s="33">
        <v>0.06</v>
      </c>
      <c r="N86" s="33">
        <f t="shared" si="70"/>
        <v>120</v>
      </c>
      <c r="O86" s="35">
        <f t="shared" si="71"/>
        <v>21.7912501220496</v>
      </c>
      <c r="Q86" s="36">
        <v>40</v>
      </c>
      <c r="R86" s="80">
        <f t="shared" si="77"/>
        <v>89.738825208857065</v>
      </c>
      <c r="T86" s="80">
        <v>2</v>
      </c>
      <c r="U86" s="98">
        <v>3</v>
      </c>
    </row>
    <row r="87" spans="1:21" x14ac:dyDescent="0.25">
      <c r="A87" s="46" t="s">
        <v>111</v>
      </c>
      <c r="B87" s="39">
        <v>13</v>
      </c>
      <c r="C87" s="37">
        <v>1</v>
      </c>
      <c r="D87" s="37">
        <v>3</v>
      </c>
      <c r="E87" s="37">
        <v>1.6</v>
      </c>
      <c r="F87" s="37">
        <f>(2*B87+C87+D87)/(E87*2)</f>
        <v>9.375</v>
      </c>
      <c r="G87" s="37">
        <v>630</v>
      </c>
      <c r="H87" s="37">
        <f t="shared" si="75"/>
        <v>50.19802826563312</v>
      </c>
      <c r="I87" s="38">
        <f t="shared" si="79"/>
        <v>1.040988939492518</v>
      </c>
      <c r="J87"/>
      <c r="K87" s="39">
        <v>130</v>
      </c>
      <c r="L87" s="37">
        <v>0</v>
      </c>
      <c r="M87" s="37">
        <v>0.06</v>
      </c>
      <c r="N87" s="37">
        <f t="shared" si="70"/>
        <v>130</v>
      </c>
      <c r="O87" s="38">
        <f t="shared" si="71"/>
        <v>23.607187632220402</v>
      </c>
      <c r="Q87" s="39">
        <v>22</v>
      </c>
      <c r="R87" s="81">
        <f t="shared" si="77"/>
        <v>79.785736076286611</v>
      </c>
      <c r="T87" s="81">
        <v>4</v>
      </c>
      <c r="U87" s="99">
        <v>4</v>
      </c>
    </row>
    <row r="88" spans="1:21" x14ac:dyDescent="0.25">
      <c r="A88" s="46" t="s">
        <v>87</v>
      </c>
      <c r="B88" s="36">
        <v>15</v>
      </c>
      <c r="C88" s="33">
        <v>1</v>
      </c>
      <c r="D88" s="33">
        <v>7</v>
      </c>
      <c r="E88" s="33">
        <v>1.9</v>
      </c>
      <c r="F88" s="33">
        <f t="shared" ref="F88:F89" si="80">(2*B88+C88+D88)/(E88*2)</f>
        <v>10</v>
      </c>
      <c r="G88" s="31">
        <v>515</v>
      </c>
      <c r="H88" s="33">
        <f t="shared" si="75"/>
        <v>53.544563483341996</v>
      </c>
      <c r="I88" s="32">
        <f t="shared" si="79"/>
        <v>1.0355540214014498</v>
      </c>
      <c r="J88"/>
      <c r="K88" s="36">
        <v>200</v>
      </c>
      <c r="L88" s="33">
        <v>3</v>
      </c>
      <c r="M88" s="33">
        <v>0.06</v>
      </c>
      <c r="N88" s="33">
        <f t="shared" si="70"/>
        <v>236</v>
      </c>
      <c r="O88" s="35">
        <f t="shared" si="71"/>
        <v>42.856125240030877</v>
      </c>
      <c r="Q88" s="36">
        <v>18</v>
      </c>
      <c r="R88" s="80">
        <f t="shared" si="77"/>
        <v>94.774474606867415</v>
      </c>
      <c r="T88" s="80">
        <v>3</v>
      </c>
      <c r="U88" s="98">
        <v>4</v>
      </c>
    </row>
    <row r="89" spans="1:21" x14ac:dyDescent="0.25">
      <c r="A89" s="46" t="s">
        <v>81</v>
      </c>
      <c r="B89" s="36">
        <v>21</v>
      </c>
      <c r="C89" s="33">
        <v>1</v>
      </c>
      <c r="D89" s="33">
        <v>3</v>
      </c>
      <c r="E89" s="33">
        <v>1.9</v>
      </c>
      <c r="F89" s="33">
        <f t="shared" si="80"/>
        <v>12.105263157894738</v>
      </c>
      <c r="G89" s="33"/>
      <c r="H89" s="33">
        <f t="shared" si="75"/>
        <v>64.817103164045577</v>
      </c>
      <c r="I89" s="35">
        <f t="shared" ref="I89:I90" si="81">(500/F89)/((500/F89)-(G89/300))</f>
        <v>1</v>
      </c>
      <c r="J89"/>
      <c r="K89" s="36">
        <v>400</v>
      </c>
      <c r="L89" s="33">
        <v>4</v>
      </c>
      <c r="M89" s="33">
        <v>0.06</v>
      </c>
      <c r="N89" s="33">
        <f t="shared" si="70"/>
        <v>496</v>
      </c>
      <c r="O89" s="35">
        <f t="shared" si="71"/>
        <v>90.070500504471681</v>
      </c>
      <c r="Q89" s="36">
        <v>51</v>
      </c>
      <c r="R89" s="80">
        <f t="shared" si="77"/>
        <v>164.71008293481384</v>
      </c>
      <c r="T89" s="80">
        <v>3</v>
      </c>
      <c r="U89" s="98">
        <v>5</v>
      </c>
    </row>
    <row r="90" spans="1:21" x14ac:dyDescent="0.25">
      <c r="A90" s="46" t="s">
        <v>86</v>
      </c>
      <c r="B90" s="39">
        <v>25</v>
      </c>
      <c r="C90" s="37">
        <v>1</v>
      </c>
      <c r="D90" s="37">
        <v>3</v>
      </c>
      <c r="E90" s="37">
        <v>1.61</v>
      </c>
      <c r="F90" s="37">
        <f>(2*B90+C90+D90)/(E90*2)</f>
        <v>16.770186335403725</v>
      </c>
      <c r="G90" s="37">
        <v>600</v>
      </c>
      <c r="H90" s="37">
        <f t="shared" si="75"/>
        <v>89.795230686349925</v>
      </c>
      <c r="I90" s="38">
        <f t="shared" si="81"/>
        <v>1.0719041278295607</v>
      </c>
      <c r="J90"/>
      <c r="K90" s="39">
        <v>250</v>
      </c>
      <c r="L90" s="37">
        <v>3</v>
      </c>
      <c r="M90" s="37">
        <v>0.06</v>
      </c>
      <c r="N90" s="37">
        <f t="shared" si="70"/>
        <v>295</v>
      </c>
      <c r="O90" s="38">
        <f t="shared" si="71"/>
        <v>53.570156550038604</v>
      </c>
      <c r="Q90" s="39">
        <v>166</v>
      </c>
      <c r="R90" s="81">
        <f t="shared" si="77"/>
        <v>265.28802846902028</v>
      </c>
      <c r="T90" s="81">
        <v>5</v>
      </c>
      <c r="U90" s="99">
        <v>6</v>
      </c>
    </row>
    <row r="91" spans="1:21" x14ac:dyDescent="0.25">
      <c r="A91" s="46" t="s">
        <v>82</v>
      </c>
      <c r="B91" s="36">
        <v>27</v>
      </c>
      <c r="C91" s="33">
        <v>1</v>
      </c>
      <c r="D91" s="33">
        <v>4</v>
      </c>
      <c r="E91" s="33">
        <v>2.85</v>
      </c>
      <c r="F91" s="33">
        <f t="shared" ref="F91" si="82">(2*B91+C91+D91)/(E91*2)</f>
        <v>10.350877192982455</v>
      </c>
      <c r="G91" s="33"/>
      <c r="H91" s="33">
        <f t="shared" si="75"/>
        <v>55.423320096792587</v>
      </c>
      <c r="I91" s="35">
        <v>1</v>
      </c>
      <c r="J91"/>
      <c r="K91" s="36">
        <v>250</v>
      </c>
      <c r="L91" s="33">
        <v>3</v>
      </c>
      <c r="M91" s="33">
        <v>0.06</v>
      </c>
      <c r="N91" s="33">
        <f t="shared" si="70"/>
        <v>295</v>
      </c>
      <c r="O91" s="35">
        <f t="shared" si="71"/>
        <v>53.570156550038604</v>
      </c>
      <c r="Q91" s="36">
        <v>41</v>
      </c>
      <c r="R91" s="80">
        <f t="shared" si="77"/>
        <v>119.99478131746497</v>
      </c>
      <c r="T91" s="80">
        <v>3</v>
      </c>
      <c r="U91" s="98">
        <v>0</v>
      </c>
    </row>
    <row r="92" spans="1:21" x14ac:dyDescent="0.25">
      <c r="A92" s="46" t="s">
        <v>112</v>
      </c>
      <c r="B92" s="36">
        <v>37</v>
      </c>
      <c r="C92" s="33">
        <v>1</v>
      </c>
      <c r="D92" s="33">
        <v>5</v>
      </c>
      <c r="E92" s="33">
        <v>2.5499999999999998</v>
      </c>
      <c r="F92" s="33">
        <f>(2*B92+C92+D92)/(E92*2)</f>
        <v>15.686274509803923</v>
      </c>
      <c r="G92" s="33"/>
      <c r="H92" s="33">
        <f t="shared" si="75"/>
        <v>83.991472130732546</v>
      </c>
      <c r="I92" s="35">
        <f t="shared" ref="I92" si="83">(500/F92)/((500/F92)-(G92/300))</f>
        <v>1</v>
      </c>
      <c r="J92"/>
      <c r="K92" s="36">
        <v>650</v>
      </c>
      <c r="L92" s="33">
        <v>3</v>
      </c>
      <c r="M92" s="33">
        <v>0.06</v>
      </c>
      <c r="N92" s="33">
        <f t="shared" si="70"/>
        <v>767</v>
      </c>
      <c r="O92" s="35">
        <f t="shared" si="71"/>
        <v>139.28240703010036</v>
      </c>
      <c r="Q92" s="36">
        <v>70</v>
      </c>
      <c r="R92" s="80">
        <f t="shared" si="77"/>
        <v>234.61910332866634</v>
      </c>
      <c r="T92" s="80">
        <v>5</v>
      </c>
      <c r="U92" s="98">
        <v>5</v>
      </c>
    </row>
    <row r="93" spans="1:21" x14ac:dyDescent="0.25">
      <c r="A93" s="46" t="s">
        <v>113</v>
      </c>
      <c r="B93" s="39">
        <v>18</v>
      </c>
      <c r="C93" s="37">
        <v>1</v>
      </c>
      <c r="D93" s="37">
        <v>4</v>
      </c>
      <c r="E93" s="37">
        <v>2.65</v>
      </c>
      <c r="F93" s="37">
        <f t="shared" ref="F93" si="84">(2*B93+C93+D93)/(E93*2)</f>
        <v>7.7358490566037741</v>
      </c>
      <c r="G93" s="37"/>
      <c r="H93" s="37">
        <f t="shared" si="75"/>
        <v>41.421266090887208</v>
      </c>
      <c r="I93" s="38">
        <v>1</v>
      </c>
      <c r="J93"/>
      <c r="K93" s="39">
        <v>590</v>
      </c>
      <c r="L93" s="37">
        <v>3</v>
      </c>
      <c r="M93" s="37">
        <v>0.06</v>
      </c>
      <c r="N93" s="37">
        <f t="shared" si="70"/>
        <v>696.19999999999993</v>
      </c>
      <c r="O93" s="38">
        <f t="shared" si="71"/>
        <v>126.42556945809109</v>
      </c>
      <c r="Q93" s="39">
        <v>120</v>
      </c>
      <c r="R93" s="81">
        <f t="shared" si="77"/>
        <v>230.27746843918268</v>
      </c>
      <c r="T93" s="81">
        <v>3</v>
      </c>
      <c r="U93" s="99">
        <v>0</v>
      </c>
    </row>
    <row r="94" spans="1:21" x14ac:dyDescent="0.25">
      <c r="J94"/>
      <c r="T94" s="8"/>
    </row>
    <row r="95" spans="1:21" x14ac:dyDescent="0.25">
      <c r="F95" s="6"/>
      <c r="G95" s="6"/>
      <c r="J95"/>
      <c r="T95" s="8"/>
    </row>
    <row r="96" spans="1:21" x14ac:dyDescent="0.25">
      <c r="F96" s="6"/>
      <c r="G96" s="6"/>
      <c r="J96"/>
      <c r="T96" s="8"/>
    </row>
    <row r="97" spans="1:22" x14ac:dyDescent="0.25">
      <c r="A97" s="26"/>
      <c r="B97" s="73"/>
      <c r="C97" s="74"/>
      <c r="D97" s="74"/>
      <c r="E97" s="74"/>
      <c r="F97" s="74"/>
      <c r="G97" s="74"/>
      <c r="H97" s="74"/>
      <c r="I97" s="75"/>
      <c r="J97"/>
      <c r="K97" s="76"/>
      <c r="L97" s="76"/>
      <c r="M97" s="76"/>
      <c r="N97" s="76"/>
      <c r="O97" s="76"/>
      <c r="P97" s="26"/>
      <c r="Q97" s="77"/>
      <c r="R97" s="78"/>
      <c r="T97" s="95"/>
      <c r="U97" s="101"/>
    </row>
    <row r="98" spans="1:22" ht="15.75" x14ac:dyDescent="0.25">
      <c r="A98" s="42" t="s">
        <v>114</v>
      </c>
      <c r="B98" s="41" t="s">
        <v>0</v>
      </c>
      <c r="C98" s="27" t="s">
        <v>1</v>
      </c>
      <c r="D98" s="27" t="s">
        <v>2</v>
      </c>
      <c r="E98" s="27" t="s">
        <v>3</v>
      </c>
      <c r="F98" s="27" t="s">
        <v>4</v>
      </c>
      <c r="G98" s="27" t="s">
        <v>15</v>
      </c>
      <c r="H98" s="28" t="s">
        <v>12</v>
      </c>
      <c r="I98" s="28" t="s">
        <v>11</v>
      </c>
      <c r="J98"/>
      <c r="K98" s="27" t="s">
        <v>5</v>
      </c>
      <c r="L98" s="27" t="s">
        <v>6</v>
      </c>
      <c r="M98" s="27" t="s">
        <v>8</v>
      </c>
      <c r="N98" s="27" t="s">
        <v>7</v>
      </c>
      <c r="O98" s="28" t="s">
        <v>13</v>
      </c>
      <c r="P98" s="26"/>
      <c r="Q98" s="28" t="s">
        <v>14</v>
      </c>
      <c r="R98" s="43" t="s">
        <v>9</v>
      </c>
      <c r="T98" s="91" t="s">
        <v>272</v>
      </c>
      <c r="U98" s="91" t="s">
        <v>280</v>
      </c>
    </row>
    <row r="99" spans="1:22" x14ac:dyDescent="0.25">
      <c r="A99" s="26"/>
      <c r="B99" s="26"/>
      <c r="C99" s="26"/>
      <c r="D99" s="26"/>
      <c r="E99" s="26"/>
      <c r="F99" s="26"/>
      <c r="G99" s="26"/>
      <c r="H99" s="26"/>
      <c r="I99" s="26"/>
      <c r="J99"/>
      <c r="K99" s="26"/>
      <c r="L99" s="26"/>
      <c r="M99" s="26"/>
      <c r="N99" s="26"/>
      <c r="O99" s="26"/>
      <c r="P99" s="26"/>
      <c r="Q99" s="26"/>
      <c r="R99" s="44"/>
      <c r="T99" s="40"/>
      <c r="U99" s="100"/>
    </row>
    <row r="100" spans="1:22" x14ac:dyDescent="0.25">
      <c r="A100" s="46" t="s">
        <v>152</v>
      </c>
      <c r="B100" s="34">
        <v>10</v>
      </c>
      <c r="C100" s="31">
        <v>1</v>
      </c>
      <c r="D100" s="31">
        <v>2</v>
      </c>
      <c r="E100" s="31">
        <v>1.77</v>
      </c>
      <c r="F100" s="31">
        <f>(2*B100+C100+D100)/(E100*2)</f>
        <v>6.4971751412429377</v>
      </c>
      <c r="G100" s="31"/>
      <c r="H100" s="31">
        <f t="shared" ref="H100:H102" si="85">F100*5.3544563483342</f>
        <v>34.788840681267395</v>
      </c>
      <c r="I100" s="32">
        <f t="shared" ref="I100:I107" si="86">(500/F100)/((500/F100)-(G100/300))</f>
        <v>1</v>
      </c>
      <c r="J100"/>
      <c r="K100" s="34">
        <v>140</v>
      </c>
      <c r="L100" s="31">
        <v>1</v>
      </c>
      <c r="M100" s="31">
        <v>0.06</v>
      </c>
      <c r="N100" s="31">
        <f t="shared" ref="N100:N117" si="87">K100*(L100*M100+1)</f>
        <v>148.4</v>
      </c>
      <c r="O100" s="32">
        <f t="shared" ref="O100:O117" si="88">N100*0.18159375101708</f>
        <v>26.948512650934674</v>
      </c>
      <c r="P100" s="33"/>
      <c r="Q100" s="34">
        <v>1</v>
      </c>
      <c r="R100" s="79">
        <f>($H100+$O100+$Q100)*$I100*0.8</f>
        <v>50.189882665761658</v>
      </c>
      <c r="T100" s="79">
        <v>2</v>
      </c>
      <c r="U100" s="98">
        <v>0</v>
      </c>
    </row>
    <row r="101" spans="1:22" x14ac:dyDescent="0.25">
      <c r="A101" s="46" t="s">
        <v>370</v>
      </c>
      <c r="B101" s="36">
        <v>12</v>
      </c>
      <c r="C101" s="33">
        <v>1</v>
      </c>
      <c r="D101" s="33">
        <v>3</v>
      </c>
      <c r="E101" s="33">
        <v>1.77</v>
      </c>
      <c r="F101" s="33">
        <f t="shared" ref="F101:F103" si="89">(2*B101+C101+D101)/(E101*2)</f>
        <v>7.9096045197740112</v>
      </c>
      <c r="G101" s="33">
        <v>340</v>
      </c>
      <c r="H101" s="33">
        <f t="shared" si="85"/>
        <v>42.351632133716834</v>
      </c>
      <c r="I101" s="35">
        <f t="shared" si="86"/>
        <v>1.0182557336810616</v>
      </c>
      <c r="J101"/>
      <c r="K101" s="36">
        <v>140</v>
      </c>
      <c r="L101" s="33">
        <v>2</v>
      </c>
      <c r="M101" s="33">
        <v>0.06</v>
      </c>
      <c r="N101" s="33">
        <f t="shared" si="87"/>
        <v>156.80000000000001</v>
      </c>
      <c r="O101" s="35">
        <f t="shared" si="88"/>
        <v>28.473900159478145</v>
      </c>
      <c r="P101" s="33"/>
      <c r="Q101" s="36">
        <v>15</v>
      </c>
      <c r="R101" s="80">
        <f t="shared" ref="R101:R105" si="90">($H101+$O101+$Q101)*$I101*0.8</f>
        <v>69.913872283019927</v>
      </c>
      <c r="T101" s="80">
        <v>2</v>
      </c>
      <c r="U101" s="98">
        <v>3</v>
      </c>
    </row>
    <row r="102" spans="1:22" x14ac:dyDescent="0.25">
      <c r="A102" s="46" t="s">
        <v>115</v>
      </c>
      <c r="B102" s="36">
        <v>17</v>
      </c>
      <c r="C102" s="33">
        <v>1</v>
      </c>
      <c r="D102" s="33">
        <v>4</v>
      </c>
      <c r="E102" s="33">
        <v>1.77</v>
      </c>
      <c r="F102" s="33">
        <f t="shared" si="89"/>
        <v>11.016949152542372</v>
      </c>
      <c r="G102" s="33"/>
      <c r="H102" s="33">
        <f t="shared" si="85"/>
        <v>58.989773329105581</v>
      </c>
      <c r="I102" s="35">
        <f t="shared" si="86"/>
        <v>1</v>
      </c>
      <c r="J102"/>
      <c r="K102" s="39">
        <v>220</v>
      </c>
      <c r="L102" s="37">
        <v>2</v>
      </c>
      <c r="M102" s="37">
        <v>0.06</v>
      </c>
      <c r="N102" s="37">
        <f t="shared" si="87"/>
        <v>246.40000000000003</v>
      </c>
      <c r="O102" s="38">
        <f t="shared" si="88"/>
        <v>44.744700250608517</v>
      </c>
      <c r="P102" s="33"/>
      <c r="Q102" s="39">
        <v>21</v>
      </c>
      <c r="R102" s="81">
        <f t="shared" si="90"/>
        <v>99.787578863771273</v>
      </c>
      <c r="T102" s="81">
        <v>3</v>
      </c>
      <c r="U102" s="99">
        <v>3</v>
      </c>
    </row>
    <row r="103" spans="1:22" x14ac:dyDescent="0.25">
      <c r="A103" s="46" t="s">
        <v>116</v>
      </c>
      <c r="B103" s="34">
        <v>11</v>
      </c>
      <c r="C103" s="31">
        <v>1</v>
      </c>
      <c r="D103" s="31">
        <v>3</v>
      </c>
      <c r="E103" s="31">
        <v>1.82</v>
      </c>
      <c r="F103" s="31">
        <f t="shared" si="89"/>
        <v>7.1428571428571423</v>
      </c>
      <c r="G103" s="31">
        <v>550</v>
      </c>
      <c r="H103" s="31">
        <f>F103*5.3544563483342</f>
        <v>38.246116773815707</v>
      </c>
      <c r="I103" s="32">
        <f t="shared" si="86"/>
        <v>1.0268948655256722</v>
      </c>
      <c r="J103"/>
      <c r="K103" s="36">
        <v>125</v>
      </c>
      <c r="L103" s="33">
        <v>2</v>
      </c>
      <c r="M103" s="33">
        <v>0.06</v>
      </c>
      <c r="N103" s="33">
        <f t="shared" si="87"/>
        <v>140</v>
      </c>
      <c r="O103" s="35">
        <f t="shared" si="88"/>
        <v>25.4231251423912</v>
      </c>
      <c r="Q103" s="36">
        <v>21</v>
      </c>
      <c r="R103" s="80">
        <f t="shared" si="90"/>
        <v>69.55712783336314</v>
      </c>
      <c r="T103" s="80">
        <v>3</v>
      </c>
      <c r="U103" s="98">
        <v>3</v>
      </c>
    </row>
    <row r="104" spans="1:22" x14ac:dyDescent="0.25">
      <c r="A104" s="46" t="s">
        <v>117</v>
      </c>
      <c r="B104" s="36">
        <v>16</v>
      </c>
      <c r="C104" s="33">
        <v>1</v>
      </c>
      <c r="D104" s="33">
        <v>3</v>
      </c>
      <c r="E104" s="33">
        <v>1.45</v>
      </c>
      <c r="F104" s="33">
        <f>(2*B104+C104+D104)/(E104*2)</f>
        <v>12.413793103448276</v>
      </c>
      <c r="G104" s="33">
        <v>420</v>
      </c>
      <c r="H104" s="33">
        <f>F104*5.3544563483342</f>
        <v>66.469113289665927</v>
      </c>
      <c r="I104" s="35">
        <f t="shared" si="86"/>
        <v>1.0360102886539011</v>
      </c>
      <c r="J104"/>
      <c r="K104" s="36">
        <v>210</v>
      </c>
      <c r="L104" s="33">
        <v>2</v>
      </c>
      <c r="M104" s="33">
        <v>0.06</v>
      </c>
      <c r="N104" s="33">
        <f t="shared" si="87"/>
        <v>235.20000000000002</v>
      </c>
      <c r="O104" s="35">
        <f t="shared" si="88"/>
        <v>42.710850239217223</v>
      </c>
      <c r="Q104" s="36">
        <v>156</v>
      </c>
      <c r="R104" s="80">
        <f t="shared" si="90"/>
        <v>219.78333644863139</v>
      </c>
      <c r="T104" s="80">
        <v>3</v>
      </c>
      <c r="U104" s="98">
        <v>6</v>
      </c>
    </row>
    <row r="105" spans="1:22" x14ac:dyDescent="0.25">
      <c r="A105" s="46" t="s">
        <v>118</v>
      </c>
      <c r="B105" s="39">
        <v>20</v>
      </c>
      <c r="C105" s="37">
        <v>1</v>
      </c>
      <c r="D105" s="37">
        <v>3</v>
      </c>
      <c r="E105" s="37">
        <v>2</v>
      </c>
      <c r="F105" s="37">
        <f t="shared" ref="F105" si="91">(2*B105+C105+D105)/(E105*2)</f>
        <v>11</v>
      </c>
      <c r="G105" s="37">
        <v>550</v>
      </c>
      <c r="H105" s="37">
        <f t="shared" ref="H105:H117" si="92">F105*5.3544563483342</f>
        <v>58.899019831676199</v>
      </c>
      <c r="I105" s="38">
        <f t="shared" si="86"/>
        <v>1.0420284821118444</v>
      </c>
      <c r="J105"/>
      <c r="K105" s="39">
        <v>125</v>
      </c>
      <c r="L105" s="37">
        <v>2</v>
      </c>
      <c r="M105" s="37">
        <v>0.06</v>
      </c>
      <c r="N105" s="37">
        <f t="shared" si="87"/>
        <v>140</v>
      </c>
      <c r="O105" s="38">
        <f t="shared" si="88"/>
        <v>25.4231251423912</v>
      </c>
      <c r="Q105" s="39">
        <v>36</v>
      </c>
      <c r="R105" s="81">
        <f t="shared" si="90"/>
        <v>100.303281673415</v>
      </c>
      <c r="T105" s="81">
        <v>4</v>
      </c>
      <c r="U105" s="99">
        <v>0</v>
      </c>
    </row>
    <row r="106" spans="1:22" x14ac:dyDescent="0.25">
      <c r="A106" s="46" t="s">
        <v>119</v>
      </c>
      <c r="B106" s="36">
        <v>9</v>
      </c>
      <c r="C106" s="33">
        <v>1</v>
      </c>
      <c r="D106" s="33">
        <v>2</v>
      </c>
      <c r="E106" s="33">
        <v>1.82</v>
      </c>
      <c r="F106" s="33">
        <f>(2*B106+C106+D106)/(E106*2)</f>
        <v>5.7692307692307692</v>
      </c>
      <c r="G106" s="33">
        <v>380</v>
      </c>
      <c r="H106" s="33">
        <f t="shared" si="92"/>
        <v>30.891094317312689</v>
      </c>
      <c r="I106" s="35">
        <v>1</v>
      </c>
      <c r="J106" s="72"/>
      <c r="K106" s="36">
        <v>135</v>
      </c>
      <c r="L106" s="33">
        <v>1</v>
      </c>
      <c r="M106" s="33">
        <v>0.06</v>
      </c>
      <c r="N106" s="33">
        <f t="shared" si="87"/>
        <v>143.1</v>
      </c>
      <c r="O106" s="35">
        <f t="shared" si="88"/>
        <v>25.986065770544148</v>
      </c>
      <c r="Q106" s="36">
        <v>43</v>
      </c>
      <c r="R106" s="80">
        <f>($H106+$O106+$Q106)*$I106*0.8</f>
        <v>79.901728070285472</v>
      </c>
      <c r="T106" s="80">
        <v>2</v>
      </c>
      <c r="U106" s="98">
        <v>4</v>
      </c>
      <c r="V106" s="72"/>
    </row>
    <row r="107" spans="1:22" x14ac:dyDescent="0.25">
      <c r="A107" s="46" t="s">
        <v>153</v>
      </c>
      <c r="B107" s="36">
        <v>29</v>
      </c>
      <c r="C107" s="33">
        <v>1</v>
      </c>
      <c r="D107" s="33">
        <v>1</v>
      </c>
      <c r="E107" s="33">
        <v>2.4</v>
      </c>
      <c r="F107" s="33">
        <f t="shared" ref="F107" si="93">(2*B107+C107+D107)/(E107*2)</f>
        <v>12.5</v>
      </c>
      <c r="G107" s="33">
        <v>350</v>
      </c>
      <c r="H107" s="33">
        <f t="shared" si="92"/>
        <v>66.930704354177493</v>
      </c>
      <c r="I107" s="35">
        <f t="shared" si="86"/>
        <v>1.0300429184549356</v>
      </c>
      <c r="J107" s="58"/>
      <c r="K107" s="36">
        <v>235</v>
      </c>
      <c r="L107" s="33">
        <v>3</v>
      </c>
      <c r="M107" s="33">
        <v>0.06</v>
      </c>
      <c r="N107" s="33">
        <f t="shared" si="87"/>
        <v>277.3</v>
      </c>
      <c r="O107" s="35">
        <f t="shared" si="88"/>
        <v>50.355947157036283</v>
      </c>
      <c r="P107" s="26"/>
      <c r="Q107" s="36">
        <v>35</v>
      </c>
      <c r="R107" s="80">
        <f t="shared" ref="R107:R117" si="94">($H107+$O107+$Q107)*$I107*0.8</f>
        <v>125.48942957147231</v>
      </c>
      <c r="T107" s="80">
        <v>4</v>
      </c>
      <c r="U107" s="98">
        <v>4</v>
      </c>
      <c r="V107" s="72"/>
    </row>
    <row r="108" spans="1:22" x14ac:dyDescent="0.25">
      <c r="A108" s="46" t="s">
        <v>120</v>
      </c>
      <c r="B108" s="36">
        <v>13</v>
      </c>
      <c r="C108" s="33">
        <v>1</v>
      </c>
      <c r="D108" s="33">
        <v>3</v>
      </c>
      <c r="E108" s="37">
        <v>1.82</v>
      </c>
      <c r="F108" s="33">
        <f>(2*B108+C108+D108)/(E108*2)</f>
        <v>8.2417582417582409</v>
      </c>
      <c r="G108" s="33"/>
      <c r="H108" s="33">
        <f t="shared" si="92"/>
        <v>44.130134739018125</v>
      </c>
      <c r="I108" s="35">
        <v>1</v>
      </c>
      <c r="J108" s="58"/>
      <c r="K108" s="39">
        <v>385</v>
      </c>
      <c r="L108" s="37">
        <v>5</v>
      </c>
      <c r="M108" s="37">
        <v>0.06</v>
      </c>
      <c r="N108" s="37">
        <f t="shared" si="87"/>
        <v>500.5</v>
      </c>
      <c r="O108" s="38">
        <f t="shared" si="88"/>
        <v>90.887672384048543</v>
      </c>
      <c r="Q108" s="39">
        <v>46</v>
      </c>
      <c r="R108" s="81">
        <f t="shared" si="94"/>
        <v>144.81424569845333</v>
      </c>
      <c r="T108" s="81">
        <v>2</v>
      </c>
      <c r="U108" s="99">
        <v>5</v>
      </c>
      <c r="V108" s="72"/>
    </row>
    <row r="109" spans="1:22" x14ac:dyDescent="0.25">
      <c r="A109" s="46" t="s">
        <v>122</v>
      </c>
      <c r="B109" s="34">
        <v>7</v>
      </c>
      <c r="C109" s="31">
        <v>1</v>
      </c>
      <c r="D109" s="31">
        <v>3</v>
      </c>
      <c r="E109" s="31">
        <v>1.75</v>
      </c>
      <c r="F109" s="31">
        <f t="shared" ref="F109:F110" si="95">(2*B109+C109+D109)/(E109*2)</f>
        <v>5.1428571428571432</v>
      </c>
      <c r="G109" s="31">
        <v>430</v>
      </c>
      <c r="H109" s="31">
        <f t="shared" si="92"/>
        <v>27.537204077147315</v>
      </c>
      <c r="I109" s="32">
        <f t="shared" ref="I109:I114" si="96">(500/F109)/((500/F109)-(G109/300))</f>
        <v>1.0149634613153926</v>
      </c>
      <c r="J109" s="54"/>
      <c r="K109" s="36">
        <v>110</v>
      </c>
      <c r="L109" s="33">
        <v>0</v>
      </c>
      <c r="M109" s="33">
        <v>0.06</v>
      </c>
      <c r="N109" s="33">
        <f t="shared" si="87"/>
        <v>110</v>
      </c>
      <c r="O109" s="35">
        <f t="shared" si="88"/>
        <v>19.975312611878799</v>
      </c>
      <c r="Q109" s="36">
        <v>14</v>
      </c>
      <c r="R109" s="80">
        <f t="shared" si="94"/>
        <v>49.946365482331842</v>
      </c>
      <c r="T109" s="80">
        <v>1</v>
      </c>
      <c r="U109" s="98">
        <v>2</v>
      </c>
      <c r="V109" s="72"/>
    </row>
    <row r="110" spans="1:22" x14ac:dyDescent="0.25">
      <c r="A110" s="46" t="s">
        <v>121</v>
      </c>
      <c r="B110" s="36">
        <v>7</v>
      </c>
      <c r="C110" s="33">
        <v>1</v>
      </c>
      <c r="D110" s="33">
        <v>1</v>
      </c>
      <c r="E110" s="33">
        <v>1</v>
      </c>
      <c r="F110" s="33">
        <f t="shared" si="95"/>
        <v>8</v>
      </c>
      <c r="G110" s="33">
        <v>430</v>
      </c>
      <c r="H110" s="33">
        <f t="shared" si="92"/>
        <v>42.835650786673597</v>
      </c>
      <c r="I110" s="35">
        <f t="shared" si="96"/>
        <v>1.0234716157205239</v>
      </c>
      <c r="J110" s="54"/>
      <c r="K110" s="36">
        <v>120</v>
      </c>
      <c r="L110" s="33">
        <v>0</v>
      </c>
      <c r="M110" s="33">
        <v>0.06</v>
      </c>
      <c r="N110" s="33">
        <f t="shared" si="87"/>
        <v>120</v>
      </c>
      <c r="O110" s="35">
        <f t="shared" si="88"/>
        <v>21.7912501220496</v>
      </c>
      <c r="Q110" s="36">
        <v>51</v>
      </c>
      <c r="R110" s="80">
        <f t="shared" si="94"/>
        <v>94.672680875046296</v>
      </c>
      <c r="T110" s="80">
        <v>1</v>
      </c>
      <c r="U110" s="98">
        <v>4</v>
      </c>
      <c r="V110" s="72"/>
    </row>
    <row r="111" spans="1:22" x14ac:dyDescent="0.25">
      <c r="A111" s="46" t="s">
        <v>123</v>
      </c>
      <c r="B111" s="39">
        <v>12</v>
      </c>
      <c r="C111" s="37">
        <v>1</v>
      </c>
      <c r="D111" s="37">
        <v>3</v>
      </c>
      <c r="E111" s="37">
        <v>1.75</v>
      </c>
      <c r="F111" s="37">
        <f>(2*B111+C111+D111)/(E111*2)</f>
        <v>8</v>
      </c>
      <c r="G111" s="37">
        <v>550</v>
      </c>
      <c r="H111" s="37">
        <f t="shared" si="92"/>
        <v>42.835650786673597</v>
      </c>
      <c r="I111" s="38">
        <f t="shared" si="96"/>
        <v>1.0302197802197803</v>
      </c>
      <c r="J111" s="54"/>
      <c r="K111" s="39">
        <v>120</v>
      </c>
      <c r="L111" s="37">
        <v>0</v>
      </c>
      <c r="M111" s="37">
        <v>0.06</v>
      </c>
      <c r="N111" s="37">
        <f t="shared" si="87"/>
        <v>120</v>
      </c>
      <c r="O111" s="38">
        <f t="shared" si="88"/>
        <v>21.7912501220496</v>
      </c>
      <c r="Q111" s="39">
        <v>105</v>
      </c>
      <c r="R111" s="81">
        <f t="shared" si="94"/>
        <v>139.80239085883781</v>
      </c>
      <c r="T111" s="81">
        <v>1</v>
      </c>
      <c r="U111" s="99">
        <v>4</v>
      </c>
      <c r="V111" s="72"/>
    </row>
    <row r="112" spans="1:22" x14ac:dyDescent="0.25">
      <c r="A112" s="46" t="s">
        <v>126</v>
      </c>
      <c r="B112" s="36">
        <v>13</v>
      </c>
      <c r="C112" s="33">
        <v>1</v>
      </c>
      <c r="D112" s="33">
        <v>3</v>
      </c>
      <c r="E112" s="33">
        <v>1.6</v>
      </c>
      <c r="F112" s="33">
        <f t="shared" ref="F112:F113" si="97">(2*B112+C112+D112)/(E112*2)</f>
        <v>9.375</v>
      </c>
      <c r="G112" s="31">
        <v>390</v>
      </c>
      <c r="H112" s="33">
        <f t="shared" si="92"/>
        <v>50.19802826563312</v>
      </c>
      <c r="I112" s="32">
        <f t="shared" si="96"/>
        <v>1.0249839846252402</v>
      </c>
      <c r="J112" s="54"/>
      <c r="K112" s="36">
        <v>230</v>
      </c>
      <c r="L112" s="33">
        <v>2</v>
      </c>
      <c r="M112" s="33">
        <v>0.06</v>
      </c>
      <c r="N112" s="33">
        <f t="shared" si="87"/>
        <v>257.60000000000002</v>
      </c>
      <c r="O112" s="35">
        <f t="shared" si="88"/>
        <v>46.778550261999811</v>
      </c>
      <c r="Q112" s="36">
        <v>1</v>
      </c>
      <c r="R112" s="80">
        <f t="shared" si="94"/>
        <v>80.339539087360777</v>
      </c>
      <c r="T112" s="80">
        <v>2</v>
      </c>
      <c r="U112" s="98">
        <v>0</v>
      </c>
      <c r="V112" s="72"/>
    </row>
    <row r="113" spans="1:22" x14ac:dyDescent="0.25">
      <c r="A113" s="46" t="s">
        <v>125</v>
      </c>
      <c r="B113" s="36">
        <v>13</v>
      </c>
      <c r="C113" s="33">
        <v>1</v>
      </c>
      <c r="D113" s="33">
        <v>4</v>
      </c>
      <c r="E113" s="33">
        <v>1.6</v>
      </c>
      <c r="F113" s="33">
        <f t="shared" si="97"/>
        <v>9.6875</v>
      </c>
      <c r="G113" s="33">
        <v>300</v>
      </c>
      <c r="H113" s="33">
        <f t="shared" si="92"/>
        <v>51.871295874487558</v>
      </c>
      <c r="I113" s="35">
        <f t="shared" si="96"/>
        <v>1.0197578075207139</v>
      </c>
      <c r="J113" s="54"/>
      <c r="K113" s="36">
        <v>400</v>
      </c>
      <c r="L113" s="33">
        <v>4</v>
      </c>
      <c r="M113" s="33">
        <v>0.06</v>
      </c>
      <c r="N113" s="33">
        <f t="shared" si="87"/>
        <v>496</v>
      </c>
      <c r="O113" s="35">
        <f t="shared" si="88"/>
        <v>90.070500504471681</v>
      </c>
      <c r="Q113" s="36">
        <v>97</v>
      </c>
      <c r="R113" s="80">
        <f t="shared" si="94"/>
        <v>194.93020992037464</v>
      </c>
      <c r="T113" s="80">
        <v>3</v>
      </c>
      <c r="U113" s="98">
        <v>5</v>
      </c>
      <c r="V113" s="72"/>
    </row>
    <row r="114" spans="1:22" x14ac:dyDescent="0.25">
      <c r="A114" s="46" t="s">
        <v>124</v>
      </c>
      <c r="B114" s="39">
        <v>18</v>
      </c>
      <c r="C114" s="37">
        <v>1</v>
      </c>
      <c r="D114" s="37">
        <v>6</v>
      </c>
      <c r="E114" s="37">
        <v>1.65</v>
      </c>
      <c r="F114" s="37">
        <f>(2*B114+C114+D114)/(E114*2)</f>
        <v>13.030303030303031</v>
      </c>
      <c r="G114" s="37"/>
      <c r="H114" s="37">
        <f t="shared" si="92"/>
        <v>69.770188781324421</v>
      </c>
      <c r="I114" s="38">
        <f t="shared" si="96"/>
        <v>1</v>
      </c>
      <c r="J114" s="54"/>
      <c r="K114" s="39">
        <v>530</v>
      </c>
      <c r="L114" s="37">
        <v>5</v>
      </c>
      <c r="M114" s="37">
        <v>0.06</v>
      </c>
      <c r="N114" s="37">
        <f t="shared" si="87"/>
        <v>689</v>
      </c>
      <c r="O114" s="38">
        <f t="shared" si="88"/>
        <v>125.11809445076813</v>
      </c>
      <c r="Q114" s="39">
        <v>61</v>
      </c>
      <c r="R114" s="81">
        <f t="shared" si="94"/>
        <v>204.71062658567405</v>
      </c>
      <c r="T114" s="81">
        <v>3</v>
      </c>
      <c r="U114" s="99">
        <v>0</v>
      </c>
      <c r="V114" s="72"/>
    </row>
    <row r="115" spans="1:22" x14ac:dyDescent="0.25">
      <c r="A115" s="46" t="s">
        <v>128</v>
      </c>
      <c r="B115" s="36">
        <v>17</v>
      </c>
      <c r="C115" s="33">
        <v>1</v>
      </c>
      <c r="D115" s="33">
        <v>3</v>
      </c>
      <c r="E115" s="33">
        <v>1.99</v>
      </c>
      <c r="F115" s="33">
        <f t="shared" ref="F115" si="98">(2*B115+C115+D115)/(E115*2)</f>
        <v>9.5477386934673376</v>
      </c>
      <c r="G115" s="33"/>
      <c r="H115" s="33">
        <f t="shared" si="92"/>
        <v>51.122950059472259</v>
      </c>
      <c r="I115" s="35">
        <v>1</v>
      </c>
      <c r="J115" s="54"/>
      <c r="K115" s="36">
        <v>225</v>
      </c>
      <c r="L115" s="33">
        <v>3</v>
      </c>
      <c r="M115" s="33">
        <v>0.06</v>
      </c>
      <c r="N115" s="33">
        <f t="shared" si="87"/>
        <v>265.5</v>
      </c>
      <c r="O115" s="35">
        <f t="shared" si="88"/>
        <v>48.213140895034741</v>
      </c>
      <c r="Q115" s="36">
        <v>26</v>
      </c>
      <c r="R115" s="80">
        <f t="shared" si="94"/>
        <v>100.2688727636056</v>
      </c>
      <c r="T115" s="80">
        <v>4</v>
      </c>
      <c r="U115" s="98">
        <v>3</v>
      </c>
      <c r="V115" s="72"/>
    </row>
    <row r="116" spans="1:22" x14ac:dyDescent="0.25">
      <c r="A116" s="46" t="s">
        <v>127</v>
      </c>
      <c r="B116" s="36">
        <v>27</v>
      </c>
      <c r="C116" s="33">
        <v>1</v>
      </c>
      <c r="D116" s="33">
        <v>5</v>
      </c>
      <c r="E116" s="33">
        <v>1.85</v>
      </c>
      <c r="F116" s="33">
        <f>(2*B116+C116+D116)/(E116*2)</f>
        <v>16.216216216216214</v>
      </c>
      <c r="G116" s="33"/>
      <c r="H116" s="33">
        <f t="shared" si="92"/>
        <v>86.829021864878897</v>
      </c>
      <c r="I116" s="35">
        <f t="shared" ref="I116" si="99">(500/F116)/((500/F116)-(G116/300))</f>
        <v>1</v>
      </c>
      <c r="J116" s="54"/>
      <c r="K116" s="36">
        <v>590</v>
      </c>
      <c r="L116" s="33">
        <v>4</v>
      </c>
      <c r="M116" s="33">
        <v>0.06</v>
      </c>
      <c r="N116" s="33">
        <f t="shared" si="87"/>
        <v>731.6</v>
      </c>
      <c r="O116" s="35">
        <f t="shared" si="88"/>
        <v>132.85398824409575</v>
      </c>
      <c r="Q116" s="36">
        <v>93</v>
      </c>
      <c r="R116" s="80">
        <f t="shared" si="94"/>
        <v>250.14640808717974</v>
      </c>
      <c r="T116" s="80">
        <v>4</v>
      </c>
      <c r="U116" s="98">
        <v>6</v>
      </c>
      <c r="V116" s="72"/>
    </row>
    <row r="117" spans="1:22" x14ac:dyDescent="0.25">
      <c r="A117" s="46" t="s">
        <v>129</v>
      </c>
      <c r="B117" s="39">
        <v>20</v>
      </c>
      <c r="C117" s="37">
        <v>1</v>
      </c>
      <c r="D117" s="37">
        <v>6</v>
      </c>
      <c r="E117" s="37">
        <v>1.95</v>
      </c>
      <c r="F117" s="37">
        <f t="shared" ref="F117" si="100">(2*B117+C117+D117)/(E117*2)</f>
        <v>12.051282051282051</v>
      </c>
      <c r="G117" s="37"/>
      <c r="H117" s="37">
        <f t="shared" si="92"/>
        <v>64.528063685053169</v>
      </c>
      <c r="I117" s="38">
        <v>1</v>
      </c>
      <c r="J117" s="54"/>
      <c r="K117" s="39">
        <v>640</v>
      </c>
      <c r="L117" s="37">
        <v>6</v>
      </c>
      <c r="M117" s="37">
        <v>0.06</v>
      </c>
      <c r="N117" s="37">
        <f t="shared" si="87"/>
        <v>870.39999999999986</v>
      </c>
      <c r="O117" s="38">
        <f t="shared" si="88"/>
        <v>158.05920088526642</v>
      </c>
      <c r="Q117" s="39">
        <v>277</v>
      </c>
      <c r="R117" s="81">
        <f t="shared" si="94"/>
        <v>399.66981165625566</v>
      </c>
      <c r="T117" s="81">
        <v>3</v>
      </c>
      <c r="U117" s="99">
        <v>7</v>
      </c>
      <c r="V117" s="72"/>
    </row>
    <row r="118" spans="1:22" x14ac:dyDescent="0.25">
      <c r="T118" s="92"/>
      <c r="U118" s="54"/>
      <c r="V118" s="54"/>
    </row>
    <row r="119" spans="1:22" x14ac:dyDescent="0.25">
      <c r="N119" s="82"/>
      <c r="R119" s="82"/>
      <c r="T119" s="92"/>
      <c r="U119" s="54"/>
      <c r="V119" s="54"/>
    </row>
    <row r="120" spans="1:22" x14ac:dyDescent="0.25">
      <c r="A120" s="40"/>
      <c r="B120" s="40"/>
      <c r="C120" s="40"/>
      <c r="D120" s="40"/>
      <c r="E120" s="40"/>
      <c r="F120" s="40"/>
      <c r="G120" s="40"/>
      <c r="H120" s="40"/>
      <c r="I120" s="40"/>
      <c r="K120" s="40"/>
      <c r="L120" s="40"/>
      <c r="M120" s="40"/>
      <c r="N120" s="40"/>
      <c r="O120" s="40"/>
      <c r="P120" s="54"/>
      <c r="Q120" s="40"/>
      <c r="R120" s="57"/>
      <c r="T120" s="92"/>
      <c r="U120" s="54"/>
      <c r="V120" s="54"/>
    </row>
    <row r="121" spans="1:22" x14ac:dyDescent="0.25">
      <c r="A121" s="26"/>
      <c r="B121" s="87"/>
      <c r="C121" s="88"/>
      <c r="D121" s="88"/>
      <c r="E121" s="88"/>
      <c r="F121" s="88"/>
      <c r="G121" s="88"/>
      <c r="H121" s="88"/>
      <c r="I121" s="89"/>
      <c r="K121" s="90"/>
      <c r="L121" s="90"/>
      <c r="M121" s="90"/>
      <c r="N121" s="90"/>
      <c r="O121" s="90"/>
      <c r="P121" s="26"/>
      <c r="Q121" s="85"/>
      <c r="R121" s="86"/>
      <c r="T121" s="95"/>
      <c r="U121" s="101"/>
      <c r="V121" s="54"/>
    </row>
    <row r="122" spans="1:22" ht="15.75" x14ac:dyDescent="0.25">
      <c r="A122" s="42" t="s">
        <v>245</v>
      </c>
      <c r="B122" s="41" t="s">
        <v>0</v>
      </c>
      <c r="C122" s="27" t="s">
        <v>1</v>
      </c>
      <c r="D122" s="27" t="s">
        <v>2</v>
      </c>
      <c r="E122" s="27" t="s">
        <v>3</v>
      </c>
      <c r="F122" s="27" t="s">
        <v>4</v>
      </c>
      <c r="G122" s="27" t="s">
        <v>15</v>
      </c>
      <c r="H122" s="28" t="s">
        <v>12</v>
      </c>
      <c r="I122" s="28" t="s">
        <v>11</v>
      </c>
      <c r="K122" s="27" t="s">
        <v>5</v>
      </c>
      <c r="L122" s="27" t="s">
        <v>6</v>
      </c>
      <c r="M122" s="27" t="s">
        <v>8</v>
      </c>
      <c r="N122" s="27" t="s">
        <v>7</v>
      </c>
      <c r="O122" s="28" t="s">
        <v>13</v>
      </c>
      <c r="P122" s="26"/>
      <c r="Q122" s="28" t="s">
        <v>14</v>
      </c>
      <c r="R122" s="43" t="s">
        <v>9</v>
      </c>
      <c r="T122" s="91" t="s">
        <v>272</v>
      </c>
      <c r="U122" s="91" t="s">
        <v>280</v>
      </c>
      <c r="V122" s="54"/>
    </row>
    <row r="123" spans="1:22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55"/>
      <c r="K123" s="26"/>
      <c r="L123" s="26"/>
      <c r="M123" s="26"/>
      <c r="N123" s="26"/>
      <c r="O123" s="26"/>
      <c r="P123" s="26"/>
      <c r="Q123" s="26"/>
      <c r="R123" s="44"/>
      <c r="T123" s="40"/>
      <c r="U123" s="100"/>
      <c r="V123" s="54"/>
    </row>
    <row r="124" spans="1:22" x14ac:dyDescent="0.25">
      <c r="A124" s="46" t="s">
        <v>246</v>
      </c>
      <c r="B124" s="34">
        <v>9</v>
      </c>
      <c r="C124" s="31">
        <v>1</v>
      </c>
      <c r="D124" s="31">
        <v>2</v>
      </c>
      <c r="E124" s="31">
        <v>1.5</v>
      </c>
      <c r="F124" s="31">
        <f>(2*B124+C124+D124)/(E124*2)</f>
        <v>7</v>
      </c>
      <c r="G124" s="31"/>
      <c r="H124" s="31">
        <f t="shared" ref="H124:H126" si="101">F124*5.3544563483342</f>
        <v>37.481194438339401</v>
      </c>
      <c r="I124" s="32">
        <f t="shared" ref="I124:I130" si="102">(500/F124)/((500/F124)-(G124/300))</f>
        <v>1</v>
      </c>
      <c r="J124" s="55"/>
      <c r="K124" s="34">
        <v>180</v>
      </c>
      <c r="L124" s="31">
        <v>2</v>
      </c>
      <c r="M124" s="31">
        <v>0.06</v>
      </c>
      <c r="N124" s="31">
        <f t="shared" ref="N124:N141" si="103">K124*(L124*M124+1)</f>
        <v>201.60000000000002</v>
      </c>
      <c r="O124" s="32">
        <f t="shared" ref="O124:O141" si="104">N124*0.18159375101708</f>
        <v>36.609300205043333</v>
      </c>
      <c r="P124" s="33"/>
      <c r="Q124" s="34">
        <v>1</v>
      </c>
      <c r="R124" s="79">
        <f>($H124+$O124+$Q124)*$I124*0.8</f>
        <v>60.072395714706182</v>
      </c>
      <c r="T124" s="79">
        <v>2</v>
      </c>
      <c r="U124" s="98">
        <v>2</v>
      </c>
      <c r="V124" s="72"/>
    </row>
    <row r="125" spans="1:22" x14ac:dyDescent="0.25">
      <c r="A125" s="46" t="s">
        <v>247</v>
      </c>
      <c r="B125" s="36">
        <v>16</v>
      </c>
      <c r="C125" s="33">
        <v>1</v>
      </c>
      <c r="D125" s="33">
        <v>2</v>
      </c>
      <c r="E125" s="33">
        <v>1.5</v>
      </c>
      <c r="F125" s="33">
        <f t="shared" ref="F125:F127" si="105">(2*B125+C125+D125)/(E125*2)</f>
        <v>11.666666666666666</v>
      </c>
      <c r="G125" s="33"/>
      <c r="H125" s="33">
        <f t="shared" si="101"/>
        <v>62.468657397232327</v>
      </c>
      <c r="I125" s="35">
        <f t="shared" si="102"/>
        <v>1</v>
      </c>
      <c r="J125" s="55"/>
      <c r="K125" s="36">
        <v>425</v>
      </c>
      <c r="L125" s="33">
        <v>4</v>
      </c>
      <c r="M125" s="33">
        <v>0.06</v>
      </c>
      <c r="N125" s="33">
        <f t="shared" si="103"/>
        <v>527</v>
      </c>
      <c r="O125" s="35">
        <f t="shared" si="104"/>
        <v>95.699906786001165</v>
      </c>
      <c r="P125" s="33"/>
      <c r="Q125" s="36">
        <v>29</v>
      </c>
      <c r="R125" s="80">
        <f t="shared" ref="R125:R129" si="106">($H125+$O125+$Q125)*$I125*0.8</f>
        <v>149.73485134658679</v>
      </c>
      <c r="T125" s="80">
        <v>4</v>
      </c>
      <c r="U125" s="98">
        <v>4</v>
      </c>
      <c r="V125" s="72"/>
    </row>
    <row r="126" spans="1:22" x14ac:dyDescent="0.25">
      <c r="A126" s="46" t="s">
        <v>262</v>
      </c>
      <c r="B126" s="36">
        <v>14</v>
      </c>
      <c r="C126" s="33">
        <v>1</v>
      </c>
      <c r="D126" s="33">
        <v>3</v>
      </c>
      <c r="E126" s="33">
        <v>1.5</v>
      </c>
      <c r="F126" s="33">
        <f t="shared" si="105"/>
        <v>10.666666666666666</v>
      </c>
      <c r="G126" s="33"/>
      <c r="H126" s="33">
        <f t="shared" si="101"/>
        <v>57.114201048898124</v>
      </c>
      <c r="I126" s="35">
        <f t="shared" si="102"/>
        <v>1</v>
      </c>
      <c r="J126" s="55"/>
      <c r="K126" s="39">
        <v>340</v>
      </c>
      <c r="L126" s="37">
        <v>2</v>
      </c>
      <c r="M126" s="37">
        <v>0.06</v>
      </c>
      <c r="N126" s="37">
        <f t="shared" si="103"/>
        <v>380.8</v>
      </c>
      <c r="O126" s="38">
        <f t="shared" si="104"/>
        <v>69.150900387304063</v>
      </c>
      <c r="P126" s="33"/>
      <c r="Q126" s="39">
        <v>24</v>
      </c>
      <c r="R126" s="81">
        <f t="shared" si="106"/>
        <v>120.21208114896177</v>
      </c>
      <c r="T126" s="81">
        <v>3</v>
      </c>
      <c r="U126" s="99">
        <v>2</v>
      </c>
      <c r="V126" s="72"/>
    </row>
    <row r="127" spans="1:22" x14ac:dyDescent="0.25">
      <c r="A127" s="46" t="s">
        <v>277</v>
      </c>
      <c r="B127" s="34">
        <v>12</v>
      </c>
      <c r="C127" s="31">
        <v>1</v>
      </c>
      <c r="D127" s="31">
        <v>3</v>
      </c>
      <c r="E127" s="31">
        <v>2</v>
      </c>
      <c r="F127" s="31">
        <f t="shared" si="105"/>
        <v>7</v>
      </c>
      <c r="G127" s="31">
        <v>200</v>
      </c>
      <c r="H127" s="31">
        <f>F127*5.3544563483342</f>
        <v>37.481194438339401</v>
      </c>
      <c r="I127" s="32">
        <f t="shared" si="102"/>
        <v>1.009421265141319</v>
      </c>
      <c r="J127" s="55"/>
      <c r="K127" s="36">
        <v>175</v>
      </c>
      <c r="L127" s="33">
        <v>2</v>
      </c>
      <c r="M127" s="33">
        <v>0.06</v>
      </c>
      <c r="N127" s="33">
        <f t="shared" si="103"/>
        <v>196.00000000000003</v>
      </c>
      <c r="O127" s="35">
        <f t="shared" si="104"/>
        <v>35.592375199347686</v>
      </c>
      <c r="Q127" s="36">
        <v>8</v>
      </c>
      <c r="R127" s="80">
        <f t="shared" si="106"/>
        <v>65.469908186557547</v>
      </c>
      <c r="T127" s="80">
        <v>2</v>
      </c>
      <c r="U127" s="98">
        <v>0</v>
      </c>
      <c r="V127" s="72"/>
    </row>
    <row r="128" spans="1:22" x14ac:dyDescent="0.25">
      <c r="A128" s="46" t="s">
        <v>274</v>
      </c>
      <c r="B128" s="36">
        <v>18</v>
      </c>
      <c r="C128" s="33">
        <v>1</v>
      </c>
      <c r="D128" s="33">
        <v>5</v>
      </c>
      <c r="E128" s="33">
        <v>1.95</v>
      </c>
      <c r="F128" s="33">
        <f>(2*B128+C128+D128)/(E128*2)</f>
        <v>10.76923076923077</v>
      </c>
      <c r="G128" s="33">
        <v>500</v>
      </c>
      <c r="H128" s="33">
        <f>F128*5.3544563483342</f>
        <v>57.663376058983694</v>
      </c>
      <c r="I128" s="35">
        <f t="shared" si="102"/>
        <v>1.0372340425531914</v>
      </c>
      <c r="J128" s="55"/>
      <c r="K128" s="36">
        <v>250</v>
      </c>
      <c r="L128" s="33">
        <v>2</v>
      </c>
      <c r="M128" s="33">
        <v>0.06</v>
      </c>
      <c r="N128" s="33">
        <f t="shared" si="103"/>
        <v>280</v>
      </c>
      <c r="O128" s="35">
        <f t="shared" si="104"/>
        <v>50.8462502847824</v>
      </c>
      <c r="Q128" s="36">
        <v>72</v>
      </c>
      <c r="R128" s="80">
        <f t="shared" si="106"/>
        <v>149.78458356184845</v>
      </c>
      <c r="T128" s="80">
        <v>3</v>
      </c>
      <c r="U128" s="98">
        <v>3</v>
      </c>
      <c r="V128" s="72"/>
    </row>
    <row r="129" spans="1:22" x14ac:dyDescent="0.25">
      <c r="A129" s="46" t="s">
        <v>278</v>
      </c>
      <c r="B129" s="39">
        <v>19</v>
      </c>
      <c r="C129" s="37">
        <v>1</v>
      </c>
      <c r="D129" s="37">
        <v>3</v>
      </c>
      <c r="E129" s="33">
        <v>2.1</v>
      </c>
      <c r="F129" s="37">
        <f t="shared" ref="F129" si="107">(2*B129+C129+D129)/(E129*2)</f>
        <v>10</v>
      </c>
      <c r="G129" s="37"/>
      <c r="H129" s="37">
        <f t="shared" ref="H129:H141" si="108">F129*5.3544563483342</f>
        <v>53.544563483341996</v>
      </c>
      <c r="I129" s="38">
        <f t="shared" si="102"/>
        <v>1</v>
      </c>
      <c r="J129" s="55"/>
      <c r="K129" s="39">
        <v>275</v>
      </c>
      <c r="L129" s="37">
        <v>1</v>
      </c>
      <c r="M129" s="37">
        <v>0.06</v>
      </c>
      <c r="N129" s="37">
        <f t="shared" si="103"/>
        <v>291.5</v>
      </c>
      <c r="O129" s="38">
        <f t="shared" si="104"/>
        <v>52.934578421478818</v>
      </c>
      <c r="Q129" s="39">
        <v>56</v>
      </c>
      <c r="R129" s="81">
        <f t="shared" si="106"/>
        <v>129.98331352385665</v>
      </c>
      <c r="T129" s="81">
        <v>3</v>
      </c>
      <c r="U129" s="99">
        <v>5</v>
      </c>
      <c r="V129" s="72"/>
    </row>
    <row r="130" spans="1:22" x14ac:dyDescent="0.25">
      <c r="A130" s="46" t="s">
        <v>266</v>
      </c>
      <c r="B130" s="36">
        <v>16</v>
      </c>
      <c r="C130" s="33">
        <v>1</v>
      </c>
      <c r="D130" s="33">
        <v>2</v>
      </c>
      <c r="E130" s="31">
        <v>1.7</v>
      </c>
      <c r="F130" s="33">
        <f>(2*B130+C130+D130)/(E130*2)</f>
        <v>10.294117647058824</v>
      </c>
      <c r="G130" s="33">
        <v>370</v>
      </c>
      <c r="H130" s="33">
        <f t="shared" si="108"/>
        <v>55.119403585793236</v>
      </c>
      <c r="I130" s="32">
        <f t="shared" si="102"/>
        <v>1.0260537169298865</v>
      </c>
      <c r="K130" s="36">
        <v>135</v>
      </c>
      <c r="L130" s="33">
        <v>0</v>
      </c>
      <c r="M130" s="33">
        <v>0.06</v>
      </c>
      <c r="N130" s="33">
        <f t="shared" si="103"/>
        <v>135</v>
      </c>
      <c r="O130" s="35">
        <f t="shared" si="104"/>
        <v>24.515156387305801</v>
      </c>
      <c r="Q130" s="36">
        <v>-18</v>
      </c>
      <c r="R130" s="80">
        <f>($H130+$O130+$Q130)*$I130*0.8</f>
        <v>50.592295481389023</v>
      </c>
      <c r="T130" s="80">
        <v>2</v>
      </c>
      <c r="U130" s="98">
        <v>0</v>
      </c>
      <c r="V130" s="72"/>
    </row>
    <row r="131" spans="1:22" x14ac:dyDescent="0.25">
      <c r="A131" s="46" t="s">
        <v>267</v>
      </c>
      <c r="B131" s="36">
        <v>18</v>
      </c>
      <c r="C131" s="33">
        <v>1</v>
      </c>
      <c r="D131" s="33">
        <v>3</v>
      </c>
      <c r="E131" s="33">
        <v>1.6</v>
      </c>
      <c r="F131" s="33">
        <f t="shared" ref="F131" si="109">(2*B131+C131+D131)/(E131*2)</f>
        <v>12.5</v>
      </c>
      <c r="G131" s="33">
        <v>440</v>
      </c>
      <c r="H131" s="33">
        <f t="shared" si="108"/>
        <v>66.930704354177493</v>
      </c>
      <c r="I131" s="35">
        <f t="shared" ref="I131" si="110">(500/F131)/((500/F131)-(G131/300))</f>
        <v>1.0380622837370244</v>
      </c>
      <c r="K131" s="36">
        <v>365</v>
      </c>
      <c r="L131" s="33">
        <v>0</v>
      </c>
      <c r="M131" s="33">
        <v>0.06</v>
      </c>
      <c r="N131" s="33">
        <f t="shared" si="103"/>
        <v>365</v>
      </c>
      <c r="O131" s="35">
        <f t="shared" si="104"/>
        <v>66.281719121234204</v>
      </c>
      <c r="P131" s="26"/>
      <c r="Q131" s="36">
        <v>-31</v>
      </c>
      <c r="R131" s="80">
        <f t="shared" ref="R131:R141" si="111">($H131+$O131+$Q131)*$I131*0.8</f>
        <v>84.882289391345367</v>
      </c>
      <c r="T131" s="80">
        <v>4</v>
      </c>
      <c r="U131" s="98">
        <v>0</v>
      </c>
      <c r="V131" s="72"/>
    </row>
    <row r="132" spans="1:22" x14ac:dyDescent="0.25">
      <c r="A132" s="46" t="s">
        <v>273</v>
      </c>
      <c r="B132" s="36">
        <v>11</v>
      </c>
      <c r="C132" s="33">
        <v>1</v>
      </c>
      <c r="D132" s="33">
        <v>3</v>
      </c>
      <c r="E132" s="37">
        <v>1.25</v>
      </c>
      <c r="F132" s="33">
        <f>(2*B132+C132+D132)/(E132*2)</f>
        <v>10.4</v>
      </c>
      <c r="G132" s="33">
        <v>540</v>
      </c>
      <c r="H132" s="33">
        <f t="shared" si="108"/>
        <v>55.686346022675679</v>
      </c>
      <c r="I132" s="38">
        <f t="shared" ref="I132:I140" si="112">(500/F132)/((500/F132)-(G132/300))</f>
        <v>1.0388962765957446</v>
      </c>
      <c r="K132" s="39">
        <v>190</v>
      </c>
      <c r="L132" s="37">
        <v>0</v>
      </c>
      <c r="M132" s="37">
        <v>0.06</v>
      </c>
      <c r="N132" s="37">
        <f t="shared" si="103"/>
        <v>190</v>
      </c>
      <c r="O132" s="38">
        <f t="shared" si="104"/>
        <v>34.502812693245197</v>
      </c>
      <c r="Q132" s="39">
        <v>42</v>
      </c>
      <c r="R132" s="81">
        <f t="shared" si="111"/>
        <v>109.86465983703529</v>
      </c>
      <c r="T132" s="81">
        <v>3</v>
      </c>
      <c r="U132" s="99">
        <v>5</v>
      </c>
    </row>
    <row r="133" spans="1:22" x14ac:dyDescent="0.25">
      <c r="A133" s="46" t="s">
        <v>254</v>
      </c>
      <c r="B133" s="34">
        <v>7</v>
      </c>
      <c r="C133" s="31">
        <v>1</v>
      </c>
      <c r="D133" s="31">
        <v>2</v>
      </c>
      <c r="E133" s="31">
        <v>1.57</v>
      </c>
      <c r="F133" s="31">
        <f t="shared" ref="F133:F134" si="113">(2*B133+C133+D133)/(E133*2)</f>
        <v>5.4140127388535033</v>
      </c>
      <c r="G133" s="31">
        <v>420</v>
      </c>
      <c r="H133" s="31">
        <f t="shared" si="108"/>
        <v>28.989094879516369</v>
      </c>
      <c r="I133" s="32">
        <f t="shared" si="112"/>
        <v>1.0153925753460096</v>
      </c>
      <c r="K133" s="36">
        <v>110</v>
      </c>
      <c r="L133" s="33">
        <v>0</v>
      </c>
      <c r="M133" s="33">
        <v>0.06</v>
      </c>
      <c r="N133" s="33">
        <f t="shared" si="103"/>
        <v>110</v>
      </c>
      <c r="O133" s="35">
        <f t="shared" si="104"/>
        <v>19.975312611878799</v>
      </c>
      <c r="Q133" s="36">
        <v>37</v>
      </c>
      <c r="R133" s="80">
        <f t="shared" si="111"/>
        <v>69.830096888625221</v>
      </c>
      <c r="T133" s="80">
        <v>1</v>
      </c>
      <c r="U133" s="98">
        <v>3</v>
      </c>
      <c r="V133" s="72"/>
    </row>
    <row r="134" spans="1:22" x14ac:dyDescent="0.25">
      <c r="A134" s="46" t="s">
        <v>255</v>
      </c>
      <c r="B134" s="36">
        <v>7</v>
      </c>
      <c r="C134" s="33">
        <v>1</v>
      </c>
      <c r="D134" s="33">
        <v>2</v>
      </c>
      <c r="E134" s="33">
        <v>1.57</v>
      </c>
      <c r="F134" s="33">
        <f t="shared" si="113"/>
        <v>5.4140127388535033</v>
      </c>
      <c r="G134" s="33">
        <v>420</v>
      </c>
      <c r="H134" s="33">
        <f t="shared" si="108"/>
        <v>28.989094879516369</v>
      </c>
      <c r="I134" s="35">
        <f t="shared" si="112"/>
        <v>1.0153925753460096</v>
      </c>
      <c r="K134" s="36">
        <v>125</v>
      </c>
      <c r="L134" s="33">
        <v>0</v>
      </c>
      <c r="M134" s="33">
        <v>0.06</v>
      </c>
      <c r="N134" s="33">
        <f t="shared" si="103"/>
        <v>125</v>
      </c>
      <c r="O134" s="35">
        <f t="shared" si="104"/>
        <v>22.699218877134999</v>
      </c>
      <c r="Q134" s="83">
        <v>47</v>
      </c>
      <c r="R134" s="48">
        <f t="shared" si="111"/>
        <v>80.165904849537014</v>
      </c>
      <c r="T134" s="80">
        <v>1</v>
      </c>
      <c r="U134" s="98">
        <v>2</v>
      </c>
      <c r="V134" s="72"/>
    </row>
    <row r="135" spans="1:22" x14ac:dyDescent="0.25">
      <c r="A135" s="46" t="s">
        <v>259</v>
      </c>
      <c r="B135" s="39">
        <v>7</v>
      </c>
      <c r="C135" s="37">
        <v>1</v>
      </c>
      <c r="D135" s="37">
        <v>2</v>
      </c>
      <c r="E135" s="37">
        <v>1.45</v>
      </c>
      <c r="F135" s="37">
        <f>(2*B135+C135+D135)/(E135*2)</f>
        <v>5.862068965517242</v>
      </c>
      <c r="G135" s="37">
        <v>625</v>
      </c>
      <c r="H135" s="37">
        <f t="shared" si="108"/>
        <v>31.388192386786692</v>
      </c>
      <c r="I135" s="38">
        <f t="shared" si="112"/>
        <v>1.0250368188512518</v>
      </c>
      <c r="K135" s="39">
        <v>110</v>
      </c>
      <c r="L135" s="37">
        <v>0</v>
      </c>
      <c r="M135" s="37">
        <v>0.06</v>
      </c>
      <c r="N135" s="37">
        <f t="shared" si="103"/>
        <v>110</v>
      </c>
      <c r="O135" s="38">
        <f t="shared" si="104"/>
        <v>19.975312611878799</v>
      </c>
      <c r="Q135" s="39">
        <v>58</v>
      </c>
      <c r="R135" s="81">
        <f t="shared" si="111"/>
        <v>89.681295409804036</v>
      </c>
      <c r="T135" s="81">
        <v>2</v>
      </c>
      <c r="U135" s="99">
        <v>4</v>
      </c>
      <c r="V135" s="72"/>
    </row>
    <row r="136" spans="1:22" x14ac:dyDescent="0.25">
      <c r="A136" s="46" t="s">
        <v>263</v>
      </c>
      <c r="B136" s="36">
        <v>15</v>
      </c>
      <c r="C136" s="33">
        <v>1</v>
      </c>
      <c r="D136" s="33">
        <v>4</v>
      </c>
      <c r="E136" s="33">
        <v>1.75</v>
      </c>
      <c r="F136" s="33">
        <f t="shared" ref="F136:F137" si="114">(2*B136+C136+D136)/(E136*2)</f>
        <v>10</v>
      </c>
      <c r="G136" s="33"/>
      <c r="H136" s="33">
        <f t="shared" si="108"/>
        <v>53.544563483341996</v>
      </c>
      <c r="I136" s="32">
        <f t="shared" si="112"/>
        <v>1</v>
      </c>
      <c r="K136" s="36">
        <v>305</v>
      </c>
      <c r="L136" s="33">
        <v>2</v>
      </c>
      <c r="M136" s="33">
        <v>0.06</v>
      </c>
      <c r="N136" s="33">
        <f t="shared" si="103"/>
        <v>341.6</v>
      </c>
      <c r="O136" s="35">
        <f t="shared" si="104"/>
        <v>62.032425347434533</v>
      </c>
      <c r="Q136" s="36">
        <v>60</v>
      </c>
      <c r="R136" s="80">
        <f t="shared" si="111"/>
        <v>140.46159106462125</v>
      </c>
      <c r="T136" s="80">
        <v>3</v>
      </c>
      <c r="U136" s="98">
        <v>5</v>
      </c>
      <c r="V136" s="72"/>
    </row>
    <row r="137" spans="1:22" x14ac:dyDescent="0.25">
      <c r="A137" s="46" t="s">
        <v>250</v>
      </c>
      <c r="B137" s="36">
        <v>17</v>
      </c>
      <c r="C137" s="33">
        <v>1</v>
      </c>
      <c r="D137" s="33">
        <v>6</v>
      </c>
      <c r="E137" s="33">
        <v>1.75</v>
      </c>
      <c r="F137" s="33">
        <f t="shared" si="114"/>
        <v>11.714285714285714</v>
      </c>
      <c r="G137" s="33"/>
      <c r="H137" s="33">
        <f t="shared" si="108"/>
        <v>62.723631509057761</v>
      </c>
      <c r="I137" s="35">
        <f t="shared" si="112"/>
        <v>1</v>
      </c>
      <c r="K137" s="36">
        <v>470</v>
      </c>
      <c r="L137" s="33">
        <v>3</v>
      </c>
      <c r="M137" s="33">
        <v>0.06</v>
      </c>
      <c r="N137" s="33">
        <f t="shared" si="103"/>
        <v>554.6</v>
      </c>
      <c r="O137" s="35">
        <f t="shared" si="104"/>
        <v>100.71189431407257</v>
      </c>
      <c r="Q137" s="36">
        <v>118</v>
      </c>
      <c r="R137" s="80">
        <f t="shared" si="111"/>
        <v>225.14842065850428</v>
      </c>
      <c r="T137" s="80">
        <v>3</v>
      </c>
      <c r="U137" s="98">
        <v>6</v>
      </c>
    </row>
    <row r="138" spans="1:22" x14ac:dyDescent="0.25">
      <c r="A138" s="46" t="s">
        <v>251</v>
      </c>
      <c r="B138" s="39">
        <v>20</v>
      </c>
      <c r="C138" s="37">
        <v>1</v>
      </c>
      <c r="D138" s="37">
        <v>6</v>
      </c>
      <c r="E138" s="37">
        <v>1.6</v>
      </c>
      <c r="F138" s="37">
        <f>(2*B138+C138+D138)/(E138*2)</f>
        <v>14.6875</v>
      </c>
      <c r="G138" s="37"/>
      <c r="H138" s="37">
        <f t="shared" si="108"/>
        <v>78.643577616158552</v>
      </c>
      <c r="I138" s="38">
        <f t="shared" si="112"/>
        <v>1</v>
      </c>
      <c r="K138" s="39">
        <v>520</v>
      </c>
      <c r="L138" s="37">
        <v>3</v>
      </c>
      <c r="M138" s="37">
        <v>0.06</v>
      </c>
      <c r="N138" s="37">
        <f t="shared" si="103"/>
        <v>613.6</v>
      </c>
      <c r="O138" s="38">
        <f t="shared" si="104"/>
        <v>111.42592562408029</v>
      </c>
      <c r="Q138" s="39">
        <v>72</v>
      </c>
      <c r="R138" s="81">
        <f t="shared" si="111"/>
        <v>209.65560259219112</v>
      </c>
      <c r="T138" s="81">
        <v>3</v>
      </c>
      <c r="U138" s="99">
        <v>6</v>
      </c>
    </row>
    <row r="139" spans="1:22" x14ac:dyDescent="0.25">
      <c r="A139" s="46" t="s">
        <v>252</v>
      </c>
      <c r="B139" s="36">
        <v>8</v>
      </c>
      <c r="C139" s="33">
        <v>1</v>
      </c>
      <c r="D139" s="33">
        <v>3</v>
      </c>
      <c r="E139" s="33">
        <v>1.76</v>
      </c>
      <c r="F139" s="33">
        <f t="shared" ref="F139" si="115">(2*B139+C139+D139)/(E139*2)</f>
        <v>5.6818181818181817</v>
      </c>
      <c r="G139" s="33">
        <v>610</v>
      </c>
      <c r="H139" s="33">
        <f t="shared" si="108"/>
        <v>30.423047433717041</v>
      </c>
      <c r="I139" s="32">
        <f t="shared" si="112"/>
        <v>1.0236525785188058</v>
      </c>
      <c r="K139" s="36">
        <v>250</v>
      </c>
      <c r="L139" s="33">
        <v>2</v>
      </c>
      <c r="M139" s="33">
        <v>0.06</v>
      </c>
      <c r="N139" s="33">
        <f t="shared" si="103"/>
        <v>280</v>
      </c>
      <c r="O139" s="35">
        <f t="shared" si="104"/>
        <v>50.8462502847824</v>
      </c>
      <c r="Q139" s="36">
        <v>163</v>
      </c>
      <c r="R139" s="80">
        <f t="shared" si="111"/>
        <v>200.03751717001583</v>
      </c>
      <c r="T139" s="80">
        <v>5</v>
      </c>
      <c r="U139" s="98">
        <v>5</v>
      </c>
    </row>
    <row r="140" spans="1:22" x14ac:dyDescent="0.25">
      <c r="A140" s="46" t="s">
        <v>318</v>
      </c>
      <c r="B140" s="36">
        <v>19</v>
      </c>
      <c r="C140" s="33">
        <v>1</v>
      </c>
      <c r="D140" s="33">
        <v>1</v>
      </c>
      <c r="E140" s="33">
        <v>2.5</v>
      </c>
      <c r="F140" s="33">
        <f>(2*B140+C140+D140)/(E140*2)</f>
        <v>8</v>
      </c>
      <c r="G140" s="33">
        <v>570</v>
      </c>
      <c r="H140" s="33">
        <f t="shared" si="108"/>
        <v>42.835650786673597</v>
      </c>
      <c r="I140" s="35">
        <f t="shared" si="112"/>
        <v>1.0313531353135312</v>
      </c>
      <c r="K140" s="36">
        <v>320</v>
      </c>
      <c r="L140" s="33">
        <v>2</v>
      </c>
      <c r="M140" s="33">
        <v>0.06</v>
      </c>
      <c r="N140" s="33">
        <f t="shared" si="103"/>
        <v>358.40000000000003</v>
      </c>
      <c r="O140" s="35">
        <f t="shared" si="104"/>
        <v>65.083200364521474</v>
      </c>
      <c r="Q140" s="36">
        <v>231</v>
      </c>
      <c r="R140" s="80">
        <f t="shared" si="111"/>
        <v>279.63601580131603</v>
      </c>
      <c r="T140" s="80">
        <v>5</v>
      </c>
      <c r="U140" s="98">
        <v>5</v>
      </c>
      <c r="V140" s="72"/>
    </row>
    <row r="141" spans="1:22" x14ac:dyDescent="0.25">
      <c r="A141" s="46" t="s">
        <v>253</v>
      </c>
      <c r="B141" s="39">
        <v>37</v>
      </c>
      <c r="C141" s="37">
        <v>1</v>
      </c>
      <c r="D141" s="37">
        <v>8</v>
      </c>
      <c r="E141" s="37">
        <v>1.75</v>
      </c>
      <c r="F141" s="37">
        <f t="shared" ref="F141" si="116">(2*B141+C141+D141)/(E141*2)</f>
        <v>23.714285714285715</v>
      </c>
      <c r="G141" s="37"/>
      <c r="H141" s="37">
        <f t="shared" si="108"/>
        <v>126.97710768906816</v>
      </c>
      <c r="I141" s="38">
        <v>1</v>
      </c>
      <c r="K141" s="39">
        <v>960</v>
      </c>
      <c r="L141" s="37">
        <v>5</v>
      </c>
      <c r="M141" s="37">
        <v>0.06</v>
      </c>
      <c r="N141" s="37">
        <f t="shared" si="103"/>
        <v>1248</v>
      </c>
      <c r="O141" s="38">
        <f t="shared" si="104"/>
        <v>226.62900126931584</v>
      </c>
      <c r="Q141" s="39">
        <v>396</v>
      </c>
      <c r="R141" s="81">
        <f t="shared" si="111"/>
        <v>599.6848871667072</v>
      </c>
      <c r="T141" s="81">
        <v>5</v>
      </c>
      <c r="U141" s="99">
        <v>0</v>
      </c>
      <c r="V141" s="72"/>
    </row>
    <row r="145" spans="1:21" x14ac:dyDescent="0.25">
      <c r="A145" s="26"/>
      <c r="B145" s="112"/>
      <c r="C145" s="113"/>
      <c r="D145" s="113"/>
      <c r="E145" s="113"/>
      <c r="F145" s="113"/>
      <c r="G145" s="113"/>
      <c r="H145" s="113"/>
      <c r="I145" s="114"/>
      <c r="K145" s="115"/>
      <c r="L145" s="115"/>
      <c r="M145" s="115"/>
      <c r="N145" s="115"/>
      <c r="O145" s="115"/>
      <c r="P145" s="26"/>
      <c r="R145" s="110"/>
      <c r="S145" s="111"/>
      <c r="T145" s="95"/>
      <c r="U145" s="101"/>
    </row>
    <row r="146" spans="1:21" ht="15.75" x14ac:dyDescent="0.25">
      <c r="A146" s="42" t="s">
        <v>340</v>
      </c>
      <c r="B146" s="41" t="s">
        <v>0</v>
      </c>
      <c r="C146" s="27" t="s">
        <v>1</v>
      </c>
      <c r="D146" s="27" t="s">
        <v>2</v>
      </c>
      <c r="E146" s="27" t="s">
        <v>3</v>
      </c>
      <c r="F146" s="27" t="s">
        <v>4</v>
      </c>
      <c r="G146" s="27" t="s">
        <v>15</v>
      </c>
      <c r="H146" s="28" t="s">
        <v>12</v>
      </c>
      <c r="I146" s="28" t="s">
        <v>11</v>
      </c>
      <c r="K146" s="27" t="s">
        <v>5</v>
      </c>
      <c r="L146" s="27" t="s">
        <v>6</v>
      </c>
      <c r="M146" s="27" t="s">
        <v>8</v>
      </c>
      <c r="N146" s="27" t="s">
        <v>7</v>
      </c>
      <c r="O146" s="28" t="s">
        <v>13</v>
      </c>
      <c r="P146" s="26"/>
      <c r="R146" s="28" t="s">
        <v>14</v>
      </c>
      <c r="S146" s="43" t="s">
        <v>9</v>
      </c>
      <c r="T146" s="91" t="s">
        <v>272</v>
      </c>
      <c r="U146" s="91" t="s">
        <v>280</v>
      </c>
    </row>
    <row r="147" spans="1:21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55"/>
      <c r="K147" s="26"/>
      <c r="L147" s="26"/>
      <c r="M147" s="26"/>
      <c r="N147" s="26"/>
      <c r="O147" s="26"/>
      <c r="P147" s="26"/>
      <c r="R147" s="26"/>
      <c r="S147" s="44"/>
      <c r="T147" s="40"/>
      <c r="U147" s="100"/>
    </row>
    <row r="148" spans="1:21" x14ac:dyDescent="0.25">
      <c r="A148" s="46" t="s">
        <v>358</v>
      </c>
      <c r="B148" s="34">
        <v>14</v>
      </c>
      <c r="C148" s="31">
        <v>1</v>
      </c>
      <c r="D148" s="31">
        <v>3</v>
      </c>
      <c r="E148" s="31">
        <v>2.15</v>
      </c>
      <c r="F148" s="31">
        <f>(2*B148+C148+D148)/(E148*2)</f>
        <v>7.441860465116279</v>
      </c>
      <c r="G148" s="31"/>
      <c r="H148" s="31">
        <f t="shared" ref="H148" si="117">F148*5.3544563483342</f>
        <v>39.847117010859158</v>
      </c>
      <c r="I148" s="32">
        <f t="shared" ref="I148" si="118">(500/F148)/((500/F148)-(G148/300))</f>
        <v>1</v>
      </c>
      <c r="J148" s="55"/>
      <c r="K148" s="34">
        <v>225</v>
      </c>
      <c r="L148" s="31">
        <v>2</v>
      </c>
      <c r="M148" s="31">
        <v>0.06</v>
      </c>
      <c r="N148" s="31">
        <f t="shared" ref="N148" si="119">K148*(L148*M148+1)</f>
        <v>252.00000000000003</v>
      </c>
      <c r="O148" s="32">
        <f t="shared" ref="O148" si="120">N148*0.18159375101708</f>
        <v>45.761625256304164</v>
      </c>
      <c r="P148" s="33"/>
      <c r="R148" s="116">
        <v>46</v>
      </c>
      <c r="S148" s="47">
        <f t="shared" ref="S148:S153" si="121">($H148+$O148+$R148)*$I148*0.8</f>
        <v>105.28699381373067</v>
      </c>
      <c r="T148" s="79">
        <v>2</v>
      </c>
      <c r="U148" s="98">
        <v>3</v>
      </c>
    </row>
    <row r="149" spans="1:21" x14ac:dyDescent="0.25">
      <c r="A149" s="46" t="s">
        <v>486</v>
      </c>
      <c r="B149" s="36">
        <v>14</v>
      </c>
      <c r="C149" s="33">
        <v>1</v>
      </c>
      <c r="D149" s="33">
        <v>3</v>
      </c>
      <c r="E149" s="33">
        <v>2.15</v>
      </c>
      <c r="F149" s="33">
        <f>(2*B149+C149+D149)/(E149*2)</f>
        <v>7.441860465116279</v>
      </c>
      <c r="G149" s="33"/>
      <c r="H149" s="33">
        <f t="shared" ref="H149" si="122">F149*5.3544563483342</f>
        <v>39.847117010859158</v>
      </c>
      <c r="I149" s="35">
        <f t="shared" ref="I149" si="123">(500/F149)/((500/F149)-(G149/300))</f>
        <v>1</v>
      </c>
      <c r="J149" s="55"/>
      <c r="K149" s="36">
        <v>225</v>
      </c>
      <c r="L149" s="33">
        <v>2</v>
      </c>
      <c r="M149" s="33">
        <v>0.06</v>
      </c>
      <c r="N149" s="33">
        <f t="shared" ref="N149" si="124">K149*(L149*M149+1)</f>
        <v>252.00000000000003</v>
      </c>
      <c r="O149" s="35">
        <f t="shared" ref="O149" si="125">N149*0.18159375101708</f>
        <v>45.761625256304164</v>
      </c>
      <c r="P149" s="33"/>
      <c r="R149" s="36">
        <v>71</v>
      </c>
      <c r="S149" s="80">
        <f t="shared" si="121"/>
        <v>125.28699381373067</v>
      </c>
      <c r="T149" s="48">
        <v>3</v>
      </c>
      <c r="U149" s="99">
        <v>4</v>
      </c>
    </row>
    <row r="150" spans="1:21" x14ac:dyDescent="0.25">
      <c r="A150" s="46" t="s">
        <v>341</v>
      </c>
      <c r="B150" s="34">
        <v>12</v>
      </c>
      <c r="C150" s="31">
        <v>1</v>
      </c>
      <c r="D150" s="31">
        <v>2</v>
      </c>
      <c r="E150" s="31">
        <v>2.15</v>
      </c>
      <c r="F150" s="31">
        <f>(2*B150+C150+D150)/(E150*2)</f>
        <v>6.279069767441861</v>
      </c>
      <c r="G150" s="31">
        <v>600</v>
      </c>
      <c r="H150" s="31">
        <f t="shared" ref="H150:H155" si="126">F150*5.3544563483342</f>
        <v>33.62100497791242</v>
      </c>
      <c r="I150" s="32">
        <f t="shared" ref="I150:I155" si="127">(500/F150)/((500/F150)-(G150/300))</f>
        <v>1.0257633587786259</v>
      </c>
      <c r="J150" s="55"/>
      <c r="K150" s="34">
        <v>220</v>
      </c>
      <c r="L150" s="31">
        <v>1</v>
      </c>
      <c r="M150" s="31">
        <v>0.06</v>
      </c>
      <c r="N150" s="31">
        <f t="shared" ref="N150:N155" si="128">K150*(L150*M150+1)</f>
        <v>233.20000000000002</v>
      </c>
      <c r="O150" s="32">
        <f t="shared" ref="O150:O155" si="129">N150*0.18159375101708</f>
        <v>42.347662737183057</v>
      </c>
      <c r="P150" s="33"/>
      <c r="R150" s="34">
        <v>21</v>
      </c>
      <c r="S150" s="79">
        <f t="shared" si="121"/>
        <v>79.57352503337988</v>
      </c>
      <c r="T150" s="79">
        <v>3</v>
      </c>
      <c r="U150" s="98">
        <v>0</v>
      </c>
    </row>
    <row r="151" spans="1:21" x14ac:dyDescent="0.25">
      <c r="A151" s="46" t="s">
        <v>342</v>
      </c>
      <c r="B151" s="39">
        <v>12</v>
      </c>
      <c r="C151" s="37">
        <v>1</v>
      </c>
      <c r="D151" s="37">
        <v>2</v>
      </c>
      <c r="E151" s="37">
        <v>0.95</v>
      </c>
      <c r="F151" s="37">
        <f t="shared" ref="F151:F152" si="130">(2*B151+C151+D151)/(E151*2)</f>
        <v>14.210526315789474</v>
      </c>
      <c r="G151" s="37">
        <v>710</v>
      </c>
      <c r="H151" s="37">
        <f t="shared" si="126"/>
        <v>76.08964284474915</v>
      </c>
      <c r="I151" s="38">
        <f t="shared" si="127"/>
        <v>1.0721137569123125</v>
      </c>
      <c r="J151" s="55"/>
      <c r="K151" s="39">
        <v>330</v>
      </c>
      <c r="L151" s="37">
        <v>3</v>
      </c>
      <c r="M151" s="37">
        <v>0.06</v>
      </c>
      <c r="N151" s="37">
        <f t="shared" si="128"/>
        <v>389.4</v>
      </c>
      <c r="O151" s="38">
        <f t="shared" si="129"/>
        <v>70.712606646050943</v>
      </c>
      <c r="P151" s="33"/>
      <c r="R151" s="39">
        <v>22</v>
      </c>
      <c r="S151" s="81">
        <f t="shared" si="121"/>
        <v>144.78017110146493</v>
      </c>
      <c r="T151" s="81">
        <v>4</v>
      </c>
      <c r="U151" s="99">
        <v>0</v>
      </c>
    </row>
    <row r="152" spans="1:21" x14ac:dyDescent="0.25">
      <c r="A152" s="46" t="s">
        <v>371</v>
      </c>
      <c r="B152" s="39">
        <v>0</v>
      </c>
      <c r="C152" s="37">
        <v>1</v>
      </c>
      <c r="D152" s="37">
        <v>1</v>
      </c>
      <c r="E152" s="37">
        <v>9999</v>
      </c>
      <c r="F152" s="37">
        <f t="shared" si="130"/>
        <v>1.0001000100010001E-4</v>
      </c>
      <c r="G152" s="37"/>
      <c r="H152" s="37">
        <f t="shared" si="126"/>
        <v>5.3549918475189514E-4</v>
      </c>
      <c r="I152" s="38">
        <f t="shared" si="127"/>
        <v>1</v>
      </c>
      <c r="J152" s="55"/>
      <c r="K152" s="39">
        <v>115</v>
      </c>
      <c r="L152" s="37">
        <v>0</v>
      </c>
      <c r="M152" s="37">
        <v>0.06</v>
      </c>
      <c r="N152" s="37">
        <f t="shared" si="128"/>
        <v>115</v>
      </c>
      <c r="O152" s="38">
        <f t="shared" si="129"/>
        <v>20.883281366964201</v>
      </c>
      <c r="P152" s="33"/>
      <c r="R152" s="39">
        <v>16</v>
      </c>
      <c r="S152" s="81">
        <f t="shared" si="121"/>
        <v>29.507053492919166</v>
      </c>
      <c r="T152" s="81">
        <v>1</v>
      </c>
      <c r="U152" s="99">
        <v>0</v>
      </c>
    </row>
    <row r="153" spans="1:21" x14ac:dyDescent="0.25">
      <c r="A153" s="46" t="s">
        <v>485</v>
      </c>
      <c r="B153" s="39">
        <v>7</v>
      </c>
      <c r="C153" s="37">
        <v>1</v>
      </c>
      <c r="D153" s="37">
        <v>2</v>
      </c>
      <c r="E153" s="37">
        <v>1.9</v>
      </c>
      <c r="F153" s="37">
        <f t="shared" ref="F153" si="131">(2*B153+C153+D153)/(E153*2)</f>
        <v>4.4736842105263159</v>
      </c>
      <c r="G153" s="37">
        <v>700</v>
      </c>
      <c r="H153" s="37">
        <f t="shared" si="126"/>
        <v>23.954146821495105</v>
      </c>
      <c r="I153" s="38">
        <f t="shared" si="127"/>
        <v>1.0213223436660097</v>
      </c>
      <c r="J153" s="55"/>
      <c r="K153" s="39">
        <v>150</v>
      </c>
      <c r="L153" s="37">
        <v>2</v>
      </c>
      <c r="M153" s="37">
        <v>0.06</v>
      </c>
      <c r="N153" s="37">
        <f t="shared" si="128"/>
        <v>168.00000000000003</v>
      </c>
      <c r="O153" s="38">
        <f t="shared" si="129"/>
        <v>30.507750170869446</v>
      </c>
      <c r="P153" s="33"/>
      <c r="R153" s="39">
        <f>H153*3.5+45</f>
        <v>128.83951387523285</v>
      </c>
      <c r="S153" s="81">
        <f t="shared" si="121"/>
        <v>149.76786123566464</v>
      </c>
      <c r="T153" s="81">
        <v>3</v>
      </c>
      <c r="U153" s="99">
        <v>2</v>
      </c>
    </row>
    <row r="154" spans="1:21" x14ac:dyDescent="0.25">
      <c r="A154" s="46" t="s">
        <v>356</v>
      </c>
      <c r="B154" s="39">
        <v>18</v>
      </c>
      <c r="C154" s="37">
        <v>1</v>
      </c>
      <c r="D154" s="37">
        <v>4</v>
      </c>
      <c r="E154" s="37">
        <v>2.15</v>
      </c>
      <c r="F154" s="37">
        <f t="shared" ref="F154" si="132">(2*B154+C154+D154)/(E154*2)</f>
        <v>9.5348837209302335</v>
      </c>
      <c r="G154" s="37"/>
      <c r="H154" s="37">
        <f t="shared" si="126"/>
        <v>51.054118670163305</v>
      </c>
      <c r="I154" s="38">
        <f t="shared" si="127"/>
        <v>1</v>
      </c>
      <c r="J154" s="55"/>
      <c r="K154" s="39">
        <v>635</v>
      </c>
      <c r="L154" s="37">
        <v>3</v>
      </c>
      <c r="M154" s="37">
        <v>0.06</v>
      </c>
      <c r="N154" s="37">
        <f t="shared" si="128"/>
        <v>749.3</v>
      </c>
      <c r="O154" s="38">
        <f t="shared" si="129"/>
        <v>136.06819763709802</v>
      </c>
      <c r="P154" s="33"/>
      <c r="R154" s="39">
        <v>26</v>
      </c>
      <c r="S154" s="81">
        <f>($H154+$O154+$R154)*$I154*0.8</f>
        <v>170.49785304580905</v>
      </c>
      <c r="T154" s="81">
        <v>3</v>
      </c>
      <c r="U154" s="99">
        <v>1</v>
      </c>
    </row>
    <row r="155" spans="1:21" x14ac:dyDescent="0.25">
      <c r="A155" s="46" t="s">
        <v>378</v>
      </c>
      <c r="B155" s="39">
        <v>16</v>
      </c>
      <c r="C155" s="37">
        <v>1</v>
      </c>
      <c r="D155" s="37">
        <v>3</v>
      </c>
      <c r="E155" s="37">
        <v>1.75</v>
      </c>
      <c r="F155" s="37">
        <f t="shared" ref="F155" si="133">(2*B155+C155+D155)/(E155*2)</f>
        <v>10.285714285714286</v>
      </c>
      <c r="G155" s="37">
        <v>520</v>
      </c>
      <c r="H155" s="37">
        <f t="shared" si="126"/>
        <v>55.07440815429463</v>
      </c>
      <c r="I155" s="38">
        <f t="shared" si="127"/>
        <v>1.0369755866319033</v>
      </c>
      <c r="J155" s="55"/>
      <c r="K155" s="39">
        <v>290</v>
      </c>
      <c r="L155" s="37">
        <v>2</v>
      </c>
      <c r="M155" s="37">
        <v>0.06</v>
      </c>
      <c r="N155" s="37">
        <f t="shared" si="128"/>
        <v>324.8</v>
      </c>
      <c r="O155" s="38">
        <f t="shared" si="129"/>
        <v>58.981650330347584</v>
      </c>
      <c r="P155" s="33"/>
      <c r="R155" s="39">
        <v>37</v>
      </c>
      <c r="S155" s="81">
        <f>($H155+$O155+$R155)*$I155*0.8</f>
        <v>125.31315588913196</v>
      </c>
      <c r="T155" s="81">
        <v>3</v>
      </c>
      <c r="U155" s="99">
        <v>0</v>
      </c>
    </row>
    <row r="157" spans="1:21" x14ac:dyDescent="0.25">
      <c r="A157" s="46" t="s">
        <v>343</v>
      </c>
      <c r="B157" s="34">
        <v>14</v>
      </c>
      <c r="C157" s="31">
        <v>1</v>
      </c>
      <c r="D157" s="31">
        <v>3</v>
      </c>
      <c r="E157" s="31">
        <v>1.8</v>
      </c>
      <c r="F157" s="31">
        <f t="shared" ref="F157:F165" si="134">(2*B157+C157+D157)/(E157*2)</f>
        <v>8.8888888888888893</v>
      </c>
      <c r="G157" s="31"/>
      <c r="H157" s="31">
        <f t="shared" ref="H157:H165" si="135">F157*5.3544563483342</f>
        <v>47.595167540748442</v>
      </c>
      <c r="I157" s="32">
        <f t="shared" ref="I157" si="136">(500/F157)/((500/F157)-(G157/300))</f>
        <v>1</v>
      </c>
      <c r="J157" s="55"/>
      <c r="K157" s="36">
        <v>215</v>
      </c>
      <c r="L157" s="33">
        <v>1</v>
      </c>
      <c r="M157" s="33">
        <v>0.06</v>
      </c>
      <c r="N157" s="33">
        <f t="shared" ref="N157" si="137">K157*(L157*M157+1)</f>
        <v>227.9</v>
      </c>
      <c r="O157" s="35">
        <f t="shared" ref="O157" si="138">N157*0.18159375101708</f>
        <v>41.385215856792534</v>
      </c>
      <c r="Q157" s="116">
        <v>30</v>
      </c>
      <c r="R157" s="36">
        <f>(H157)*0.04</f>
        <v>1.9038067016299376</v>
      </c>
      <c r="S157" s="80">
        <f t="shared" ref="S157:S167" si="139">($H157+$O157+$Q157+$R157)*$I157*0.8</f>
        <v>96.707352079336729</v>
      </c>
      <c r="T157" s="80">
        <v>6</v>
      </c>
      <c r="U157" s="80">
        <v>5</v>
      </c>
    </row>
    <row r="158" spans="1:21" x14ac:dyDescent="0.25">
      <c r="A158" s="46" t="s">
        <v>344</v>
      </c>
      <c r="B158" s="36">
        <v>16</v>
      </c>
      <c r="C158" s="33">
        <v>1</v>
      </c>
      <c r="D158" s="33">
        <v>3</v>
      </c>
      <c r="E158" s="33">
        <v>1.8</v>
      </c>
      <c r="F158" s="33">
        <f t="shared" si="134"/>
        <v>10</v>
      </c>
      <c r="G158" s="33"/>
      <c r="H158" s="33">
        <f t="shared" si="135"/>
        <v>53.544563483341996</v>
      </c>
      <c r="I158" s="35">
        <f>(500/F158)/((500/F158)-(G158/300))</f>
        <v>1</v>
      </c>
      <c r="J158" s="55"/>
      <c r="K158" s="36">
        <v>240</v>
      </c>
      <c r="L158" s="33">
        <v>1</v>
      </c>
      <c r="M158" s="33">
        <v>0.06</v>
      </c>
      <c r="N158" s="33">
        <f>K158*(L158*M158+1)</f>
        <v>254.4</v>
      </c>
      <c r="O158" s="35">
        <f>N158*0.18159375101708</f>
        <v>46.197450258745157</v>
      </c>
      <c r="Q158" s="36">
        <v>60</v>
      </c>
      <c r="R158" s="36">
        <f>(H158)*0.08</f>
        <v>4.28356507866736</v>
      </c>
      <c r="S158" s="80">
        <f t="shared" si="139"/>
        <v>131.22046305660362</v>
      </c>
      <c r="T158" s="80">
        <v>6</v>
      </c>
      <c r="U158" s="80">
        <v>5</v>
      </c>
    </row>
    <row r="159" spans="1:21" x14ac:dyDescent="0.25">
      <c r="A159" s="46" t="s">
        <v>345</v>
      </c>
      <c r="B159" s="36">
        <v>18</v>
      </c>
      <c r="C159" s="33">
        <v>1</v>
      </c>
      <c r="D159" s="33">
        <v>3</v>
      </c>
      <c r="E159" s="33">
        <v>1.8</v>
      </c>
      <c r="F159" s="33">
        <f t="shared" si="134"/>
        <v>11.111111111111111</v>
      </c>
      <c r="G159" s="33"/>
      <c r="H159" s="33">
        <f t="shared" si="135"/>
        <v>59.49395942593555</v>
      </c>
      <c r="I159" s="35">
        <f t="shared" ref="I159:I165" si="140">(500/F159)/((500/F159)-(G159/300))</f>
        <v>1</v>
      </c>
      <c r="J159" s="55"/>
      <c r="K159" s="36">
        <v>265</v>
      </c>
      <c r="L159" s="33">
        <v>2</v>
      </c>
      <c r="M159" s="33">
        <v>0.06</v>
      </c>
      <c r="N159" s="33">
        <f t="shared" ref="N159:N165" si="141">K159*(L159*M159+1)</f>
        <v>296.8</v>
      </c>
      <c r="O159" s="35">
        <f t="shared" ref="O159:O165" si="142">N159*0.18159375101708</f>
        <v>53.897025301869348</v>
      </c>
      <c r="Q159" s="36">
        <v>90</v>
      </c>
      <c r="R159" s="36">
        <f>(H159)*0.12</f>
        <v>7.1392751311122655</v>
      </c>
      <c r="S159" s="80">
        <f t="shared" si="139"/>
        <v>168.42420788713375</v>
      </c>
      <c r="T159" s="80">
        <v>6</v>
      </c>
      <c r="U159" s="80">
        <v>5</v>
      </c>
    </row>
    <row r="160" spans="1:21" x14ac:dyDescent="0.25">
      <c r="A160" s="46" t="s">
        <v>346</v>
      </c>
      <c r="B160" s="36">
        <v>20</v>
      </c>
      <c r="C160" s="33">
        <v>1</v>
      </c>
      <c r="D160" s="33">
        <v>3</v>
      </c>
      <c r="E160" s="33">
        <v>1.8</v>
      </c>
      <c r="F160" s="33">
        <f t="shared" si="134"/>
        <v>12.222222222222221</v>
      </c>
      <c r="G160" s="33"/>
      <c r="H160" s="33">
        <f t="shared" si="135"/>
        <v>65.443355368529097</v>
      </c>
      <c r="I160" s="35">
        <f t="shared" si="140"/>
        <v>1</v>
      </c>
      <c r="J160" s="55"/>
      <c r="K160" s="36">
        <v>290</v>
      </c>
      <c r="L160" s="33">
        <v>2</v>
      </c>
      <c r="M160" s="33">
        <v>0.06</v>
      </c>
      <c r="N160" s="33">
        <f t="shared" si="141"/>
        <v>324.8</v>
      </c>
      <c r="O160" s="35">
        <f t="shared" si="142"/>
        <v>58.981650330347584</v>
      </c>
      <c r="Q160" s="36">
        <v>120</v>
      </c>
      <c r="R160" s="36">
        <f>(H160)*0.16</f>
        <v>10.470936858964656</v>
      </c>
      <c r="S160" s="80">
        <f t="shared" si="139"/>
        <v>203.91675404627307</v>
      </c>
      <c r="T160" s="80">
        <v>6</v>
      </c>
      <c r="U160" s="80">
        <v>5</v>
      </c>
    </row>
    <row r="161" spans="1:21" x14ac:dyDescent="0.25">
      <c r="A161" s="46" t="s">
        <v>347</v>
      </c>
      <c r="B161" s="36">
        <v>22</v>
      </c>
      <c r="C161" s="33">
        <v>1</v>
      </c>
      <c r="D161" s="33">
        <v>3</v>
      </c>
      <c r="E161" s="33">
        <v>1.8</v>
      </c>
      <c r="F161" s="33">
        <f t="shared" si="134"/>
        <v>13.333333333333332</v>
      </c>
      <c r="G161" s="33"/>
      <c r="H161" s="33">
        <f t="shared" si="135"/>
        <v>71.392751311122652</v>
      </c>
      <c r="I161" s="35">
        <f t="shared" si="140"/>
        <v>1</v>
      </c>
      <c r="J161" s="55"/>
      <c r="K161" s="36">
        <v>315</v>
      </c>
      <c r="L161" s="33">
        <v>2</v>
      </c>
      <c r="M161" s="33">
        <v>0.06</v>
      </c>
      <c r="N161" s="33">
        <f t="shared" si="141"/>
        <v>352.8</v>
      </c>
      <c r="O161" s="35">
        <f t="shared" si="142"/>
        <v>64.06627535882582</v>
      </c>
      <c r="Q161" s="36">
        <v>150</v>
      </c>
      <c r="R161" s="36">
        <f>(H161)*0.2</f>
        <v>14.278550262224531</v>
      </c>
      <c r="S161" s="80">
        <f t="shared" si="139"/>
        <v>239.79006154573841</v>
      </c>
      <c r="T161" s="80">
        <v>6</v>
      </c>
      <c r="U161" s="80">
        <v>5</v>
      </c>
    </row>
    <row r="162" spans="1:21" x14ac:dyDescent="0.25">
      <c r="A162" s="46" t="s">
        <v>348</v>
      </c>
      <c r="B162" s="36">
        <v>24</v>
      </c>
      <c r="C162" s="33">
        <v>1</v>
      </c>
      <c r="D162" s="33">
        <v>3</v>
      </c>
      <c r="E162" s="33">
        <v>1.8</v>
      </c>
      <c r="F162" s="33">
        <f t="shared" si="134"/>
        <v>14.444444444444445</v>
      </c>
      <c r="G162" s="33">
        <v>500</v>
      </c>
      <c r="H162" s="33">
        <f t="shared" si="135"/>
        <v>77.34214725371622</v>
      </c>
      <c r="I162" s="35">
        <f t="shared" si="140"/>
        <v>1.0505836575875485</v>
      </c>
      <c r="J162" s="55"/>
      <c r="K162" s="36">
        <v>340</v>
      </c>
      <c r="L162" s="33">
        <v>3</v>
      </c>
      <c r="M162" s="33">
        <v>0.06</v>
      </c>
      <c r="N162" s="33">
        <f t="shared" si="141"/>
        <v>401.2</v>
      </c>
      <c r="O162" s="35">
        <f t="shared" si="142"/>
        <v>72.8554129080525</v>
      </c>
      <c r="Q162" s="36">
        <v>180</v>
      </c>
      <c r="R162" s="36">
        <f>(H162)*0.24</f>
        <v>18.562115340891893</v>
      </c>
      <c r="S162" s="80">
        <f t="shared" si="139"/>
        <v>293.12097240690531</v>
      </c>
      <c r="T162" s="80">
        <v>6</v>
      </c>
      <c r="U162" s="80">
        <v>5</v>
      </c>
    </row>
    <row r="163" spans="1:21" x14ac:dyDescent="0.25">
      <c r="A163" s="46" t="s">
        <v>349</v>
      </c>
      <c r="B163" s="36">
        <v>26</v>
      </c>
      <c r="C163" s="33">
        <v>1</v>
      </c>
      <c r="D163" s="33">
        <v>3</v>
      </c>
      <c r="E163" s="33">
        <v>1.8</v>
      </c>
      <c r="F163" s="33">
        <f t="shared" si="134"/>
        <v>15.555555555555555</v>
      </c>
      <c r="G163" s="33">
        <v>500</v>
      </c>
      <c r="H163" s="33">
        <f t="shared" si="135"/>
        <v>83.291543196309775</v>
      </c>
      <c r="I163" s="35">
        <f t="shared" si="140"/>
        <v>1.0546875</v>
      </c>
      <c r="J163" s="55"/>
      <c r="K163" s="36">
        <v>365</v>
      </c>
      <c r="L163" s="33">
        <v>3</v>
      </c>
      <c r="M163" s="33">
        <v>0.06</v>
      </c>
      <c r="N163" s="33">
        <f t="shared" si="141"/>
        <v>430.7</v>
      </c>
      <c r="O163" s="35">
        <f t="shared" si="142"/>
        <v>78.212428563056349</v>
      </c>
      <c r="Q163" s="36">
        <v>210</v>
      </c>
      <c r="R163" s="36">
        <f>(H163)*0.28</f>
        <v>23.321632094966738</v>
      </c>
      <c r="S163" s="80">
        <f t="shared" si="139"/>
        <v>333.13410325209338</v>
      </c>
      <c r="T163" s="80">
        <v>6</v>
      </c>
      <c r="U163" s="80">
        <v>5</v>
      </c>
    </row>
    <row r="164" spans="1:21" x14ac:dyDescent="0.25">
      <c r="A164" s="46" t="s">
        <v>350</v>
      </c>
      <c r="B164" s="36">
        <v>28</v>
      </c>
      <c r="C164" s="33">
        <v>1</v>
      </c>
      <c r="D164" s="33">
        <v>3</v>
      </c>
      <c r="E164" s="33">
        <v>1.8</v>
      </c>
      <c r="F164" s="33">
        <f t="shared" si="134"/>
        <v>16.666666666666668</v>
      </c>
      <c r="G164" s="33">
        <v>500</v>
      </c>
      <c r="H164" s="33">
        <f t="shared" si="135"/>
        <v>89.240939138903329</v>
      </c>
      <c r="I164" s="35">
        <f t="shared" si="140"/>
        <v>1.0588235294117647</v>
      </c>
      <c r="J164" s="55"/>
      <c r="K164" s="36">
        <v>390</v>
      </c>
      <c r="L164" s="33">
        <v>3</v>
      </c>
      <c r="M164" s="33">
        <v>0.06</v>
      </c>
      <c r="N164" s="33">
        <f t="shared" si="141"/>
        <v>460.2</v>
      </c>
      <c r="O164" s="35">
        <f t="shared" si="142"/>
        <v>83.569444218060212</v>
      </c>
      <c r="Q164" s="36">
        <v>240</v>
      </c>
      <c r="R164" s="36">
        <f>(H164)*0.32</f>
        <v>28.557100524449066</v>
      </c>
      <c r="S164" s="80">
        <f t="shared" si="139"/>
        <v>373.86422164072604</v>
      </c>
      <c r="T164" s="80">
        <v>6</v>
      </c>
      <c r="U164" s="80">
        <v>5</v>
      </c>
    </row>
    <row r="165" spans="1:21" x14ac:dyDescent="0.25">
      <c r="A165" s="46" t="s">
        <v>351</v>
      </c>
      <c r="B165" s="36">
        <v>30</v>
      </c>
      <c r="C165" s="33">
        <v>1</v>
      </c>
      <c r="D165" s="33">
        <v>3</v>
      </c>
      <c r="E165" s="33">
        <v>1.8</v>
      </c>
      <c r="F165" s="33">
        <f t="shared" si="134"/>
        <v>17.777777777777779</v>
      </c>
      <c r="G165" s="33">
        <v>500</v>
      </c>
      <c r="H165" s="33">
        <f t="shared" si="135"/>
        <v>95.190335081496883</v>
      </c>
      <c r="I165" s="35">
        <f t="shared" si="140"/>
        <v>1.0629921259842521</v>
      </c>
      <c r="J165" s="55"/>
      <c r="K165" s="36">
        <v>415</v>
      </c>
      <c r="L165" s="33">
        <v>4</v>
      </c>
      <c r="M165" s="33">
        <v>0.06</v>
      </c>
      <c r="N165" s="33">
        <f t="shared" si="141"/>
        <v>514.6</v>
      </c>
      <c r="O165" s="35">
        <f t="shared" si="142"/>
        <v>93.448144273389374</v>
      </c>
      <c r="Q165" s="36">
        <v>270</v>
      </c>
      <c r="R165" s="36">
        <f>(H165)*0.36</f>
        <v>34.26852062933888</v>
      </c>
      <c r="S165" s="80">
        <f t="shared" si="139"/>
        <v>419.16500786060101</v>
      </c>
      <c r="T165" s="80">
        <v>6</v>
      </c>
      <c r="U165" s="80">
        <v>5</v>
      </c>
    </row>
    <row r="166" spans="1:21" x14ac:dyDescent="0.25">
      <c r="A166" s="46" t="s">
        <v>352</v>
      </c>
      <c r="B166" s="36">
        <v>32</v>
      </c>
      <c r="C166" s="33">
        <v>1</v>
      </c>
      <c r="D166" s="33">
        <v>3</v>
      </c>
      <c r="E166" s="33">
        <v>1.8</v>
      </c>
      <c r="F166" s="33">
        <f t="shared" ref="F166:F167" si="143">(2*B166+C166+D166)/(E166*2)</f>
        <v>18.888888888888889</v>
      </c>
      <c r="G166" s="33">
        <v>500</v>
      </c>
      <c r="H166" s="33">
        <f t="shared" ref="H166:H167" si="144">F166*5.3544563483342</f>
        <v>101.13973102409044</v>
      </c>
      <c r="I166" s="35">
        <f t="shared" ref="I166:I167" si="145">(500/F166)/((500/F166)-(G166/300))</f>
        <v>1.0671936758893281</v>
      </c>
      <c r="J166" s="55"/>
      <c r="K166" s="36">
        <v>440</v>
      </c>
      <c r="L166" s="33">
        <v>4</v>
      </c>
      <c r="M166" s="33">
        <v>0.06</v>
      </c>
      <c r="N166" s="33">
        <f t="shared" ref="N166:N167" si="146">K166*(L166*M166+1)</f>
        <v>545.6</v>
      </c>
      <c r="O166" s="35">
        <f t="shared" ref="O166:O167" si="147">N166*0.18159375101708</f>
        <v>99.077550554918858</v>
      </c>
      <c r="Q166" s="36">
        <v>300</v>
      </c>
      <c r="R166" s="36">
        <f>(H166)*0.36</f>
        <v>36.410303168672556</v>
      </c>
      <c r="S166" s="80">
        <f t="shared" si="139"/>
        <v>458.14845180039242</v>
      </c>
      <c r="T166" s="80">
        <v>6</v>
      </c>
      <c r="U166" s="80">
        <v>5</v>
      </c>
    </row>
    <row r="167" spans="1:21" x14ac:dyDescent="0.25">
      <c r="A167" s="46" t="s">
        <v>385</v>
      </c>
      <c r="B167" s="39">
        <v>34</v>
      </c>
      <c r="C167" s="37">
        <v>1</v>
      </c>
      <c r="D167" s="37">
        <v>3</v>
      </c>
      <c r="E167" s="37">
        <v>1.8</v>
      </c>
      <c r="F167" s="37">
        <f t="shared" si="143"/>
        <v>20</v>
      </c>
      <c r="G167" s="37">
        <v>500</v>
      </c>
      <c r="H167" s="37">
        <f t="shared" si="144"/>
        <v>107.08912696668399</v>
      </c>
      <c r="I167" s="38">
        <f t="shared" si="145"/>
        <v>1.0714285714285714</v>
      </c>
      <c r="J167" s="55"/>
      <c r="K167" s="39">
        <v>465</v>
      </c>
      <c r="L167" s="37">
        <v>5</v>
      </c>
      <c r="M167" s="37">
        <v>0.06</v>
      </c>
      <c r="N167" s="37">
        <f t="shared" si="146"/>
        <v>604.5</v>
      </c>
      <c r="O167" s="38">
        <f t="shared" si="147"/>
        <v>109.77342248982487</v>
      </c>
      <c r="Q167" s="94">
        <v>330</v>
      </c>
      <c r="R167" s="94">
        <f>(H167)*0.4</f>
        <v>42.835650786673597</v>
      </c>
      <c r="S167" s="81">
        <f t="shared" si="139"/>
        <v>505.45560020844209</v>
      </c>
      <c r="T167" s="81">
        <v>6</v>
      </c>
      <c r="U167" s="81">
        <v>5</v>
      </c>
    </row>
  </sheetData>
  <mergeCells count="3">
    <mergeCell ref="Q1:R1"/>
    <mergeCell ref="K1:O1"/>
    <mergeCell ref="B1:I1"/>
  </mergeCells>
  <conditionalFormatting sqref="F38:F45">
    <cfRule type="dataBar" priority="13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{85E5D2AA-A325-41C9-81E5-3351A7A99445}</x14:id>
        </ext>
      </extLst>
    </cfRule>
  </conditionalFormatting>
  <conditionalFormatting sqref="F40">
    <cfRule type="dataBar" priority="13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{28825E23-EF9A-493A-B204-3571F51D8E8B}</x14:id>
        </ext>
      </extLst>
    </cfRule>
  </conditionalFormatting>
  <conditionalFormatting sqref="F28:F45">
    <cfRule type="dataBar" priority="1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{598DA064-2441-45EF-AB26-07F12A95D700}</x14:id>
        </ext>
      </extLst>
    </cfRule>
  </conditionalFormatting>
  <conditionalFormatting sqref="N28:N45">
    <cfRule type="dataBar" priority="10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{D6296309-0EC2-467B-B05C-9B28E17FCDEA}</x14:id>
        </ext>
      </extLst>
    </cfRule>
  </conditionalFormatting>
  <conditionalFormatting sqref="R28:R45">
    <cfRule type="dataBar" priority="1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{6DCD5BA8-1409-490E-BE56-377C6140FD5C}</x14:id>
        </ext>
      </extLst>
    </cfRule>
  </conditionalFormatting>
  <conditionalFormatting sqref="R25:R46 R111:R117 R121:R128">
    <cfRule type="dataBar" priority="13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{EDEBFD73-F52E-468B-BDCD-71FF0BCE72A8}</x14:id>
        </ext>
      </extLst>
    </cfRule>
  </conditionalFormatting>
  <conditionalFormatting sqref="F18 F21 F15 F12 F46 F111:F117 F6 F25:F37 F121:F128">
    <cfRule type="dataBar" priority="13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{576EC002-3CE6-4AD5-814E-1D9F3D976E63}</x14:id>
        </ext>
      </extLst>
    </cfRule>
  </conditionalFormatting>
  <conditionalFormatting sqref="N18 N21 N15 N12 N25:N46 N111:N117 N6 N121:N128">
    <cfRule type="dataBar" priority="1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{3973E2BB-5E0C-4551-9AD3-EA4ECB4708BB}</x14:id>
        </ext>
      </extLst>
    </cfRule>
  </conditionalFormatting>
  <conditionalFormatting sqref="F62:F69">
    <cfRule type="dataBar" priority="13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{2DAE1ED1-DF75-4244-B39C-19DDAE7498E1}</x14:id>
        </ext>
      </extLst>
    </cfRule>
  </conditionalFormatting>
  <conditionalFormatting sqref="F64">
    <cfRule type="dataBar" priority="13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{966A35EE-929C-4106-BF2E-83C5E5DF7494}</x14:id>
        </ext>
      </extLst>
    </cfRule>
  </conditionalFormatting>
  <conditionalFormatting sqref="F52:F69">
    <cfRule type="dataBar" priority="1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{D5CE64D5-EABD-471C-93B3-C2A2DF0621CC}</x14:id>
        </ext>
      </extLst>
    </cfRule>
  </conditionalFormatting>
  <conditionalFormatting sqref="N52:N69">
    <cfRule type="dataBar" priority="10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{BA660643-2EA8-4A06-B3F8-931434123AA7}</x14:id>
        </ext>
      </extLst>
    </cfRule>
  </conditionalFormatting>
  <conditionalFormatting sqref="R52:R69">
    <cfRule type="dataBar" priority="1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{13250E97-387A-4B40-AC56-79EC70E902EF}</x14:id>
        </ext>
      </extLst>
    </cfRule>
  </conditionalFormatting>
  <conditionalFormatting sqref="R49:R69">
    <cfRule type="dataBar" priority="13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{7B0A5463-7BDC-458F-8134-7C6739926733}</x14:id>
        </ext>
      </extLst>
    </cfRule>
  </conditionalFormatting>
  <conditionalFormatting sqref="F49:F61">
    <cfRule type="dataBar" priority="13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{9B41FE63-CD86-4E9E-90F4-101F16E391D1}</x14:id>
        </ext>
      </extLst>
    </cfRule>
  </conditionalFormatting>
  <conditionalFormatting sqref="N49:N69">
    <cfRule type="dataBar" priority="1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{B01763C0-BBD5-4CB8-8747-6BAEF0B2A72E}</x14:id>
        </ext>
      </extLst>
    </cfRule>
  </conditionalFormatting>
  <conditionalFormatting sqref="F86:F93">
    <cfRule type="dataBar" priority="13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{256D8431-507E-4E87-8B6A-F14F25C8C800}</x14:id>
        </ext>
      </extLst>
    </cfRule>
  </conditionalFormatting>
  <conditionalFormatting sqref="F88">
    <cfRule type="dataBar" priority="13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{B6DF7951-6946-434A-B020-DA5FEECEEF32}</x14:id>
        </ext>
      </extLst>
    </cfRule>
  </conditionalFormatting>
  <conditionalFormatting sqref="F76:F93">
    <cfRule type="dataBar" priority="1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{6AA31332-3E9E-43DF-9A3E-41C114FE3543}</x14:id>
        </ext>
      </extLst>
    </cfRule>
  </conditionalFormatting>
  <conditionalFormatting sqref="N76:N93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{8DD9DEAB-32CA-4B1A-954B-C1BD93972CCE}</x14:id>
        </ext>
      </extLst>
    </cfRule>
  </conditionalFormatting>
  <conditionalFormatting sqref="R76:R93">
    <cfRule type="dataBar" priority="1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{B711ACF9-035F-400B-B9FA-B1D859F8B3B1}</x14:id>
        </ext>
      </extLst>
    </cfRule>
  </conditionalFormatting>
  <conditionalFormatting sqref="R73:R93">
    <cfRule type="dataBar" priority="13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{C3D75FE5-ACD1-46C9-9D6D-DBB073F23BB8}</x14:id>
        </ext>
      </extLst>
    </cfRule>
  </conditionalFormatting>
  <conditionalFormatting sqref="F73:F85">
    <cfRule type="dataBar" priority="13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{2AFA47D4-DD18-4529-A1D4-B2385D664EE6}</x14:id>
        </ext>
      </extLst>
    </cfRule>
  </conditionalFormatting>
  <conditionalFormatting sqref="N73:N93">
    <cfRule type="dataBar" priority="1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{37F080F6-9599-46D8-816E-0EBF67FEE509}</x14:id>
        </ext>
      </extLst>
    </cfRule>
  </conditionalFormatting>
  <conditionalFormatting sqref="N10:N22 N4:N8">
    <cfRule type="dataBar" priority="1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{7FFF6764-27BC-4C9B-B6F7-E3E66F41D5BA}</x14:id>
        </ext>
      </extLst>
    </cfRule>
  </conditionalFormatting>
  <conditionalFormatting sqref="F4:F8 F10:F22">
    <cfRule type="dataBar" priority="1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{DF9D9AAD-1A3F-4AEE-B150-586C9F031BE6}</x14:id>
        </ext>
      </extLst>
    </cfRule>
  </conditionalFormatting>
  <conditionalFormatting sqref="R4:R8 R10:R21">
    <cfRule type="dataBar" priority="10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{49973606-5FFE-414B-BE3A-AB0AC3ADD225}</x14:id>
        </ext>
      </extLst>
    </cfRule>
  </conditionalFormatting>
  <conditionalFormatting sqref="R2:R8 R10:R21">
    <cfRule type="dataBar" priority="13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{77C189AD-DCF0-40FF-9804-ADA9B5C46217}</x14:id>
        </ext>
      </extLst>
    </cfRule>
  </conditionalFormatting>
  <conditionalFormatting sqref="F110:F117">
    <cfRule type="dataBar" priority="13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{9EAEBC7E-09FF-4CCE-A816-DF3C0C88DD68}</x14:id>
        </ext>
      </extLst>
    </cfRule>
  </conditionalFormatting>
  <conditionalFormatting sqref="F112">
    <cfRule type="dataBar" priority="12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{EC906AF7-776C-4B39-90C1-AE05F4244A1E}</x14:id>
        </ext>
      </extLst>
    </cfRule>
  </conditionalFormatting>
  <conditionalFormatting sqref="F100:F117">
    <cfRule type="dataBar" priority="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{E2BA8416-7825-4EFA-95EA-201C6987F4A6}</x14:id>
        </ext>
      </extLst>
    </cfRule>
  </conditionalFormatting>
  <conditionalFormatting sqref="N100:N117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{76C68C46-B2A5-40AD-ADC4-4F0A2D44E2CF}</x14:id>
        </ext>
      </extLst>
    </cfRule>
  </conditionalFormatting>
  <conditionalFormatting sqref="R100:R117">
    <cfRule type="dataBar" priority="1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{64A328D1-C23F-412A-876A-A40A344920AB}</x14:id>
        </ext>
      </extLst>
    </cfRule>
  </conditionalFormatting>
  <conditionalFormatting sqref="R97:R117">
    <cfRule type="dataBar" priority="12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{BFB57FA3-8F62-4C89-B815-E8548A794CB2}</x14:id>
        </ext>
      </extLst>
    </cfRule>
  </conditionalFormatting>
  <conditionalFormatting sqref="F97:F109">
    <cfRule type="dataBar" priority="12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{F15CB5F3-D020-4CBA-B14F-2708189AF669}</x14:id>
        </ext>
      </extLst>
    </cfRule>
  </conditionalFormatting>
  <conditionalFormatting sqref="N97:N117">
    <cfRule type="dataBar" priority="1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{4A5154F1-91D7-4E37-80AE-BDC6117823BB}</x14:id>
        </ext>
      </extLst>
    </cfRule>
  </conditionalFormatting>
  <conditionalFormatting sqref="R28:R45">
    <cfRule type="dataBar" priority="1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{08EE6665-3084-4C82-93F2-71CC75771DF8}</x14:id>
        </ext>
      </extLst>
    </cfRule>
  </conditionalFormatting>
  <conditionalFormatting sqref="R28:R45">
    <cfRule type="dataBar" priority="1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{86E695CB-058E-4520-BE77-C89036E32792}</x14:id>
        </ext>
      </extLst>
    </cfRule>
  </conditionalFormatting>
  <conditionalFormatting sqref="R52:R69">
    <cfRule type="dataBar" priority="1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{F1DD4A4F-C611-48E9-87C0-4BD03E6BC69E}</x14:id>
        </ext>
      </extLst>
    </cfRule>
  </conditionalFormatting>
  <conditionalFormatting sqref="R52:R69">
    <cfRule type="dataBar" priority="12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{CAC63E9E-C2EC-41F0-AF4E-73E1DC1A101D}</x14:id>
        </ext>
      </extLst>
    </cfRule>
  </conditionalFormatting>
  <conditionalFormatting sqref="R52:R69">
    <cfRule type="dataBar" priority="1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{1DC158E6-B9F2-450F-8208-5723AE4F03FA}</x14:id>
        </ext>
      </extLst>
    </cfRule>
  </conditionalFormatting>
  <conditionalFormatting sqref="R52:R69">
    <cfRule type="dataBar" priority="12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{C7616263-27FF-468A-A895-DFBB09B3C55F}</x14:id>
        </ext>
      </extLst>
    </cfRule>
  </conditionalFormatting>
  <conditionalFormatting sqref="R76:R93">
    <cfRule type="dataBar" priority="1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{55CD2664-8DF1-4D5D-98BE-16C1A1AC3836}</x14:id>
        </ext>
      </extLst>
    </cfRule>
  </conditionalFormatting>
  <conditionalFormatting sqref="R76:R93">
    <cfRule type="dataBar" priority="12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{01A06307-1B26-4F77-A7C9-D34DDB397E4B}</x14:id>
        </ext>
      </extLst>
    </cfRule>
  </conditionalFormatting>
  <conditionalFormatting sqref="R76:R93">
    <cfRule type="dataBar" priority="1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{536B3F50-3459-4043-8C5A-C197AFFA64B4}</x14:id>
        </ext>
      </extLst>
    </cfRule>
  </conditionalFormatting>
  <conditionalFormatting sqref="R76:R93">
    <cfRule type="dataBar" priority="1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{58EE591A-4B8F-422F-BC41-FB5AD67368A0}</x14:id>
        </ext>
      </extLst>
    </cfRule>
  </conditionalFormatting>
  <conditionalFormatting sqref="R76:R93">
    <cfRule type="dataBar" priority="1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{0CE6FCA8-BD8A-494D-8B4C-7730F8C2A1FF}</x14:id>
        </ext>
      </extLst>
    </cfRule>
  </conditionalFormatting>
  <conditionalFormatting sqref="R76:R93">
    <cfRule type="dataBar" priority="1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{FCC65475-B7E2-4F29-8370-6C3320D789D4}</x14:id>
        </ext>
      </extLst>
    </cfRule>
  </conditionalFormatting>
  <conditionalFormatting sqref="R100:R117">
    <cfRule type="dataBar" priority="1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{C937DC54-4D7F-4BEB-9801-DEEA3DE63DEF}</x14:id>
        </ext>
      </extLst>
    </cfRule>
  </conditionalFormatting>
  <conditionalFormatting sqref="R100:R117">
    <cfRule type="dataBar" priority="1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{07AF24C4-8794-48BA-9062-EFAD2D4AE9E6}</x14:id>
        </ext>
      </extLst>
    </cfRule>
  </conditionalFormatting>
  <conditionalFormatting sqref="R100:R117">
    <cfRule type="dataBar" priority="1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{8B04A866-79BB-4519-9B01-FFA77E66689A}</x14:id>
        </ext>
      </extLst>
    </cfRule>
  </conditionalFormatting>
  <conditionalFormatting sqref="R100:R117">
    <cfRule type="dataBar" priority="12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{80C04ACA-0B81-476B-B28F-ADCE0E147648}</x14:id>
        </ext>
      </extLst>
    </cfRule>
  </conditionalFormatting>
  <conditionalFormatting sqref="R100:R117">
    <cfRule type="dataBar" priority="1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{BBADEE4F-52EF-4DF9-9086-34097CB4CC9A}</x14:id>
        </ext>
      </extLst>
    </cfRule>
  </conditionalFormatting>
  <conditionalFormatting sqref="R100:R117">
    <cfRule type="dataBar" priority="12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{85D19808-14ED-49D5-967F-9C9ED2CBCB31}</x14:id>
        </ext>
      </extLst>
    </cfRule>
  </conditionalFormatting>
  <conditionalFormatting sqref="R100:R117">
    <cfRule type="dataBar" priority="1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{61CB2997-0E05-4B81-AF55-5945FDC3DDDE}</x14:id>
        </ext>
      </extLst>
    </cfRule>
  </conditionalFormatting>
  <conditionalFormatting sqref="R100:R117">
    <cfRule type="dataBar" priority="1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{09A34F55-F8C3-4F23-ACFB-63B182C5232F}</x14:id>
        </ext>
      </extLst>
    </cfRule>
  </conditionalFormatting>
  <conditionalFormatting sqref="R28:R45">
    <cfRule type="dataBar" priority="1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{8ECA6446-DBCE-40C2-B6B2-FAC9C1A517C4}</x14:id>
        </ext>
      </extLst>
    </cfRule>
  </conditionalFormatting>
  <conditionalFormatting sqref="R28:R45">
    <cfRule type="dataBar" priority="10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{8EAC1BE9-9E28-430D-8F81-1A43FD98D473}</x14:id>
        </ext>
      </extLst>
    </cfRule>
  </conditionalFormatting>
  <conditionalFormatting sqref="R52:R69">
    <cfRule type="dataBar" priority="1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{1B5D57AE-9B1A-441D-A27A-79ABEDEF89F4}</x14:id>
        </ext>
      </extLst>
    </cfRule>
  </conditionalFormatting>
  <conditionalFormatting sqref="R52:R69">
    <cfRule type="dataBar" priority="10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{1820BE23-486F-4AE0-827E-4102E1C209D7}</x14:id>
        </ext>
      </extLst>
    </cfRule>
  </conditionalFormatting>
  <conditionalFormatting sqref="R76:R93">
    <cfRule type="dataBar" priority="1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{8E52CDB1-8D7F-4BAF-BB1A-C8CF395A95AA}</x14:id>
        </ext>
      </extLst>
    </cfRule>
  </conditionalFormatting>
  <conditionalFormatting sqref="R76:R93">
    <cfRule type="dataBar" priority="10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{28A4BFD3-9228-4CED-86D8-2CFA9A2C9D3D}</x14:id>
        </ext>
      </extLst>
    </cfRule>
  </conditionalFormatting>
  <conditionalFormatting sqref="R100:R117">
    <cfRule type="dataBar" priority="1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{65EBFEEE-B187-48C0-BDD4-AAC6F6CBAF6F}</x14:id>
        </ext>
      </extLst>
    </cfRule>
  </conditionalFormatting>
  <conditionalFormatting sqref="R100:R117">
    <cfRule type="dataBar" priority="10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{8CF3E3D3-E6F4-47E6-9652-4945B3F04F0E}</x14:id>
        </ext>
      </extLst>
    </cfRule>
  </conditionalFormatting>
  <conditionalFormatting sqref="F44">
    <cfRule type="dataBar" priority="12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{B0E5E428-214D-4B8D-B639-D81710B9C45C}</x14:id>
        </ext>
      </extLst>
    </cfRule>
  </conditionalFormatting>
  <conditionalFormatting sqref="F35">
    <cfRule type="dataBar" priority="12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{D56933AD-818E-4095-9174-8FE8376E748F}</x14:id>
        </ext>
      </extLst>
    </cfRule>
  </conditionalFormatting>
  <conditionalFormatting sqref="F35">
    <cfRule type="dataBar" priority="1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{B3C41144-4EF2-47DD-86CE-4DA12A8A1F4D}</x14:id>
        </ext>
      </extLst>
    </cfRule>
  </conditionalFormatting>
  <conditionalFormatting sqref="N35">
    <cfRule type="dataBar" priority="1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{FA513798-840C-4DEE-8982-118063298787}</x14:id>
        </ext>
      </extLst>
    </cfRule>
  </conditionalFormatting>
  <conditionalFormatting sqref="R35">
    <cfRule type="dataBar" priority="1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{EFC17458-B232-4FA3-A6DE-97694293BE50}</x14:id>
        </ext>
      </extLst>
    </cfRule>
  </conditionalFormatting>
  <conditionalFormatting sqref="R35">
    <cfRule type="dataBar" priority="1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{CBB5727C-4650-4125-A75B-B383BC582652}</x14:id>
        </ext>
      </extLst>
    </cfRule>
  </conditionalFormatting>
  <conditionalFormatting sqref="R35">
    <cfRule type="dataBar" priority="12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{F2490F16-BC6A-4A55-9F0E-9BF1A972DE38}</x14:id>
        </ext>
      </extLst>
    </cfRule>
  </conditionalFormatting>
  <conditionalFormatting sqref="R35">
    <cfRule type="dataBar" priority="1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{1120E4B0-E2FD-4429-AA37-8B23AF85A6CD}</x14:id>
        </ext>
      </extLst>
    </cfRule>
  </conditionalFormatting>
  <conditionalFormatting sqref="R35">
    <cfRule type="dataBar" priority="12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{F3E75A8A-164F-4822-A1A2-F9CFD3CFE2D7}</x14:id>
        </ext>
      </extLst>
    </cfRule>
  </conditionalFormatting>
  <conditionalFormatting sqref="F120:F122">
    <cfRule type="dataBar" priority="12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{65AFF6C9-F70F-4E23-B144-D7F037F6584A}</x14:id>
        </ext>
      </extLst>
    </cfRule>
  </conditionalFormatting>
  <conditionalFormatting sqref="F120">
    <cfRule type="dataBar" priority="12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{A48EB9E5-7C62-4883-9057-7756039A5255}</x14:id>
        </ext>
      </extLst>
    </cfRule>
  </conditionalFormatting>
  <conditionalFormatting sqref="F120:F122">
    <cfRule type="dataBar" priority="1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{222BE8C5-38AC-4FD5-B72B-A3C60E9F5934}</x14:id>
        </ext>
      </extLst>
    </cfRule>
  </conditionalFormatting>
  <conditionalFormatting sqref="N120:N122">
    <cfRule type="dataBar" priority="1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{8EDD2AC3-131F-4DA7-8897-AA3A55983E77}</x14:id>
        </ext>
      </extLst>
    </cfRule>
  </conditionalFormatting>
  <conditionalFormatting sqref="R120:R122">
    <cfRule type="dataBar" priority="1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{5ADEE806-B873-4A2C-8674-F8DFEFFEC29B}</x14:id>
        </ext>
      </extLst>
    </cfRule>
  </conditionalFormatting>
  <conditionalFormatting sqref="R120:R122">
    <cfRule type="dataBar" priority="1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{816ACEA9-A4E6-4C17-A39E-7D418E197F62}</x14:id>
        </ext>
      </extLst>
    </cfRule>
  </conditionalFormatting>
  <conditionalFormatting sqref="N120:N122">
    <cfRule type="dataBar" priority="1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{7D08EAE7-8A0F-48DC-AB76-432F8AB77C81}</x14:id>
        </ext>
      </extLst>
    </cfRule>
  </conditionalFormatting>
  <conditionalFormatting sqref="R120:R122">
    <cfRule type="dataBar" priority="1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{4C2FCD85-8C83-4184-A28A-039029C717C2}</x14:id>
        </ext>
      </extLst>
    </cfRule>
  </conditionalFormatting>
  <conditionalFormatting sqref="R120:R122">
    <cfRule type="dataBar" priority="1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{3EF29939-80A4-48E4-AA9C-428A9ABD8A84}</x14:id>
        </ext>
      </extLst>
    </cfRule>
  </conditionalFormatting>
  <conditionalFormatting sqref="R120:R122">
    <cfRule type="dataBar" priority="1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{0A487CB1-1B11-49A3-BB0D-E023A3D25627}</x14:id>
        </ext>
      </extLst>
    </cfRule>
  </conditionalFormatting>
  <conditionalFormatting sqref="R120:R122">
    <cfRule type="dataBar" priority="12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{1C18C6FF-A72B-44B2-BD77-16D0C694C004}</x14:id>
        </ext>
      </extLst>
    </cfRule>
  </conditionalFormatting>
  <conditionalFormatting sqref="F41">
    <cfRule type="dataBar" priority="12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{B2FDAE15-09DE-4A29-A8CA-F5FC827EA1E1}</x14:id>
        </ext>
      </extLst>
    </cfRule>
  </conditionalFormatting>
  <conditionalFormatting sqref="F43:F45">
    <cfRule type="dataBar" priority="12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{659D909F-29F2-4D15-A994-1680AE33FEA5}</x14:id>
        </ext>
      </extLst>
    </cfRule>
  </conditionalFormatting>
  <conditionalFormatting sqref="F43">
    <cfRule type="dataBar" priority="12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{E19E48AB-9A7C-41A4-94FE-E28A98DAAE80}</x14:id>
        </ext>
      </extLst>
    </cfRule>
  </conditionalFormatting>
  <conditionalFormatting sqref="F43:F45">
    <cfRule type="dataBar" priority="1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{6495581D-F88E-4559-868E-416B35F8C45F}</x14:id>
        </ext>
      </extLst>
    </cfRule>
  </conditionalFormatting>
  <conditionalFormatting sqref="N43:N45">
    <cfRule type="dataBar" priority="1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{182F65F4-ED67-4287-9075-CC9BB21F4BD4}</x14:id>
        </ext>
      </extLst>
    </cfRule>
  </conditionalFormatting>
  <conditionalFormatting sqref="R43:R45">
    <cfRule type="dataBar" priority="1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{0A538183-4450-4ED2-A76B-2C28933F1589}</x14:id>
        </ext>
      </extLst>
    </cfRule>
  </conditionalFormatting>
  <conditionalFormatting sqref="R43:R45">
    <cfRule type="dataBar" priority="1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{1C26AA7F-4054-47DD-9275-55EC79B91729}</x14:id>
        </ext>
      </extLst>
    </cfRule>
  </conditionalFormatting>
  <conditionalFormatting sqref="N43:N45">
    <cfRule type="dataBar" priority="1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{76E50B32-5344-4528-B2CD-23D3E04052D1}</x14:id>
        </ext>
      </extLst>
    </cfRule>
  </conditionalFormatting>
  <conditionalFormatting sqref="R43:R45">
    <cfRule type="dataBar" priority="1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{A01EF9BE-9AFC-4646-A809-5A79C86F6FF8}</x14:id>
        </ext>
      </extLst>
    </cfRule>
  </conditionalFormatting>
  <conditionalFormatting sqref="R43:R45">
    <cfRule type="dataBar" priority="12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{0BC51AD3-A344-4B55-8CCA-0D87B4380BFD}</x14:id>
        </ext>
      </extLst>
    </cfRule>
  </conditionalFormatting>
  <conditionalFormatting sqref="R43:R45">
    <cfRule type="dataBar" priority="1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{AF6F996A-477C-482B-9ED7-3B4446AE9005}</x14:id>
        </ext>
      </extLst>
    </cfRule>
  </conditionalFormatting>
  <conditionalFormatting sqref="R43:R45">
    <cfRule type="dataBar" priority="12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{0D84C64B-8847-4EBC-82E7-2C02DD5FB3D0}</x14:id>
        </ext>
      </extLst>
    </cfRule>
  </conditionalFormatting>
  <conditionalFormatting sqref="R120:R122">
    <cfRule type="dataBar" priority="12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{547867E6-D0E6-4385-BDBF-30C5A5D4CFB4}</x14:id>
        </ext>
      </extLst>
    </cfRule>
  </conditionalFormatting>
  <conditionalFormatting sqref="F120:F122">
    <cfRule type="dataBar" priority="12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{08857EE2-B7E0-4FC9-A485-7D1074AF2778}</x14:id>
        </ext>
      </extLst>
    </cfRule>
  </conditionalFormatting>
  <conditionalFormatting sqref="N120:N122">
    <cfRule type="dataBar" priority="1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{8D6ACD02-D0D3-4F35-B23E-EC634B58C9A3}</x14:id>
        </ext>
      </extLst>
    </cfRule>
  </conditionalFormatting>
  <conditionalFormatting sqref="F40">
    <cfRule type="dataBar" priority="11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{BC0C565F-74BE-4E3A-903A-BFEAF0450C85}</x14:id>
        </ext>
      </extLst>
    </cfRule>
  </conditionalFormatting>
  <conditionalFormatting sqref="F30">
    <cfRule type="dataBar" priority="11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{07A4A58D-D3FB-4DC5-99DF-748869A8A0EB}</x14:id>
        </ext>
      </extLst>
    </cfRule>
  </conditionalFormatting>
  <conditionalFormatting sqref="F30">
    <cfRule type="dataBar" priority="1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{DB7740A5-427A-4140-8295-6CEC15D9CCF7}</x14:id>
        </ext>
      </extLst>
    </cfRule>
  </conditionalFormatting>
  <conditionalFormatting sqref="N30">
    <cfRule type="dataBar" priority="1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{2B1D9CFE-16EC-4BE7-846A-8A270723BE01}</x14:id>
        </ext>
      </extLst>
    </cfRule>
  </conditionalFormatting>
  <conditionalFormatting sqref="R30">
    <cfRule type="dataBar" priority="1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{9724D4D0-F8D6-45E1-A8AC-1432BEAF99C4}</x14:id>
        </ext>
      </extLst>
    </cfRule>
  </conditionalFormatting>
  <conditionalFormatting sqref="R30">
    <cfRule type="dataBar" priority="1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{11D85299-0624-48F9-9153-B6C61C908A20}</x14:id>
        </ext>
      </extLst>
    </cfRule>
  </conditionalFormatting>
  <conditionalFormatting sqref="R30">
    <cfRule type="dataBar" priority="11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{93A392AB-8E3C-44CF-AF48-CFF3388695B9}</x14:id>
        </ext>
      </extLst>
    </cfRule>
  </conditionalFormatting>
  <conditionalFormatting sqref="R30">
    <cfRule type="dataBar" priority="1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{86554FAE-B0F8-47BB-804F-3D24C9E22E42}</x14:id>
        </ext>
      </extLst>
    </cfRule>
  </conditionalFormatting>
  <conditionalFormatting sqref="R30">
    <cfRule type="dataBar" priority="11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{5C2FB825-EE3C-4697-9248-FD0A1510C41D}</x14:id>
        </ext>
      </extLst>
    </cfRule>
  </conditionalFormatting>
  <conditionalFormatting sqref="F30">
    <cfRule type="dataBar" priority="11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{BE723D04-518A-4E77-867D-70DB88B5FF91}</x14:id>
        </ext>
      </extLst>
    </cfRule>
  </conditionalFormatting>
  <conditionalFormatting sqref="F30">
    <cfRule type="dataBar" priority="11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{55933882-AEAB-4AB7-BC33-B11D6E11FEAB}</x14:id>
        </ext>
      </extLst>
    </cfRule>
  </conditionalFormatting>
  <conditionalFormatting sqref="F30">
    <cfRule type="dataBar" priority="1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{4C5879E0-7939-49B9-B32A-CBCAF85C07CC}</x14:id>
        </ext>
      </extLst>
    </cfRule>
  </conditionalFormatting>
  <conditionalFormatting sqref="N30">
    <cfRule type="dataBar" priority="1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{5DDB853B-EC48-4DA5-ADA1-B47DF2672125}</x14:id>
        </ext>
      </extLst>
    </cfRule>
  </conditionalFormatting>
  <conditionalFormatting sqref="R30">
    <cfRule type="dataBar" priority="1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{BF770BA2-B15D-4E5F-BA81-0AE628358C66}</x14:id>
        </ext>
      </extLst>
    </cfRule>
  </conditionalFormatting>
  <conditionalFormatting sqref="R30">
    <cfRule type="dataBar" priority="1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{BD4A235C-349E-49BC-8BED-206D1B77E052}</x14:id>
        </ext>
      </extLst>
    </cfRule>
  </conditionalFormatting>
  <conditionalFormatting sqref="R30">
    <cfRule type="dataBar" priority="11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{4658F31F-EA1C-42D6-8DF4-D7B0457DC252}</x14:id>
        </ext>
      </extLst>
    </cfRule>
  </conditionalFormatting>
  <conditionalFormatting sqref="R30">
    <cfRule type="dataBar" priority="1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{70EFF422-EB46-4211-AE2F-270364EA0658}</x14:id>
        </ext>
      </extLst>
    </cfRule>
  </conditionalFormatting>
  <conditionalFormatting sqref="R30">
    <cfRule type="dataBar" priority="1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{944B79C3-23F4-4C4B-A991-B8059A848D21}</x14:id>
        </ext>
      </extLst>
    </cfRule>
  </conditionalFormatting>
  <conditionalFormatting sqref="F37">
    <cfRule type="dataBar" priority="11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{3424042C-0CF2-46FB-9D05-51D77586EC91}</x14:id>
        </ext>
      </extLst>
    </cfRule>
  </conditionalFormatting>
  <conditionalFormatting sqref="F37">
    <cfRule type="dataBar" priority="1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{58E32889-C88B-4CBD-A460-F309A4969206}</x14:id>
        </ext>
      </extLst>
    </cfRule>
  </conditionalFormatting>
  <conditionalFormatting sqref="N37">
    <cfRule type="dataBar" priority="1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{9AED9E70-3498-4139-8C61-5704EA3D87AC}</x14:id>
        </ext>
      </extLst>
    </cfRule>
  </conditionalFormatting>
  <conditionalFormatting sqref="R37">
    <cfRule type="dataBar" priority="1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{E62B12BE-A564-48AA-8ACA-F4B6DFF0FA21}</x14:id>
        </ext>
      </extLst>
    </cfRule>
  </conditionalFormatting>
  <conditionalFormatting sqref="R37">
    <cfRule type="dataBar" priority="1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{21AB7993-10DD-48C6-99AA-92509D4F2E8D}</x14:id>
        </ext>
      </extLst>
    </cfRule>
  </conditionalFormatting>
  <conditionalFormatting sqref="R37">
    <cfRule type="dataBar" priority="11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{476A91C4-99CA-48B6-8B37-F9C511C9D093}</x14:id>
        </ext>
      </extLst>
    </cfRule>
  </conditionalFormatting>
  <conditionalFormatting sqref="R37">
    <cfRule type="dataBar" priority="1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{9CA39CF9-D82E-4F43-AC94-73D5E817C310}</x14:id>
        </ext>
      </extLst>
    </cfRule>
  </conditionalFormatting>
  <conditionalFormatting sqref="R37">
    <cfRule type="dataBar" priority="11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{596479E0-D838-4F98-BEA1-696788488F1F}</x14:id>
        </ext>
      </extLst>
    </cfRule>
  </conditionalFormatting>
  <conditionalFormatting sqref="F37">
    <cfRule type="dataBar" priority="11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{4420AF24-25C1-4EE1-A302-4AE1B0FD72FA}</x14:id>
        </ext>
      </extLst>
    </cfRule>
  </conditionalFormatting>
  <conditionalFormatting sqref="F37">
    <cfRule type="dataBar" priority="11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{14B66C15-939E-400B-B327-2D146E514EA6}</x14:id>
        </ext>
      </extLst>
    </cfRule>
  </conditionalFormatting>
  <conditionalFormatting sqref="F37">
    <cfRule type="dataBar" priority="1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{EB277C62-F830-45AE-B583-CEA5B5A3629D}</x14:id>
        </ext>
      </extLst>
    </cfRule>
  </conditionalFormatting>
  <conditionalFormatting sqref="N37">
    <cfRule type="dataBar" priority="1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{D32B545C-5766-4C1F-BFCF-AB4E9FAA48DC}</x14:id>
        </ext>
      </extLst>
    </cfRule>
  </conditionalFormatting>
  <conditionalFormatting sqref="R37">
    <cfRule type="dataBar" priority="1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{E7B52623-98D1-426F-B6D9-5F871A30FF6C}</x14:id>
        </ext>
      </extLst>
    </cfRule>
  </conditionalFormatting>
  <conditionalFormatting sqref="R37">
    <cfRule type="dataBar" priority="1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{94FAC42C-3F59-4D7C-A11C-F99E37BB7263}</x14:id>
        </ext>
      </extLst>
    </cfRule>
  </conditionalFormatting>
  <conditionalFormatting sqref="R37">
    <cfRule type="dataBar" priority="1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{7BC9632E-1668-41B6-BA44-9C4DEAB0BFD4}</x14:id>
        </ext>
      </extLst>
    </cfRule>
  </conditionalFormatting>
  <conditionalFormatting sqref="R37">
    <cfRule type="dataBar" priority="1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{8E757FB0-AFB3-4107-A252-DED71597521F}</x14:id>
        </ext>
      </extLst>
    </cfRule>
  </conditionalFormatting>
  <conditionalFormatting sqref="R37">
    <cfRule type="dataBar" priority="1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{5757C01B-A04F-4407-B20A-35F86069CDAA}</x14:id>
        </ext>
      </extLst>
    </cfRule>
  </conditionalFormatting>
  <conditionalFormatting sqref="F37">
    <cfRule type="dataBar" priority="1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{157DC863-D91D-4FB7-8B97-F4D462F35677}</x14:id>
        </ext>
      </extLst>
    </cfRule>
  </conditionalFormatting>
  <conditionalFormatting sqref="N37">
    <cfRule type="dataBar" priority="1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{1265A8DD-01F0-41BB-8C92-8BFAF680F1E7}</x14:id>
        </ext>
      </extLst>
    </cfRule>
  </conditionalFormatting>
  <conditionalFormatting sqref="R37">
    <cfRule type="dataBar" priority="1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{E3321F02-8820-43AE-B005-AE2281B62D15}</x14:id>
        </ext>
      </extLst>
    </cfRule>
  </conditionalFormatting>
  <conditionalFormatting sqref="R37">
    <cfRule type="dataBar" priority="1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{530D599C-59A8-416A-ABBA-E0851B41702F}</x14:id>
        </ext>
      </extLst>
    </cfRule>
  </conditionalFormatting>
  <conditionalFormatting sqref="R37">
    <cfRule type="dataBar" priority="1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{21F9ACB0-BEA0-4C0C-94B2-1D00C2E468C3}</x14:id>
        </ext>
      </extLst>
    </cfRule>
  </conditionalFormatting>
  <conditionalFormatting sqref="R37">
    <cfRule type="dataBar" priority="1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{ECCF8714-B13D-4549-B31E-01407BF4DB03}</x14:id>
        </ext>
      </extLst>
    </cfRule>
  </conditionalFormatting>
  <conditionalFormatting sqref="R37">
    <cfRule type="dataBar" priority="1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{CAA7243C-B4F8-4976-AD2F-F797B212A95F}</x14:id>
        </ext>
      </extLst>
    </cfRule>
  </conditionalFormatting>
  <conditionalFormatting sqref="F121:F123">
    <cfRule type="dataBar" priority="11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{3122860A-F220-445A-B087-904EC3FAAE02}</x14:id>
        </ext>
      </extLst>
    </cfRule>
  </conditionalFormatting>
  <conditionalFormatting sqref="F121:F123">
    <cfRule type="dataBar" priority="1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{21B2493F-2D24-497B-B972-AD9FEC2BBBBC}</x14:id>
        </ext>
      </extLst>
    </cfRule>
  </conditionalFormatting>
  <conditionalFormatting sqref="N121:N123">
    <cfRule type="dataBar" priority="1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{ED2863F3-C2B8-4B70-8A53-20548C027289}</x14:id>
        </ext>
      </extLst>
    </cfRule>
  </conditionalFormatting>
  <conditionalFormatting sqref="R121:R123">
    <cfRule type="dataBar" priority="1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{428D8CB3-AB42-4D1F-A608-DF885E0B4A65}</x14:id>
        </ext>
      </extLst>
    </cfRule>
  </conditionalFormatting>
  <conditionalFormatting sqref="R121:R123">
    <cfRule type="dataBar" priority="1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{88871668-49CD-4AEC-ABE8-8CB9EBB569E4}</x14:id>
        </ext>
      </extLst>
    </cfRule>
  </conditionalFormatting>
  <conditionalFormatting sqref="R121:R123">
    <cfRule type="dataBar" priority="1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{76895510-0045-4497-8071-5C38673FD0D7}</x14:id>
        </ext>
      </extLst>
    </cfRule>
  </conditionalFormatting>
  <conditionalFormatting sqref="R121:R123">
    <cfRule type="dataBar" priority="1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{EC311D76-A61A-46A1-AEC3-B0D78266CBD2}</x14:id>
        </ext>
      </extLst>
    </cfRule>
  </conditionalFormatting>
  <conditionalFormatting sqref="R121:R123">
    <cfRule type="dataBar" priority="1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{006FEF06-241B-48FD-AA83-CF9DD1670C79}</x14:id>
        </ext>
      </extLst>
    </cfRule>
  </conditionalFormatting>
  <conditionalFormatting sqref="F122">
    <cfRule type="dataBar" priority="11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{7AEAFE9F-4C22-45C9-86FA-6CC15E6506D7}</x14:id>
        </ext>
      </extLst>
    </cfRule>
  </conditionalFormatting>
  <conditionalFormatting sqref="F121:F123">
    <cfRule type="dataBar" priority="11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{B09279EF-E5A9-4318-A22E-7ADB9E094B64}</x14:id>
        </ext>
      </extLst>
    </cfRule>
  </conditionalFormatting>
  <conditionalFormatting sqref="F121">
    <cfRule type="dataBar" priority="11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{967D9742-983F-4C7C-B547-8BD7D183CFA1}</x14:id>
        </ext>
      </extLst>
    </cfRule>
  </conditionalFormatting>
  <conditionalFormatting sqref="F121:F123">
    <cfRule type="dataBar" priority="1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{EC294901-2B3A-4357-A761-F58CC4CC0FEE}</x14:id>
        </ext>
      </extLst>
    </cfRule>
  </conditionalFormatting>
  <conditionalFormatting sqref="N121:N123">
    <cfRule type="dataBar" priority="1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{06D48B8B-C1CB-407D-AAC7-60F060530B29}</x14:id>
        </ext>
      </extLst>
    </cfRule>
  </conditionalFormatting>
  <conditionalFormatting sqref="R121:R123">
    <cfRule type="dataBar" priority="1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{3CA77C54-278D-460B-9AE9-5DBA3FE4C219}</x14:id>
        </ext>
      </extLst>
    </cfRule>
  </conditionalFormatting>
  <conditionalFormatting sqref="R121:R123">
    <cfRule type="dataBar" priority="1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{F8CD95E7-8F51-41AB-9378-42B918B34FAF}</x14:id>
        </ext>
      </extLst>
    </cfRule>
  </conditionalFormatting>
  <conditionalFormatting sqref="N121:N123">
    <cfRule type="dataBar" priority="1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{91C45601-8632-482D-BC8F-E7C209508564}</x14:id>
        </ext>
      </extLst>
    </cfRule>
  </conditionalFormatting>
  <conditionalFormatting sqref="R121:R123">
    <cfRule type="dataBar" priority="1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{F3F9D80B-832F-415C-918F-17F39A49E8F1}</x14:id>
        </ext>
      </extLst>
    </cfRule>
  </conditionalFormatting>
  <conditionalFormatting sqref="R121:R123">
    <cfRule type="dataBar" priority="1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{1B3BCF29-4E66-4B24-9755-30B6F3889DD3}</x14:id>
        </ext>
      </extLst>
    </cfRule>
  </conditionalFormatting>
  <conditionalFormatting sqref="R121:R123">
    <cfRule type="dataBar" priority="1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{8FDB40EB-1590-4D17-AEF5-C07B4876C56D}</x14:id>
        </ext>
      </extLst>
    </cfRule>
  </conditionalFormatting>
  <conditionalFormatting sqref="R121:R123">
    <cfRule type="dataBar" priority="1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{071B5C74-A706-4E12-BCD5-DC82A6E68AC4}</x14:id>
        </ext>
      </extLst>
    </cfRule>
  </conditionalFormatting>
  <conditionalFormatting sqref="F43">
    <cfRule type="dataBar" priority="11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{FCA71C7F-E73A-4E28-B5AA-181D1D68F61F}</x14:id>
        </ext>
      </extLst>
    </cfRule>
  </conditionalFormatting>
  <conditionalFormatting sqref="F44">
    <cfRule type="dataBar" priority="11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{7FAEA231-161B-4271-9771-9F053DB9D64A}</x14:id>
        </ext>
      </extLst>
    </cfRule>
  </conditionalFormatting>
  <conditionalFormatting sqref="F43">
    <cfRule type="dataBar" priority="11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{140A136C-5A99-48AE-9A2C-35FB8BC2DD47}</x14:id>
        </ext>
      </extLst>
    </cfRule>
  </conditionalFormatting>
  <conditionalFormatting sqref="F42">
    <cfRule type="dataBar" priority="11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{215A6125-0F55-46A9-AC87-383CED183629}</x14:id>
        </ext>
      </extLst>
    </cfRule>
  </conditionalFormatting>
  <conditionalFormatting sqref="F40:F41">
    <cfRule type="dataBar" priority="11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{4DE56176-FCCF-4CE6-863D-61E74E93F0DB}</x14:id>
        </ext>
      </extLst>
    </cfRule>
  </conditionalFormatting>
  <conditionalFormatting sqref="F40:F41">
    <cfRule type="dataBar" priority="1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{A8A2D922-FBFC-4261-9C74-8330C448D4DB}</x14:id>
        </ext>
      </extLst>
    </cfRule>
  </conditionalFormatting>
  <conditionalFormatting sqref="N40:N41">
    <cfRule type="dataBar" priority="1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{BFAFC943-C383-4545-91C0-A19B089309A3}</x14:id>
        </ext>
      </extLst>
    </cfRule>
  </conditionalFormatting>
  <conditionalFormatting sqref="R40:R41">
    <cfRule type="dataBar" priority="1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{39630B80-C8CD-43F2-BD0E-9CCF1AE4D311}</x14:id>
        </ext>
      </extLst>
    </cfRule>
  </conditionalFormatting>
  <conditionalFormatting sqref="R40:R41">
    <cfRule type="dataBar" priority="1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{2CF98CAE-AFC4-441C-B0F0-B1BF02294E28}</x14:id>
        </ext>
      </extLst>
    </cfRule>
  </conditionalFormatting>
  <conditionalFormatting sqref="N40:N41">
    <cfRule type="dataBar" priority="1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{85D62182-465B-4AE5-B72A-DE22C56C2CAF}</x14:id>
        </ext>
      </extLst>
    </cfRule>
  </conditionalFormatting>
  <conditionalFormatting sqref="R40:R41">
    <cfRule type="dataBar" priority="1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{F033E875-5F60-4C44-B688-D6580FF7D9F9}</x14:id>
        </ext>
      </extLst>
    </cfRule>
  </conditionalFormatting>
  <conditionalFormatting sqref="R40:R41">
    <cfRule type="dataBar" priority="1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{3DA443DE-A639-4F04-87D9-B0B4BBE0B87E}</x14:id>
        </ext>
      </extLst>
    </cfRule>
  </conditionalFormatting>
  <conditionalFormatting sqref="R40:R41">
    <cfRule type="dataBar" priority="1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{D3BAA57A-0285-4DCD-AB39-DDF7A1193E80}</x14:id>
        </ext>
      </extLst>
    </cfRule>
  </conditionalFormatting>
  <conditionalFormatting sqref="R40:R41">
    <cfRule type="dataBar" priority="1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{7F373CEE-7D18-43D7-AA11-69A212D7D867}</x14:id>
        </ext>
      </extLst>
    </cfRule>
  </conditionalFormatting>
  <conditionalFormatting sqref="R40:R41">
    <cfRule type="dataBar" priority="1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{1E3D6A33-7803-42FD-895F-987D20AD527F}</x14:id>
        </ext>
      </extLst>
    </cfRule>
  </conditionalFormatting>
  <conditionalFormatting sqref="F40:F41">
    <cfRule type="dataBar" priority="11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{D7CE884D-108F-4C23-BC32-3B1E5D3D188E}</x14:id>
        </ext>
      </extLst>
    </cfRule>
  </conditionalFormatting>
  <conditionalFormatting sqref="N40:N41">
    <cfRule type="dataBar" priority="1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{8B1E1AEB-A9BE-441B-A665-FD00762A53E4}</x14:id>
        </ext>
      </extLst>
    </cfRule>
  </conditionalFormatting>
  <conditionalFormatting sqref="F40:F42">
    <cfRule type="dataBar" priority="11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{6F8196E6-BF29-49C9-8F7E-FD470BEC173B}</x14:id>
        </ext>
      </extLst>
    </cfRule>
  </conditionalFormatting>
  <conditionalFormatting sqref="F40:F42">
    <cfRule type="dataBar" priority="1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{C74142CA-51C8-49C2-A016-3D3034ACFB59}</x14:id>
        </ext>
      </extLst>
    </cfRule>
  </conditionalFormatting>
  <conditionalFormatting sqref="N40:N42">
    <cfRule type="dataBar" priority="1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{68F893EB-F8F4-4FC4-AF0B-C9CD90044772}</x14:id>
        </ext>
      </extLst>
    </cfRule>
  </conditionalFormatting>
  <conditionalFormatting sqref="R40:R42">
    <cfRule type="dataBar" priority="1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{AAF2014F-FF13-4F71-8B46-E3819177B432}</x14:id>
        </ext>
      </extLst>
    </cfRule>
  </conditionalFormatting>
  <conditionalFormatting sqref="R40:R42">
    <cfRule type="dataBar" priority="1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{444DEF66-A0FB-4001-9278-9789729109E6}</x14:id>
        </ext>
      </extLst>
    </cfRule>
  </conditionalFormatting>
  <conditionalFormatting sqref="R40:R42">
    <cfRule type="dataBar" priority="1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{A6A12B32-1C4D-4FE7-B7AA-7E3169754392}</x14:id>
        </ext>
      </extLst>
    </cfRule>
  </conditionalFormatting>
  <conditionalFormatting sqref="R40:R42">
    <cfRule type="dataBar" priority="1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{4018F5E1-24FE-42B7-9376-13BDDE5E77A6}</x14:id>
        </ext>
      </extLst>
    </cfRule>
  </conditionalFormatting>
  <conditionalFormatting sqref="R40:R42">
    <cfRule type="dataBar" priority="1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{ADD62A8C-DDB6-47E2-8616-504F8DAAE7D4}</x14:id>
        </ext>
      </extLst>
    </cfRule>
  </conditionalFormatting>
  <conditionalFormatting sqref="F41">
    <cfRule type="dataBar" priority="11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{75412C19-A7E3-4FFE-9F8E-96EF6F4D87E9}</x14:id>
        </ext>
      </extLst>
    </cfRule>
  </conditionalFormatting>
  <conditionalFormatting sqref="F40:F42">
    <cfRule type="dataBar" priority="11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{BBE0943F-CD32-4E4D-881F-7A05E38A0A9A}</x14:id>
        </ext>
      </extLst>
    </cfRule>
  </conditionalFormatting>
  <conditionalFormatting sqref="F40">
    <cfRule type="dataBar" priority="10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{18DF8FE1-B3D9-415E-A7B9-5F9EEED5F756}</x14:id>
        </ext>
      </extLst>
    </cfRule>
  </conditionalFormatting>
  <conditionalFormatting sqref="F40:F42">
    <cfRule type="dataBar" priority="1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{9EF940DA-143F-42C3-8C26-DC0E400199D0}</x14:id>
        </ext>
      </extLst>
    </cfRule>
  </conditionalFormatting>
  <conditionalFormatting sqref="N40:N42">
    <cfRule type="dataBar" priority="1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{A992A56A-4C2A-4BC1-96EC-5F9CB5EF1A4A}</x14:id>
        </ext>
      </extLst>
    </cfRule>
  </conditionalFormatting>
  <conditionalFormatting sqref="R40:R42">
    <cfRule type="dataBar" priority="1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{8C0E9593-9502-44D4-8C1B-5327CDABE4F1}</x14:id>
        </ext>
      </extLst>
    </cfRule>
  </conditionalFormatting>
  <conditionalFormatting sqref="R40:R42">
    <cfRule type="dataBar" priority="10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{EE0CABE1-F115-4F21-AE20-8F2DEA1FFB8B}</x14:id>
        </ext>
      </extLst>
    </cfRule>
  </conditionalFormatting>
  <conditionalFormatting sqref="N40:N42">
    <cfRule type="dataBar" priority="10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{B8CCCEDC-7B08-4B2C-8956-FE3952343E87}</x14:id>
        </ext>
      </extLst>
    </cfRule>
  </conditionalFormatting>
  <conditionalFormatting sqref="R40:R42">
    <cfRule type="dataBar" priority="1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{99A03B3E-CD96-413B-B2FD-C24253C2BED6}</x14:id>
        </ext>
      </extLst>
    </cfRule>
  </conditionalFormatting>
  <conditionalFormatting sqref="R40:R42">
    <cfRule type="dataBar" priority="10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{8B679590-018A-454B-9631-6D5D052F71AE}</x14:id>
        </ext>
      </extLst>
    </cfRule>
  </conditionalFormatting>
  <conditionalFormatting sqref="R40:R42">
    <cfRule type="dataBar" priority="1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{33655A1C-DE62-4CA1-A0B1-E5C37C6E317F}</x14:id>
        </ext>
      </extLst>
    </cfRule>
  </conditionalFormatting>
  <conditionalFormatting sqref="R40:R42">
    <cfRule type="dataBar" priority="10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{515143E1-F0B1-4FFB-82C8-4894875332C2}</x14:id>
        </ext>
      </extLst>
    </cfRule>
  </conditionalFormatting>
  <conditionalFormatting sqref="N10:N21 N4:N8">
    <cfRule type="dataBar" priority="1081">
      <dataBar>
        <cfvo type="min"/>
        <cfvo type="max"/>
        <color rgb="FF63C384"/>
      </dataBar>
    </cfRule>
  </conditionalFormatting>
  <conditionalFormatting sqref="F4:F8 F10:F21">
    <cfRule type="dataBar" priority="1080">
      <dataBar>
        <cfvo type="min"/>
        <cfvo type="max"/>
        <color rgb="FF638EC6"/>
      </dataBar>
    </cfRule>
  </conditionalFormatting>
  <conditionalFormatting sqref="R135:R141">
    <cfRule type="dataBar" priority="10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{8B391BBD-9FC8-4126-A858-60559B8A0494}</x14:id>
        </ext>
      </extLst>
    </cfRule>
  </conditionalFormatting>
  <conditionalFormatting sqref="F135:F141">
    <cfRule type="dataBar" priority="10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{D6D5D568-D010-4209-A5ED-CAE4586E51BF}</x14:id>
        </ext>
      </extLst>
    </cfRule>
  </conditionalFormatting>
  <conditionalFormatting sqref="N135:N141">
    <cfRule type="dataBar" priority="10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{DB706ABF-715A-4C2A-8474-D75CA9084DAB}</x14:id>
        </ext>
      </extLst>
    </cfRule>
  </conditionalFormatting>
  <conditionalFormatting sqref="F134:F141">
    <cfRule type="dataBar" priority="10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{E432D2CE-2F54-43D9-97DA-42CE62EC3050}</x14:id>
        </ext>
      </extLst>
    </cfRule>
  </conditionalFormatting>
  <conditionalFormatting sqref="F136">
    <cfRule type="dataBar" priority="10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{395105ED-1A7D-4CB6-A828-1E89D5F8373E}</x14:id>
        </ext>
      </extLst>
    </cfRule>
  </conditionalFormatting>
  <conditionalFormatting sqref="F124:F141">
    <cfRule type="dataBar" priority="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{66904856-7B22-4424-9358-3487168E14B7}</x14:id>
        </ext>
      </extLst>
    </cfRule>
  </conditionalFormatting>
  <conditionalFormatting sqref="N124:N141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{A49155CF-FB89-456D-9DF7-08C119A36033}</x14:id>
        </ext>
      </extLst>
    </cfRule>
  </conditionalFormatting>
  <conditionalFormatting sqref="R124:R141">
    <cfRule type="dataBar" priority="1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{7A353417-957F-4368-A9F5-2CFED9E1F15E}</x14:id>
        </ext>
      </extLst>
    </cfRule>
  </conditionalFormatting>
  <conditionalFormatting sqref="R121:R141">
    <cfRule type="dataBar" priority="10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{4C5DE5D0-47EC-4228-BC35-B51099F41BA2}</x14:id>
        </ext>
      </extLst>
    </cfRule>
  </conditionalFormatting>
  <conditionalFormatting sqref="F121:F133">
    <cfRule type="dataBar" priority="10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{D5176478-D39B-4911-897F-B3161F47EA40}</x14:id>
        </ext>
      </extLst>
    </cfRule>
  </conditionalFormatting>
  <conditionalFormatting sqref="N121:N141">
    <cfRule type="dataBar" priority="10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{ACD30333-1518-4A24-905C-F54E67CE0122}</x14:id>
        </ext>
      </extLst>
    </cfRule>
  </conditionalFormatting>
  <conditionalFormatting sqref="R124:R141">
    <cfRule type="dataBar" priority="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{8474AE63-CDA1-460E-8102-23B215189921}</x14:id>
        </ext>
      </extLst>
    </cfRule>
  </conditionalFormatting>
  <conditionalFormatting sqref="R124:R141">
    <cfRule type="dataBar" priority="9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{C3C5F2CA-01B2-4FF5-929E-53809DF6BB0A}</x14:id>
        </ext>
      </extLst>
    </cfRule>
  </conditionalFormatting>
  <conditionalFormatting sqref="R124:R141">
    <cfRule type="dataBar" priority="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{ECBD4F70-7CA1-428A-BDA7-BB2BDFF5C057}</x14:id>
        </ext>
      </extLst>
    </cfRule>
  </conditionalFormatting>
  <conditionalFormatting sqref="R124:R141">
    <cfRule type="dataBar" priority="9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{F84334D8-61D3-404C-841F-BD1B0F1CF9BA}</x14:id>
        </ext>
      </extLst>
    </cfRule>
  </conditionalFormatting>
  <conditionalFormatting sqref="R124:R141">
    <cfRule type="dataBar" priority="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{5C81689E-0F1B-455B-9FC8-A295BA15FFDD}</x14:id>
        </ext>
      </extLst>
    </cfRule>
  </conditionalFormatting>
  <conditionalFormatting sqref="R124:R141">
    <cfRule type="dataBar" priority="9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{7C18A07A-CFB5-496D-AF57-4710FE859067}</x14:id>
        </ext>
      </extLst>
    </cfRule>
  </conditionalFormatting>
  <conditionalFormatting sqref="R124:R141">
    <cfRule type="dataBar" priority="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{F12223B1-F399-4BE2-80DC-01A4164CA027}</x14:id>
        </ext>
      </extLst>
    </cfRule>
  </conditionalFormatting>
  <conditionalFormatting sqref="R124:R141">
    <cfRule type="dataBar" priority="9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{39C99B27-E721-4FA8-A98E-7ACAEC6CDACD}</x14:id>
        </ext>
      </extLst>
    </cfRule>
  </conditionalFormatting>
  <conditionalFormatting sqref="R124:R141">
    <cfRule type="dataBar" priority="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{A4056EBD-2C58-4883-ADFB-6130BAC21F38}</x14:id>
        </ext>
      </extLst>
    </cfRule>
  </conditionalFormatting>
  <conditionalFormatting sqref="R124:R141">
    <cfRule type="dataBar" priority="9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{ED900871-10EF-4133-B928-AE7E53628FC0}</x14:id>
        </ext>
      </extLst>
    </cfRule>
  </conditionalFormatting>
  <conditionalFormatting sqref="T4:T8 T10:T21">
    <cfRule type="dataBar" priority="9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{B0084759-A769-4DD0-81FA-9A8171848872}</x14:id>
        </ext>
      </extLst>
    </cfRule>
  </conditionalFormatting>
  <conditionalFormatting sqref="T4:T8 T10:T21">
    <cfRule type="dataBar" priority="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{687D6E56-3239-4C98-92F9-2A02D0140FFE}</x14:id>
        </ext>
      </extLst>
    </cfRule>
  </conditionalFormatting>
  <conditionalFormatting sqref="T28:T45">
    <cfRule type="dataBar" priority="9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{FBCD1739-91FA-4DFA-A435-4B48D64BB454}</x14:id>
        </ext>
      </extLst>
    </cfRule>
  </conditionalFormatting>
  <conditionalFormatting sqref="T28:T45">
    <cfRule type="dataBar" priority="9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{5D69C3B9-0F6E-4A20-B297-D070AE9B5323}</x14:id>
        </ext>
      </extLst>
    </cfRule>
  </conditionalFormatting>
  <conditionalFormatting sqref="T52:T69">
    <cfRule type="dataBar" priority="9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{A19F03F8-C91D-4D5E-87DB-048A7CB848C0}</x14:id>
        </ext>
      </extLst>
    </cfRule>
  </conditionalFormatting>
  <conditionalFormatting sqref="T52:T69">
    <cfRule type="dataBar" priority="9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{44750F84-0A0C-4989-B10C-F2D57019A9E7}</x14:id>
        </ext>
      </extLst>
    </cfRule>
  </conditionalFormatting>
  <conditionalFormatting sqref="T76:T93">
    <cfRule type="dataBar" priority="9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{6D791F02-7601-4553-B7E3-8D5E6527AC17}</x14:id>
        </ext>
      </extLst>
    </cfRule>
  </conditionalFormatting>
  <conditionalFormatting sqref="T76:T93">
    <cfRule type="dataBar" priority="9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{FCCBB8BA-2615-4BA2-A163-6E7C65EA44F7}</x14:id>
        </ext>
      </extLst>
    </cfRule>
  </conditionalFormatting>
  <conditionalFormatting sqref="T100:T117">
    <cfRule type="dataBar" priority="9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{F8395744-CECF-4815-B558-FFDA3C7980E7}</x14:id>
        </ext>
      </extLst>
    </cfRule>
  </conditionalFormatting>
  <conditionalFormatting sqref="T100:T117">
    <cfRule type="dataBar" priority="9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{795823F9-4C96-49FB-ABB9-BA9F53843C43}</x14:id>
        </ext>
      </extLst>
    </cfRule>
  </conditionalFormatting>
  <conditionalFormatting sqref="T124:T141">
    <cfRule type="dataBar" priority="9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{FB30D6F3-9777-4ADF-9584-85009FC16A9B}</x14:id>
        </ext>
      </extLst>
    </cfRule>
  </conditionalFormatting>
  <conditionalFormatting sqref="T124:T141">
    <cfRule type="dataBar" priority="9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{E6BA26E8-6D2F-4267-8795-E5AA5325A2CA}</x14:id>
        </ext>
      </extLst>
    </cfRule>
  </conditionalFormatting>
  <conditionalFormatting sqref="T124:T141 T100:T117 T76:T93 T52:T69 T28:T45 T4:T8 T10:T21">
    <cfRule type="dataBar" priority="971">
      <dataBar>
        <cfvo type="min"/>
        <cfvo type="max"/>
        <color rgb="FF638EC6"/>
      </dataBar>
    </cfRule>
  </conditionalFormatting>
  <conditionalFormatting sqref="N9">
    <cfRule type="dataBar" priority="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{C2D66216-6535-4FA5-B466-F83FA947B596}</x14:id>
        </ext>
      </extLst>
    </cfRule>
  </conditionalFormatting>
  <conditionalFormatting sqref="F9">
    <cfRule type="dataBar" priority="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{5BB072D9-027F-4B20-B28F-80135D212F41}</x14:id>
        </ext>
      </extLst>
    </cfRule>
  </conditionalFormatting>
  <conditionalFormatting sqref="R9">
    <cfRule type="dataBar" priority="9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{EFCB4FE4-1C26-4807-9964-A4FDC00A5A1B}</x14:id>
        </ext>
      </extLst>
    </cfRule>
  </conditionalFormatting>
  <conditionalFormatting sqref="R9">
    <cfRule type="dataBar" priority="9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{25D05494-8D5A-4AA4-B82A-521B5F1F7F24}</x14:id>
        </ext>
      </extLst>
    </cfRule>
  </conditionalFormatting>
  <conditionalFormatting sqref="N9">
    <cfRule type="dataBar" priority="962">
      <dataBar>
        <cfvo type="min"/>
        <cfvo type="max"/>
        <color rgb="FF63C384"/>
      </dataBar>
    </cfRule>
  </conditionalFormatting>
  <conditionalFormatting sqref="F9">
    <cfRule type="dataBar" priority="961">
      <dataBar>
        <cfvo type="min"/>
        <cfvo type="max"/>
        <color rgb="FF638EC6"/>
      </dataBar>
    </cfRule>
  </conditionalFormatting>
  <conditionalFormatting sqref="T9">
    <cfRule type="dataBar" priority="9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{4A96B74B-E82E-44AB-9C7F-AE839ACD87E2}</x14:id>
        </ext>
      </extLst>
    </cfRule>
  </conditionalFormatting>
  <conditionalFormatting sqref="T9">
    <cfRule type="dataBar" priority="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{F2D1C3F1-CC51-4E65-AD94-A5CCB6A32E03}</x14:id>
        </ext>
      </extLst>
    </cfRule>
  </conditionalFormatting>
  <conditionalFormatting sqref="T9">
    <cfRule type="dataBar" priority="958">
      <dataBar>
        <cfvo type="min"/>
        <cfvo type="max"/>
        <color rgb="FF638EC6"/>
      </dataBar>
    </cfRule>
  </conditionalFormatting>
  <conditionalFormatting sqref="F8">
    <cfRule type="dataBar" priority="9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{926873BA-57CB-4D46-A502-F72F5AC5D2AA}</x14:id>
        </ext>
      </extLst>
    </cfRule>
  </conditionalFormatting>
  <conditionalFormatting sqref="N8">
    <cfRule type="dataBar" priority="9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{CB0FAF34-4B07-415C-9BC8-E04AC34822D9}</x14:id>
        </ext>
      </extLst>
    </cfRule>
  </conditionalFormatting>
  <conditionalFormatting sqref="F4:F21">
    <cfRule type="dataBar" priority="955">
      <dataBar>
        <cfvo type="min"/>
        <cfvo type="max"/>
        <color rgb="FF638EC6"/>
      </dataBar>
    </cfRule>
  </conditionalFormatting>
  <conditionalFormatting sqref="U4:U21">
    <cfRule type="dataBar" priority="9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{C2DAD4BF-67D8-4A8F-835C-A658C9CB31F4}</x14:id>
        </ext>
      </extLst>
    </cfRule>
  </conditionalFormatting>
  <conditionalFormatting sqref="U4:U21">
    <cfRule type="dataBar" priority="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{8A66632E-E395-4C2D-A336-1D9E6613D8D7}</x14:id>
        </ext>
      </extLst>
    </cfRule>
  </conditionalFormatting>
  <conditionalFormatting sqref="U4:U21">
    <cfRule type="dataBar" priority="948">
      <dataBar>
        <cfvo type="min"/>
        <cfvo type="max"/>
        <color rgb="FF638EC6"/>
      </dataBar>
    </cfRule>
  </conditionalFormatting>
  <conditionalFormatting sqref="U9">
    <cfRule type="dataBar" priority="9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{2B9D6502-3A22-4213-B55A-3BAD4735813D}</x14:id>
        </ext>
      </extLst>
    </cfRule>
  </conditionalFormatting>
  <conditionalFormatting sqref="U9">
    <cfRule type="dataBar" priority="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{20369A22-1466-4333-BFAF-C79FB148F8CB}</x14:id>
        </ext>
      </extLst>
    </cfRule>
  </conditionalFormatting>
  <conditionalFormatting sqref="U9">
    <cfRule type="dataBar" priority="949">
      <dataBar>
        <cfvo type="min"/>
        <cfvo type="max"/>
        <color rgb="FF638EC6"/>
      </dataBar>
    </cfRule>
  </conditionalFormatting>
  <conditionalFormatting sqref="U28:U45">
    <cfRule type="dataBar" priority="9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{4475819F-EFEF-428E-99E7-247F9F213BC2}</x14:id>
        </ext>
      </extLst>
    </cfRule>
  </conditionalFormatting>
  <conditionalFormatting sqref="U28:U45">
    <cfRule type="dataBar" priority="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{22C9D3E7-898C-47E0-BEE4-E9554262719C}</x14:id>
        </ext>
      </extLst>
    </cfRule>
  </conditionalFormatting>
  <conditionalFormatting sqref="U28:U45">
    <cfRule type="dataBar" priority="917">
      <dataBar>
        <cfvo type="min"/>
        <cfvo type="max"/>
        <color rgb="FF638EC6"/>
      </dataBar>
    </cfRule>
  </conditionalFormatting>
  <conditionalFormatting sqref="U33">
    <cfRule type="dataBar" priority="9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{5F292CB8-D186-4631-9E33-8850F6492F90}</x14:id>
        </ext>
      </extLst>
    </cfRule>
  </conditionalFormatting>
  <conditionalFormatting sqref="U33">
    <cfRule type="dataBar" priority="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{9D7D5F59-7318-4956-9CF6-C4214DFE5E63}</x14:id>
        </ext>
      </extLst>
    </cfRule>
  </conditionalFormatting>
  <conditionalFormatting sqref="U33">
    <cfRule type="dataBar" priority="942">
      <dataBar>
        <cfvo type="min"/>
        <cfvo type="max"/>
        <color rgb="FF638EC6"/>
      </dataBar>
    </cfRule>
  </conditionalFormatting>
  <conditionalFormatting sqref="U52:U69">
    <cfRule type="dataBar" priority="9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{9EC1B1B3-0956-4177-B6E1-7284D8F90BAF}</x14:id>
        </ext>
      </extLst>
    </cfRule>
  </conditionalFormatting>
  <conditionalFormatting sqref="U52:U69">
    <cfRule type="dataBar" priority="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{9939888D-A577-4E14-BBEA-C4A8F7A20542}</x14:id>
        </ext>
      </extLst>
    </cfRule>
  </conditionalFormatting>
  <conditionalFormatting sqref="U52:U69">
    <cfRule type="dataBar" priority="916">
      <dataBar>
        <cfvo type="min"/>
        <cfvo type="max"/>
        <color rgb="FF638EC6"/>
      </dataBar>
    </cfRule>
  </conditionalFormatting>
  <conditionalFormatting sqref="U57">
    <cfRule type="dataBar" priority="9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{DE8793E6-75F0-4AB5-A757-8715DEB3C3C5}</x14:id>
        </ext>
      </extLst>
    </cfRule>
  </conditionalFormatting>
  <conditionalFormatting sqref="U57">
    <cfRule type="dataBar" priority="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{E22E70BD-19CB-4CFB-A651-A02D27C113A4}</x14:id>
        </ext>
      </extLst>
    </cfRule>
  </conditionalFormatting>
  <conditionalFormatting sqref="U57">
    <cfRule type="dataBar" priority="936">
      <dataBar>
        <cfvo type="min"/>
        <cfvo type="max"/>
        <color rgb="FF638EC6"/>
      </dataBar>
    </cfRule>
  </conditionalFormatting>
  <conditionalFormatting sqref="U76:U93">
    <cfRule type="dataBar" priority="9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{4C7B850E-444D-4F96-9DE4-D500B671D913}</x14:id>
        </ext>
      </extLst>
    </cfRule>
  </conditionalFormatting>
  <conditionalFormatting sqref="U76:U93">
    <cfRule type="dataBar" priority="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{EBFACF53-0CCC-4E86-8EAA-440312194CEE}</x14:id>
        </ext>
      </extLst>
    </cfRule>
  </conditionalFormatting>
  <conditionalFormatting sqref="U76:U93">
    <cfRule type="dataBar" priority="915">
      <dataBar>
        <cfvo type="min"/>
        <cfvo type="max"/>
        <color rgb="FF638EC6"/>
      </dataBar>
    </cfRule>
  </conditionalFormatting>
  <conditionalFormatting sqref="U81">
    <cfRule type="dataBar" priority="9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{97E0DE00-5ACC-47C4-BE2A-9C85722417B0}</x14:id>
        </ext>
      </extLst>
    </cfRule>
  </conditionalFormatting>
  <conditionalFormatting sqref="U81">
    <cfRule type="dataBar" priority="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{0C290D52-53F4-411A-9537-D7066F0A21F3}</x14:id>
        </ext>
      </extLst>
    </cfRule>
  </conditionalFormatting>
  <conditionalFormatting sqref="U81">
    <cfRule type="dataBar" priority="930">
      <dataBar>
        <cfvo type="min"/>
        <cfvo type="max"/>
        <color rgb="FF638EC6"/>
      </dataBar>
    </cfRule>
  </conditionalFormatting>
  <conditionalFormatting sqref="U100:U117">
    <cfRule type="dataBar" priority="9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{10256D41-449A-4702-A273-15FD57B707E9}</x14:id>
        </ext>
      </extLst>
    </cfRule>
  </conditionalFormatting>
  <conditionalFormatting sqref="U100:U117">
    <cfRule type="dataBar" priority="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{91498F1F-D8DE-4041-8ED7-019BDA68E9CE}</x14:id>
        </ext>
      </extLst>
    </cfRule>
  </conditionalFormatting>
  <conditionalFormatting sqref="U100:U117">
    <cfRule type="dataBar" priority="914">
      <dataBar>
        <cfvo type="min"/>
        <cfvo type="max"/>
        <color rgb="FF638EC6"/>
      </dataBar>
    </cfRule>
  </conditionalFormatting>
  <conditionalFormatting sqref="U105">
    <cfRule type="dataBar" priority="9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{AF018727-CF92-4D1A-8375-66C1FB5C9FFD}</x14:id>
        </ext>
      </extLst>
    </cfRule>
  </conditionalFormatting>
  <conditionalFormatting sqref="U105">
    <cfRule type="dataBar" priority="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{5DA6108A-7521-4608-9174-44D78626161F}</x14:id>
        </ext>
      </extLst>
    </cfRule>
  </conditionalFormatting>
  <conditionalFormatting sqref="U105">
    <cfRule type="dataBar" priority="924">
      <dataBar>
        <cfvo type="min"/>
        <cfvo type="max"/>
        <color rgb="FF638EC6"/>
      </dataBar>
    </cfRule>
  </conditionalFormatting>
  <conditionalFormatting sqref="U124:U141">
    <cfRule type="dataBar" priority="9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{0B7F55BD-CCAB-4767-81D3-DB02C4528FCE}</x14:id>
        </ext>
      </extLst>
    </cfRule>
  </conditionalFormatting>
  <conditionalFormatting sqref="U124:U141">
    <cfRule type="dataBar" priority="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{4F0B902F-61ED-45E6-81B3-070024C23B9F}</x14:id>
        </ext>
      </extLst>
    </cfRule>
  </conditionalFormatting>
  <conditionalFormatting sqref="U124:U141">
    <cfRule type="dataBar" priority="913">
      <dataBar>
        <cfvo type="min"/>
        <cfvo type="max"/>
        <color rgb="FF638EC6"/>
      </dataBar>
    </cfRule>
  </conditionalFormatting>
  <conditionalFormatting sqref="U129">
    <cfRule type="dataBar" priority="9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{49DEE8E5-7D75-4717-81FA-0472C8E0EE94}</x14:id>
        </ext>
      </extLst>
    </cfRule>
  </conditionalFormatting>
  <conditionalFormatting sqref="U129">
    <cfRule type="dataBar" priority="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{EB18DA8F-D64D-44EF-9799-3F3A3A2EBAB4}</x14:id>
        </ext>
      </extLst>
    </cfRule>
  </conditionalFormatting>
  <conditionalFormatting sqref="U129">
    <cfRule type="dataBar" priority="918">
      <dataBar>
        <cfvo type="min"/>
        <cfvo type="max"/>
        <color rgb="FF638EC6"/>
      </dataBar>
    </cfRule>
  </conditionalFormatting>
  <conditionalFormatting sqref="T4:T21">
    <cfRule type="dataBar" priority="907">
      <dataBar>
        <cfvo type="min"/>
        <cfvo type="max"/>
        <color rgb="FF008AEF"/>
      </dataBar>
    </cfRule>
  </conditionalFormatting>
  <conditionalFormatting sqref="S145:S148 S152">
    <cfRule type="dataBar" priority="9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{28B65761-F7FB-4389-BEEA-391A7C4A062D}</x14:id>
        </ext>
      </extLst>
    </cfRule>
  </conditionalFormatting>
  <conditionalFormatting sqref="F145:F148 F152">
    <cfRule type="dataBar" priority="9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{BFABD73A-9B56-4914-90EF-C07AAD88BDFF}</x14:id>
        </ext>
      </extLst>
    </cfRule>
  </conditionalFormatting>
  <conditionalFormatting sqref="N145:N148 N152">
    <cfRule type="dataBar" priority="9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{4EAFA724-0D4E-4F59-81AB-CCDCBE562048}</x14:id>
        </ext>
      </extLst>
    </cfRule>
  </conditionalFormatting>
  <conditionalFormatting sqref="F145:F146">
    <cfRule type="dataBar" priority="9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{4DC60819-3E76-4D01-A2D2-852AD8659B79}</x14:id>
        </ext>
      </extLst>
    </cfRule>
  </conditionalFormatting>
  <conditionalFormatting sqref="F145:F146">
    <cfRule type="dataBar" priority="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{B8C40D05-BD15-4652-8D3E-050F8D73F6F4}</x14:id>
        </ext>
      </extLst>
    </cfRule>
  </conditionalFormatting>
  <conditionalFormatting sqref="N145:N146">
    <cfRule type="dataBar" priority="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{4B29B344-2686-4597-870B-9562DDF8C79D}</x14:id>
        </ext>
      </extLst>
    </cfRule>
  </conditionalFormatting>
  <conditionalFormatting sqref="S145:S146">
    <cfRule type="dataBar" priority="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{3A140CB1-87B9-4AF4-BD5B-5850700A72D7}</x14:id>
        </ext>
      </extLst>
    </cfRule>
  </conditionalFormatting>
  <conditionalFormatting sqref="S145:S146">
    <cfRule type="dataBar" priority="8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{351B298B-C984-4A00-A480-7729EBAD7F34}</x14:id>
        </ext>
      </extLst>
    </cfRule>
  </conditionalFormatting>
  <conditionalFormatting sqref="N145:N146">
    <cfRule type="dataBar" priority="8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{58B02DDB-5E90-4B7C-BF3C-FA25637D71EB}</x14:id>
        </ext>
      </extLst>
    </cfRule>
  </conditionalFormatting>
  <conditionalFormatting sqref="S145:S146">
    <cfRule type="dataBar" priority="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{3A540F1D-98C5-4D5C-AD61-FDE7A36EF25F}</x14:id>
        </ext>
      </extLst>
    </cfRule>
  </conditionalFormatting>
  <conditionalFormatting sqref="S145:S146">
    <cfRule type="dataBar" priority="8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{6939233A-887A-4382-80E9-F51A35B007DE}</x14:id>
        </ext>
      </extLst>
    </cfRule>
  </conditionalFormatting>
  <conditionalFormatting sqref="S145:S146">
    <cfRule type="dataBar" priority="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{AD540054-7C85-4BD4-84B7-EF57BD2E7DDB}</x14:id>
        </ext>
      </extLst>
    </cfRule>
  </conditionalFormatting>
  <conditionalFormatting sqref="S145:S146">
    <cfRule type="dataBar" priority="8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{E3EC0D0F-520B-4D18-A12A-36C124B554B1}</x14:id>
        </ext>
      </extLst>
    </cfRule>
  </conditionalFormatting>
  <conditionalFormatting sqref="S145:S146">
    <cfRule type="dataBar" priority="8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{33E48036-A108-4DE3-9D68-E52E80D5BFD2}</x14:id>
        </ext>
      </extLst>
    </cfRule>
  </conditionalFormatting>
  <conditionalFormatting sqref="F145:F146">
    <cfRule type="dataBar" priority="8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{7583C761-6C8C-4811-B5C7-BEC4897EB22D}</x14:id>
        </ext>
      </extLst>
    </cfRule>
  </conditionalFormatting>
  <conditionalFormatting sqref="N145:N146">
    <cfRule type="dataBar" priority="8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{6FBCB093-C7CF-4895-869A-CE78292D02D2}</x14:id>
        </ext>
      </extLst>
    </cfRule>
  </conditionalFormatting>
  <conditionalFormatting sqref="F145:F147">
    <cfRule type="dataBar" priority="8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{7FE70D40-5233-4F77-AD14-F7257FF9A766}</x14:id>
        </ext>
      </extLst>
    </cfRule>
  </conditionalFormatting>
  <conditionalFormatting sqref="F145:F147">
    <cfRule type="dataBar" priority="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{46F94F9C-8C95-48B7-9D24-7FBA9CE00E46}</x14:id>
        </ext>
      </extLst>
    </cfRule>
  </conditionalFormatting>
  <conditionalFormatting sqref="N145:N147">
    <cfRule type="dataBar" priority="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{F3060DE1-407F-46AF-AC66-24FECD11232C}</x14:id>
        </ext>
      </extLst>
    </cfRule>
  </conditionalFormatting>
  <conditionalFormatting sqref="S145:S147">
    <cfRule type="dataBar" priority="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{75643B91-871C-4A02-AD0E-9469A48F9C21}</x14:id>
        </ext>
      </extLst>
    </cfRule>
  </conditionalFormatting>
  <conditionalFormatting sqref="S145:S147">
    <cfRule type="dataBar" priority="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{6D9CDDE2-BA74-43B7-9F54-D7318FFD61CD}</x14:id>
        </ext>
      </extLst>
    </cfRule>
  </conditionalFormatting>
  <conditionalFormatting sqref="S145:S147">
    <cfRule type="dataBar" priority="8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{2C1EF238-D42B-49AD-BA2D-A6D2FF84CA48}</x14:id>
        </ext>
      </extLst>
    </cfRule>
  </conditionalFormatting>
  <conditionalFormatting sqref="S145:S147">
    <cfRule type="dataBar" priority="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{5CA0F41C-377D-40CC-8E24-06B686875772}</x14:id>
        </ext>
      </extLst>
    </cfRule>
  </conditionalFormatting>
  <conditionalFormatting sqref="S145:S147">
    <cfRule type="dataBar" priority="8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{8B1264EF-4B66-4486-B31C-E2C7077500C2}</x14:id>
        </ext>
      </extLst>
    </cfRule>
  </conditionalFormatting>
  <conditionalFormatting sqref="F146">
    <cfRule type="dataBar" priority="8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{21D56E3D-4FD2-4977-94F2-7D24ADCB1B22}</x14:id>
        </ext>
      </extLst>
    </cfRule>
  </conditionalFormatting>
  <conditionalFormatting sqref="F145:F147">
    <cfRule type="dataBar" priority="8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{DC00FD95-6C42-416C-B071-79AD85FF2BEB}</x14:id>
        </ext>
      </extLst>
    </cfRule>
  </conditionalFormatting>
  <conditionalFormatting sqref="F145">
    <cfRule type="dataBar" priority="8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{9B2A87DE-05CB-4032-A0A7-5376B111DB77}</x14:id>
        </ext>
      </extLst>
    </cfRule>
  </conditionalFormatting>
  <conditionalFormatting sqref="F145:F147">
    <cfRule type="dataBar" priority="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{59B7BD4A-BB95-4FF0-A7B4-9D91BF086FDB}</x14:id>
        </ext>
      </extLst>
    </cfRule>
  </conditionalFormatting>
  <conditionalFormatting sqref="N145:N147">
    <cfRule type="dataBar" priority="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{EC50D63D-C5C2-4FDC-A856-F46AD975794E}</x14:id>
        </ext>
      </extLst>
    </cfRule>
  </conditionalFormatting>
  <conditionalFormatting sqref="S145:S147">
    <cfRule type="dataBar" priority="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{87FF4BDA-F7E7-43E3-B6C0-00BA67A159CD}</x14:id>
        </ext>
      </extLst>
    </cfRule>
  </conditionalFormatting>
  <conditionalFormatting sqref="S145:S147">
    <cfRule type="dataBar" priority="8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{DD09C08C-FB3E-4A43-943F-BD5826669397}</x14:id>
        </ext>
      </extLst>
    </cfRule>
  </conditionalFormatting>
  <conditionalFormatting sqref="N145:N147">
    <cfRule type="dataBar" priority="8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{9B2CC8D3-7119-44E2-94DF-A64A7B908ECD}</x14:id>
        </ext>
      </extLst>
    </cfRule>
  </conditionalFormatting>
  <conditionalFormatting sqref="S145:S147">
    <cfRule type="dataBar" priority="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{7DA92366-D9DF-4994-BD4F-EA04CEF03D10}</x14:id>
        </ext>
      </extLst>
    </cfRule>
  </conditionalFormatting>
  <conditionalFormatting sqref="S145:S147">
    <cfRule type="dataBar" priority="8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{ECD5F8F7-7CA3-4E9F-BA3D-52B28A221BE1}</x14:id>
        </ext>
      </extLst>
    </cfRule>
  </conditionalFormatting>
  <conditionalFormatting sqref="S145:S147">
    <cfRule type="dataBar" priority="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{4AE2B2A1-4737-456E-9E58-D38BD5DC3018}</x14:id>
        </ext>
      </extLst>
    </cfRule>
  </conditionalFormatting>
  <conditionalFormatting sqref="S145:S147">
    <cfRule type="dataBar" priority="8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{A08F1315-5E63-4FBB-88B6-A6D3D88507A4}</x14:id>
        </ext>
      </extLst>
    </cfRule>
  </conditionalFormatting>
  <conditionalFormatting sqref="S161:S163">
    <cfRule type="dataBar" priority="8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{F3AA9251-36C5-4D5B-AC46-D8F1620E3CBF}</x14:id>
        </ext>
      </extLst>
    </cfRule>
  </conditionalFormatting>
  <conditionalFormatting sqref="F161:F163">
    <cfRule type="dataBar" priority="8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{61D8FDE2-CDEE-4FE1-8A31-B0B7B5F17E12}</x14:id>
        </ext>
      </extLst>
    </cfRule>
  </conditionalFormatting>
  <conditionalFormatting sqref="N161:N163">
    <cfRule type="dataBar" priority="8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{718969F6-BED4-43EC-BFB3-93EB3AEA1A88}</x14:id>
        </ext>
      </extLst>
    </cfRule>
  </conditionalFormatting>
  <conditionalFormatting sqref="F160:F163">
    <cfRule type="dataBar" priority="8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{89FB9945-1DDC-4C04-8277-200E85C2B549}</x14:id>
        </ext>
      </extLst>
    </cfRule>
  </conditionalFormatting>
  <conditionalFormatting sqref="F162">
    <cfRule type="dataBar" priority="8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{6A7A6630-2B50-482B-B444-930D68EE5E4A}</x14:id>
        </ext>
      </extLst>
    </cfRule>
  </conditionalFormatting>
  <conditionalFormatting sqref="U154">
    <cfRule type="dataBar" priority="8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{2673B22F-E135-4554-93AA-554120512AC6}</x14:id>
        </ext>
      </extLst>
    </cfRule>
  </conditionalFormatting>
  <conditionalFormatting sqref="U154">
    <cfRule type="dataBar" priority="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{2162A6B0-A351-4688-8CDE-4E820AB5B238}</x14:id>
        </ext>
      </extLst>
    </cfRule>
  </conditionalFormatting>
  <conditionalFormatting sqref="U154">
    <cfRule type="dataBar" priority="841">
      <dataBar>
        <cfvo type="min"/>
        <cfvo type="max"/>
        <color rgb="FF638EC6"/>
      </dataBar>
    </cfRule>
  </conditionalFormatting>
  <conditionalFormatting sqref="S149">
    <cfRule type="dataBar" priority="8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{74267B38-E7F8-4E5A-ACC2-1347567EE20B}</x14:id>
        </ext>
      </extLst>
    </cfRule>
  </conditionalFormatting>
  <conditionalFormatting sqref="F149">
    <cfRule type="dataBar" priority="8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{30FB61A1-8E4F-4397-A36D-1F0D3B4A187A}</x14:id>
        </ext>
      </extLst>
    </cfRule>
  </conditionalFormatting>
  <conditionalFormatting sqref="N149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{65E12E58-38CF-4394-81FD-E87A5A3F9B5A}</x14:id>
        </ext>
      </extLst>
    </cfRule>
  </conditionalFormatting>
  <conditionalFormatting sqref="F149">
    <cfRule type="dataBar" priority="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{9CDA241D-4DAD-4572-A5A6-CDA08167DB1C}</x14:id>
        </ext>
      </extLst>
    </cfRule>
  </conditionalFormatting>
  <conditionalFormatting sqref="N149">
    <cfRule type="dataBar" priority="8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{F0046D76-F6A1-49ED-BF58-EE6022DEB44E}</x14:id>
        </ext>
      </extLst>
    </cfRule>
  </conditionalFormatting>
  <conditionalFormatting sqref="S149">
    <cfRule type="dataBar" priority="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{99E170AC-72A8-4EFA-8051-A1809B5596F7}</x14:id>
        </ext>
      </extLst>
    </cfRule>
  </conditionalFormatting>
  <conditionalFormatting sqref="S149">
    <cfRule type="dataBar" priority="8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{5C0CA195-4CD9-48C1-91B9-6CB02387BF3C}</x14:id>
        </ext>
      </extLst>
    </cfRule>
  </conditionalFormatting>
  <conditionalFormatting sqref="F149">
    <cfRule type="dataBar" priority="8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{BD61415F-1CD4-4A77-BB4B-80A9C71C9B8C}</x14:id>
        </ext>
      </extLst>
    </cfRule>
  </conditionalFormatting>
  <conditionalFormatting sqref="N149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{79FBC1C9-5D5A-4F9C-B5AF-E8BEAEBFC1DC}</x14:id>
        </ext>
      </extLst>
    </cfRule>
  </conditionalFormatting>
  <conditionalFormatting sqref="S149">
    <cfRule type="dataBar" priority="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{567D2945-96FB-47B3-A7F0-22FF29FF5818}</x14:id>
        </ext>
      </extLst>
    </cfRule>
  </conditionalFormatting>
  <conditionalFormatting sqref="S149">
    <cfRule type="dataBar" priority="8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{35A1C901-7A32-4A3A-95FE-4BCDF24B3856}</x14:id>
        </ext>
      </extLst>
    </cfRule>
  </conditionalFormatting>
  <conditionalFormatting sqref="S149">
    <cfRule type="dataBar" priority="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{0318EBFE-088C-485D-BC2E-0AF2FD49074F}</x14:id>
        </ext>
      </extLst>
    </cfRule>
  </conditionalFormatting>
  <conditionalFormatting sqref="S149">
    <cfRule type="dataBar" priority="8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{D9B24610-E389-4DF9-8E10-B477CB031EB7}</x14:id>
        </ext>
      </extLst>
    </cfRule>
  </conditionalFormatting>
  <conditionalFormatting sqref="S149">
    <cfRule type="dataBar" priority="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{CECA8F2A-D00A-4A45-9B99-973EC8E52BBC}</x14:id>
        </ext>
      </extLst>
    </cfRule>
  </conditionalFormatting>
  <conditionalFormatting sqref="S149">
    <cfRule type="dataBar" priority="8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{7B665F1E-1EF0-4C5B-946B-156DB7B4324A}</x14:id>
        </ext>
      </extLst>
    </cfRule>
  </conditionalFormatting>
  <conditionalFormatting sqref="S149">
    <cfRule type="dataBar" priority="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{1BB958B5-1A68-49EB-ADD4-BC4890F4A6D2}</x14:id>
        </ext>
      </extLst>
    </cfRule>
  </conditionalFormatting>
  <conditionalFormatting sqref="S149">
    <cfRule type="dataBar" priority="8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{B75BF1DC-9469-4BEE-AFE0-B986A2DBDA8E}</x14:id>
        </ext>
      </extLst>
    </cfRule>
  </conditionalFormatting>
  <conditionalFormatting sqref="S149">
    <cfRule type="dataBar" priority="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{EBA76066-000A-4732-AE48-5AA0032B0DEF}</x14:id>
        </ext>
      </extLst>
    </cfRule>
  </conditionalFormatting>
  <conditionalFormatting sqref="S149">
    <cfRule type="dataBar" priority="8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{C86ABC7A-9233-466D-8A4A-698CA2AAB168}</x14:id>
        </ext>
      </extLst>
    </cfRule>
  </conditionalFormatting>
  <conditionalFormatting sqref="T149">
    <cfRule type="dataBar" priority="8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{C48A9903-8FBD-43AA-B87B-0C3F40A13C54}</x14:id>
        </ext>
      </extLst>
    </cfRule>
  </conditionalFormatting>
  <conditionalFormatting sqref="T149">
    <cfRule type="dataBar" priority="8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{094F626A-BDC3-472A-AC8E-DE2F6CF10AB7}</x14:id>
        </ext>
      </extLst>
    </cfRule>
  </conditionalFormatting>
  <conditionalFormatting sqref="T149">
    <cfRule type="dataBar" priority="819">
      <dataBar>
        <cfvo type="min"/>
        <cfvo type="max"/>
        <color rgb="FF638EC6"/>
      </dataBar>
    </cfRule>
  </conditionalFormatting>
  <conditionalFormatting sqref="U149">
    <cfRule type="dataBar" priority="8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{6E2A6DDD-2A25-44FF-B6D7-FB6CA97B1505}</x14:id>
        </ext>
      </extLst>
    </cfRule>
  </conditionalFormatting>
  <conditionalFormatting sqref="U149">
    <cfRule type="dataBar" priority="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{E9C1A033-DD2D-473B-B1EE-FF4F803E845F}</x14:id>
        </ext>
      </extLst>
    </cfRule>
  </conditionalFormatting>
  <conditionalFormatting sqref="U149">
    <cfRule type="dataBar" priority="816">
      <dataBar>
        <cfvo type="min"/>
        <cfvo type="max"/>
        <color rgb="FF638EC6"/>
      </dataBar>
    </cfRule>
  </conditionalFormatting>
  <conditionalFormatting sqref="F151">
    <cfRule type="dataBar" priority="8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{82D65C84-2D91-47B4-892F-5BC3FF1BA047}</x14:id>
        </ext>
      </extLst>
    </cfRule>
  </conditionalFormatting>
  <conditionalFormatting sqref="N151">
    <cfRule type="dataBar" priority="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{DA9EF95A-694F-46D7-AE38-62D5A51FC2AF}</x14:id>
        </ext>
      </extLst>
    </cfRule>
  </conditionalFormatting>
  <conditionalFormatting sqref="F151">
    <cfRule type="dataBar" priority="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{6B405BD9-B571-4D58-A324-B63B1AF900B0}</x14:id>
        </ext>
      </extLst>
    </cfRule>
  </conditionalFormatting>
  <conditionalFormatting sqref="N151">
    <cfRule type="dataBar" priority="8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{0C0BAF59-6C92-4439-8476-69D71CDE670D}</x14:id>
        </ext>
      </extLst>
    </cfRule>
  </conditionalFormatting>
  <conditionalFormatting sqref="F151">
    <cfRule type="dataBar" priority="8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{28B03B2D-AFB7-41E6-BEBC-0871EC4970EC}</x14:id>
        </ext>
      </extLst>
    </cfRule>
  </conditionalFormatting>
  <conditionalFormatting sqref="N151">
    <cfRule type="dataBar" priority="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{407CBAFF-5FBF-4928-9579-B5C2ED11A1E8}</x14:id>
        </ext>
      </extLst>
    </cfRule>
  </conditionalFormatting>
  <conditionalFormatting sqref="S149">
    <cfRule type="dataBar" priority="7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{54A5D5B4-B885-486B-BB05-E84C394D425D}</x14:id>
        </ext>
      </extLst>
    </cfRule>
  </conditionalFormatting>
  <conditionalFormatting sqref="S149">
    <cfRule type="dataBar" priority="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{F641E568-167D-4A9F-922F-DCBB5EC291D7}</x14:id>
        </ext>
      </extLst>
    </cfRule>
  </conditionalFormatting>
  <conditionalFormatting sqref="S149">
    <cfRule type="dataBar" priority="7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{C1ACD1F6-4EB3-4EC4-B34C-D2951D953002}</x14:id>
        </ext>
      </extLst>
    </cfRule>
  </conditionalFormatting>
  <conditionalFormatting sqref="S149">
    <cfRule type="dataBar" priority="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{12451D82-1CD0-4C2E-B490-1D9EEF140C32}</x14:id>
        </ext>
      </extLst>
    </cfRule>
  </conditionalFormatting>
  <conditionalFormatting sqref="S149">
    <cfRule type="dataBar" priority="7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{1D0094C7-7AD9-4DF8-B16B-3C18A33B8F9C}</x14:id>
        </ext>
      </extLst>
    </cfRule>
  </conditionalFormatting>
  <conditionalFormatting sqref="S149">
    <cfRule type="dataBar" priority="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{B2CB857A-C94C-4810-A49C-0E8362307E88}</x14:id>
        </ext>
      </extLst>
    </cfRule>
  </conditionalFormatting>
  <conditionalFormatting sqref="S149">
    <cfRule type="dataBar" priority="7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{E19074DC-B8A1-4337-832B-CA2ED4CC8CCF}</x14:id>
        </ext>
      </extLst>
    </cfRule>
  </conditionalFormatting>
  <conditionalFormatting sqref="S149">
    <cfRule type="dataBar" priority="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{75FA38BF-48C4-467D-9395-F156D048FA37}</x14:id>
        </ext>
      </extLst>
    </cfRule>
  </conditionalFormatting>
  <conditionalFormatting sqref="S149">
    <cfRule type="dataBar" priority="7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{1FE0FE56-A424-41EA-9AD5-F39B7563D720}</x14:id>
        </ext>
      </extLst>
    </cfRule>
  </conditionalFormatting>
  <conditionalFormatting sqref="S149">
    <cfRule type="dataBar" priority="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{10683793-7A67-47AC-8EE8-D2FBFF31F9EF}</x14:id>
        </ext>
      </extLst>
    </cfRule>
  </conditionalFormatting>
  <conditionalFormatting sqref="S149">
    <cfRule type="dataBar" priority="7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{F51FDE8F-C48D-4AE7-8AD0-8D7E5AD52A66}</x14:id>
        </ext>
      </extLst>
    </cfRule>
  </conditionalFormatting>
  <conditionalFormatting sqref="S149">
    <cfRule type="dataBar" priority="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{E7B68822-A169-4AEE-81C2-32C39FE7F84B}</x14:id>
        </ext>
      </extLst>
    </cfRule>
  </conditionalFormatting>
  <conditionalFormatting sqref="S149">
    <cfRule type="dataBar" priority="7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{57D570E0-A6BE-4564-9446-63597D27634B}</x14:id>
        </ext>
      </extLst>
    </cfRule>
  </conditionalFormatting>
  <conditionalFormatting sqref="S154">
    <cfRule type="dataBar" priority="7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{B07380BD-098A-438E-A219-3058E4569CFC}</x14:id>
        </ext>
      </extLst>
    </cfRule>
  </conditionalFormatting>
  <conditionalFormatting sqref="F154">
    <cfRule type="dataBar" priority="7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{BA19EB93-B498-4DCA-A47F-4D8B7A717B35}</x14:id>
        </ext>
      </extLst>
    </cfRule>
  </conditionalFormatting>
  <conditionalFormatting sqref="N154">
    <cfRule type="dataBar" priority="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{25F54E8E-89E4-442A-B772-62496154FDE9}</x14:id>
        </ext>
      </extLst>
    </cfRule>
  </conditionalFormatting>
  <conditionalFormatting sqref="F160">
    <cfRule type="dataBar" priority="7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{890E9C3C-0E4B-4EB7-84F1-DD0831CBE589}</x14:id>
        </ext>
      </extLst>
    </cfRule>
  </conditionalFormatting>
  <conditionalFormatting sqref="F160:F162">
    <cfRule type="dataBar" priority="7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{D3427ADC-AE8A-46E2-8F46-4C067A20B16D}</x14:id>
        </ext>
      </extLst>
    </cfRule>
  </conditionalFormatting>
  <conditionalFormatting sqref="F160:F163">
    <cfRule type="dataBar" priority="7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{13780D6A-6700-4A9E-8CA0-C5B73A026375}</x14:id>
        </ext>
      </extLst>
    </cfRule>
  </conditionalFormatting>
  <conditionalFormatting sqref="T154">
    <cfRule type="dataBar" priority="7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{F1DD069B-28C8-4A56-A663-FB120A485308}</x14:id>
        </ext>
      </extLst>
    </cfRule>
  </conditionalFormatting>
  <conditionalFormatting sqref="T154">
    <cfRule type="dataBar" priority="7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{1EFA8781-AE0A-487C-9F54-5B25D1E332DF}</x14:id>
        </ext>
      </extLst>
    </cfRule>
  </conditionalFormatting>
  <conditionalFormatting sqref="T154">
    <cfRule type="dataBar" priority="732">
      <dataBar>
        <cfvo type="min"/>
        <cfvo type="max"/>
        <color rgb="FF638EC6"/>
      </dataBar>
    </cfRule>
  </conditionalFormatting>
  <conditionalFormatting sqref="T160">
    <cfRule type="dataBar" priority="7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{E5E25418-6F39-4A2D-BD52-D7834516BD3C}</x14:id>
        </ext>
      </extLst>
    </cfRule>
  </conditionalFormatting>
  <conditionalFormatting sqref="T160">
    <cfRule type="dataBar" priority="7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{8AE11583-980A-46E4-9A63-2F8DA16590C5}</x14:id>
        </ext>
      </extLst>
    </cfRule>
  </conditionalFormatting>
  <conditionalFormatting sqref="T160">
    <cfRule type="dataBar" priority="729">
      <dataBar>
        <cfvo type="min"/>
        <cfvo type="max"/>
        <color rgb="FF638EC6"/>
      </dataBar>
    </cfRule>
  </conditionalFormatting>
  <conditionalFormatting sqref="T159">
    <cfRule type="dataBar" priority="7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{FF4AAD93-5E60-4D34-BDEC-4984DBD57316}</x14:id>
        </ext>
      </extLst>
    </cfRule>
  </conditionalFormatting>
  <conditionalFormatting sqref="T159">
    <cfRule type="dataBar" priority="7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{F805E965-9D00-4F50-B4E8-FD63447A487F}</x14:id>
        </ext>
      </extLst>
    </cfRule>
  </conditionalFormatting>
  <conditionalFormatting sqref="T159">
    <cfRule type="dataBar" priority="726">
      <dataBar>
        <cfvo type="min"/>
        <cfvo type="max"/>
        <color rgb="FF638EC6"/>
      </dataBar>
    </cfRule>
  </conditionalFormatting>
  <conditionalFormatting sqref="U154">
    <cfRule type="dataBar" priority="7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{C77FBFAD-90C0-4A64-827E-C21FD7DD6477}</x14:id>
        </ext>
      </extLst>
    </cfRule>
  </conditionalFormatting>
  <conditionalFormatting sqref="U154">
    <cfRule type="dataBar" priority="7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{45A0DB99-BD28-4601-9D6F-745DA6C67863}</x14:id>
        </ext>
      </extLst>
    </cfRule>
  </conditionalFormatting>
  <conditionalFormatting sqref="U160">
    <cfRule type="dataBar" priority="7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{15CC60E2-2F5F-48CB-8DAB-86E313C3AB16}</x14:id>
        </ext>
      </extLst>
    </cfRule>
  </conditionalFormatting>
  <conditionalFormatting sqref="U160">
    <cfRule type="dataBar" priority="7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{EA7FB5FF-EC53-4788-9845-D6BB9B14A526}</x14:id>
        </ext>
      </extLst>
    </cfRule>
  </conditionalFormatting>
  <conditionalFormatting sqref="U160">
    <cfRule type="dataBar" priority="711">
      <dataBar>
        <cfvo type="min"/>
        <cfvo type="max"/>
        <color rgb="FF638EC6"/>
      </dataBar>
    </cfRule>
  </conditionalFormatting>
  <conditionalFormatting sqref="U159">
    <cfRule type="dataBar" priority="7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{9949703A-A569-4731-91BE-6F5426BD11B8}</x14:id>
        </ext>
      </extLst>
    </cfRule>
  </conditionalFormatting>
  <conditionalFormatting sqref="U159">
    <cfRule type="dataBar" priority="7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{0FEE4564-D619-4FAA-81C7-12902BE96098}</x14:id>
        </ext>
      </extLst>
    </cfRule>
  </conditionalFormatting>
  <conditionalFormatting sqref="U159">
    <cfRule type="dataBar" priority="708">
      <dataBar>
        <cfvo type="min"/>
        <cfvo type="max"/>
        <color rgb="FF638EC6"/>
      </dataBar>
    </cfRule>
  </conditionalFormatting>
  <conditionalFormatting sqref="N148:N149">
    <cfRule type="dataBar" priority="690">
      <dataBar>
        <cfvo type="num" val="0"/>
        <cfvo type="max"/>
        <color rgb="FF638EC6"/>
      </dataBar>
    </cfRule>
    <cfRule type="dataBar" priority="701">
      <dataBar>
        <cfvo type="min"/>
        <cfvo type="max"/>
        <color rgb="FF63C384"/>
      </dataBar>
    </cfRule>
  </conditionalFormatting>
  <conditionalFormatting sqref="F148:F149">
    <cfRule type="dataBar" priority="694">
      <dataBar>
        <cfvo type="num" val="0"/>
        <cfvo type="max"/>
        <color rgb="FFFF555A"/>
      </dataBar>
    </cfRule>
    <cfRule type="dataBar" priority="696">
      <dataBar>
        <cfvo type="num" val="0"/>
        <cfvo type="max"/>
        <color rgb="FFFF1515"/>
      </dataBar>
    </cfRule>
    <cfRule type="dataBar" priority="697">
      <dataBar>
        <cfvo type="num" val="0"/>
        <cfvo type="max"/>
        <color rgb="FF638EC6"/>
      </dataBar>
    </cfRule>
    <cfRule type="dataBar" priority="699">
      <dataBar>
        <cfvo type="min"/>
        <cfvo type="max"/>
        <color rgb="FFFF555A"/>
      </dataBar>
    </cfRule>
  </conditionalFormatting>
  <conditionalFormatting sqref="N148:N149">
    <cfRule type="dataBar" priority="637">
      <dataBar>
        <cfvo type="min"/>
        <cfvo type="max"/>
        <color rgb="FF638EC6"/>
      </dataBar>
    </cfRule>
  </conditionalFormatting>
  <conditionalFormatting sqref="T148:T149">
    <cfRule type="dataBar" priority="636">
      <dataBar>
        <cfvo type="min"/>
        <cfvo type="max"/>
        <color rgb="FF638EC6"/>
      </dataBar>
    </cfRule>
  </conditionalFormatting>
  <conditionalFormatting sqref="U148:U149">
    <cfRule type="dataBar" priority="634">
      <dataBar>
        <cfvo type="min"/>
        <cfvo type="max"/>
        <color rgb="FF638EC6"/>
      </dataBar>
    </cfRule>
    <cfRule type="dataBar" priority="635">
      <dataBar>
        <cfvo type="min"/>
        <cfvo type="max"/>
        <color rgb="FF638EC6"/>
      </dataBar>
    </cfRule>
  </conditionalFormatting>
  <conditionalFormatting sqref="F148:F149">
    <cfRule type="dataBar" priority="632">
      <dataBar>
        <cfvo type="min"/>
        <cfvo type="max"/>
        <color rgb="FFFF555A"/>
      </dataBar>
    </cfRule>
  </conditionalFormatting>
  <conditionalFormatting sqref="S150 S157">
    <cfRule type="dataBar" priority="6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{088EDB51-40A4-427F-A7E0-9515DC46FDAD}</x14:id>
        </ext>
      </extLst>
    </cfRule>
  </conditionalFormatting>
  <conditionalFormatting sqref="F150 F157">
    <cfRule type="dataBar" priority="6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{7015FA7A-18D3-4AB0-9C0F-4132C6B24AD6}</x14:id>
        </ext>
      </extLst>
    </cfRule>
  </conditionalFormatting>
  <conditionalFormatting sqref="N150 N157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{4F17A40D-0DA2-4484-9631-88D199555453}</x14:id>
        </ext>
      </extLst>
    </cfRule>
  </conditionalFormatting>
  <conditionalFormatting sqref="S164:S167">
    <cfRule type="dataBar" priority="6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{609FBC9B-9A10-4DE3-8A97-957E74CC47BD}</x14:id>
        </ext>
      </extLst>
    </cfRule>
  </conditionalFormatting>
  <conditionalFormatting sqref="F164:F167">
    <cfRule type="dataBar" priority="6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{9595DD43-D79F-4B4C-93BC-6D279090BD93}</x14:id>
        </ext>
      </extLst>
    </cfRule>
  </conditionalFormatting>
  <conditionalFormatting sqref="N164:N167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{C02C9A86-337D-4DCA-94F1-8350285B1ED8}</x14:id>
        </ext>
      </extLst>
    </cfRule>
  </conditionalFormatting>
  <conditionalFormatting sqref="F163:F167">
    <cfRule type="dataBar" priority="6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{CD4084E0-076D-43BC-A2B4-FA051B1647C6}</x14:id>
        </ext>
      </extLst>
    </cfRule>
  </conditionalFormatting>
  <conditionalFormatting sqref="F165">
    <cfRule type="dataBar" priority="6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{1F24E7EF-7DA1-4744-8E0A-5EBB8B15F74A}</x14:id>
        </ext>
      </extLst>
    </cfRule>
  </conditionalFormatting>
  <conditionalFormatting sqref="U158">
    <cfRule type="dataBar" priority="6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{D585CDE0-3DC8-4479-A5E9-06FF83F97E4E}</x14:id>
        </ext>
      </extLst>
    </cfRule>
  </conditionalFormatting>
  <conditionalFormatting sqref="U158">
    <cfRule type="dataBar" priority="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{263FE495-0495-4D74-9EE6-8AE7D1005CC3}</x14:id>
        </ext>
      </extLst>
    </cfRule>
  </conditionalFormatting>
  <conditionalFormatting sqref="U158">
    <cfRule type="dataBar" priority="603">
      <dataBar>
        <cfvo type="min"/>
        <cfvo type="max"/>
        <color rgb="FF638EC6"/>
      </dataBar>
    </cfRule>
  </conditionalFormatting>
  <conditionalFormatting sqref="S151">
    <cfRule type="dataBar" priority="6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{D20C3F5C-521A-4D96-AFA4-73D285F29047}</x14:id>
        </ext>
      </extLst>
    </cfRule>
  </conditionalFormatting>
  <conditionalFormatting sqref="F151">
    <cfRule type="dataBar" priority="6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{983BA3A2-F5E9-4950-A6AF-E1C05F49A291}</x14:id>
        </ext>
      </extLst>
    </cfRule>
  </conditionalFormatting>
  <conditionalFormatting sqref="N151">
    <cfRule type="dataBar" priority="6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{3C690F59-308F-4761-86B6-00FBBF0CC19D}</x14:id>
        </ext>
      </extLst>
    </cfRule>
  </conditionalFormatting>
  <conditionalFormatting sqref="F151">
    <cfRule type="dataBar" priority="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{D2EB0E7F-72CA-4678-8013-BEB0293CE2CB}</x14:id>
        </ext>
      </extLst>
    </cfRule>
  </conditionalFormatting>
  <conditionalFormatting sqref="N151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{A759C686-C81E-4370-8CF2-38A148F76045}</x14:id>
        </ext>
      </extLst>
    </cfRule>
  </conditionalFormatting>
  <conditionalFormatting sqref="S151">
    <cfRule type="dataBar" priority="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{0D693357-87F8-47F7-9BC4-C9AC9A46A0E8}</x14:id>
        </ext>
      </extLst>
    </cfRule>
  </conditionalFormatting>
  <conditionalFormatting sqref="S151">
    <cfRule type="dataBar" priority="5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{E631D44B-C8A4-4A0F-98D3-FDD2671D348C}</x14:id>
        </ext>
      </extLst>
    </cfRule>
  </conditionalFormatting>
  <conditionalFormatting sqref="F151">
    <cfRule type="dataBar" priority="5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{93FC219C-D6A1-42EC-96D7-7DC02EA5312D}</x14:id>
        </ext>
      </extLst>
    </cfRule>
  </conditionalFormatting>
  <conditionalFormatting sqref="N151">
    <cfRule type="dataBar" priority="5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{557FF977-1BCC-44B3-B87B-FDD59E13DADB}</x14:id>
        </ext>
      </extLst>
    </cfRule>
  </conditionalFormatting>
  <conditionalFormatting sqref="S151">
    <cfRule type="dataBar" priority="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{FA317270-A603-4E60-8EB0-4CAA56EEDE4D}</x14:id>
        </ext>
      </extLst>
    </cfRule>
  </conditionalFormatting>
  <conditionalFormatting sqref="S151">
    <cfRule type="dataBar" priority="5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{0DAC96D6-6D68-442B-90C4-0F1DA2C63E11}</x14:id>
        </ext>
      </extLst>
    </cfRule>
  </conditionalFormatting>
  <conditionalFormatting sqref="S151">
    <cfRule type="dataBar" priority="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{836CFA4D-F3FA-4EBD-BE1C-630527A482D5}</x14:id>
        </ext>
      </extLst>
    </cfRule>
  </conditionalFormatting>
  <conditionalFormatting sqref="S151">
    <cfRule type="dataBar" priority="5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{62CC1AD4-36AA-4EBB-A49B-54005D7FA01E}</x14:id>
        </ext>
      </extLst>
    </cfRule>
  </conditionalFormatting>
  <conditionalFormatting sqref="S151">
    <cfRule type="dataBar" priority="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{9600AE75-645D-4C56-987F-F23676236BA8}</x14:id>
        </ext>
      </extLst>
    </cfRule>
  </conditionalFormatting>
  <conditionalFormatting sqref="S151">
    <cfRule type="dataBar" priority="5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{5F84F9ED-96D3-4B2E-BC9E-FF21523624FE}</x14:id>
        </ext>
      </extLst>
    </cfRule>
  </conditionalFormatting>
  <conditionalFormatting sqref="S151">
    <cfRule type="dataBar" priority="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{F239F1DA-F2D7-4C72-8EA2-DA16889E039F}</x14:id>
        </ext>
      </extLst>
    </cfRule>
  </conditionalFormatting>
  <conditionalFormatting sqref="S151">
    <cfRule type="dataBar" priority="5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{962B2DA3-B793-46D3-A94F-A4A36C850564}</x14:id>
        </ext>
      </extLst>
    </cfRule>
  </conditionalFormatting>
  <conditionalFormatting sqref="S151">
    <cfRule type="dataBar" priority="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{821EE36B-35E7-445A-BEA8-B4AA59E3509A}</x14:id>
        </ext>
      </extLst>
    </cfRule>
  </conditionalFormatting>
  <conditionalFormatting sqref="S151">
    <cfRule type="dataBar" priority="5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{FCFA159D-2ADE-4D30-A2EB-1A25FFAD12A8}</x14:id>
        </ext>
      </extLst>
    </cfRule>
  </conditionalFormatting>
  <conditionalFormatting sqref="T151">
    <cfRule type="dataBar" priority="5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{AD8331AA-3AAA-4A76-9881-F3E691FF336E}</x14:id>
        </ext>
      </extLst>
    </cfRule>
  </conditionalFormatting>
  <conditionalFormatting sqref="T151">
    <cfRule type="dataBar" priority="5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{E53B5679-4D67-4875-8EDE-A2C10BB7B796}</x14:id>
        </ext>
      </extLst>
    </cfRule>
  </conditionalFormatting>
  <conditionalFormatting sqref="T151">
    <cfRule type="dataBar" priority="581">
      <dataBar>
        <cfvo type="min"/>
        <cfvo type="max"/>
        <color rgb="FF638EC6"/>
      </dataBar>
    </cfRule>
  </conditionalFormatting>
  <conditionalFormatting sqref="U151">
    <cfRule type="dataBar" priority="5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{06453900-DA3E-4F68-959C-603F6396C755}</x14:id>
        </ext>
      </extLst>
    </cfRule>
  </conditionalFormatting>
  <conditionalFormatting sqref="U151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{952D8E92-C9F4-4C5E-8CD4-F6C1D58DC622}</x14:id>
        </ext>
      </extLst>
    </cfRule>
  </conditionalFormatting>
  <conditionalFormatting sqref="U151">
    <cfRule type="dataBar" priority="578">
      <dataBar>
        <cfvo type="min"/>
        <cfvo type="max"/>
        <color rgb="FF638EC6"/>
      </dataBar>
    </cfRule>
  </conditionalFormatting>
  <conditionalFormatting sqref="S151">
    <cfRule type="dataBar" priority="5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{1B8F7622-03ED-4A05-B5DC-3680B733936D}</x14:id>
        </ext>
      </extLst>
    </cfRule>
  </conditionalFormatting>
  <conditionalFormatting sqref="S151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{282D2C04-7B01-437C-A0DE-CAE66FADD078}</x14:id>
        </ext>
      </extLst>
    </cfRule>
  </conditionalFormatting>
  <conditionalFormatting sqref="S151">
    <cfRule type="dataBar" priority="5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{818903D9-D5A2-4C61-BA94-3C851AB7C461}</x14:id>
        </ext>
      </extLst>
    </cfRule>
  </conditionalFormatting>
  <conditionalFormatting sqref="S151">
    <cfRule type="dataBar" priority="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{E71E525B-6EB2-4B7B-92DB-8DCEBDD2EE4B}</x14:id>
        </ext>
      </extLst>
    </cfRule>
  </conditionalFormatting>
  <conditionalFormatting sqref="S151">
    <cfRule type="dataBar" priority="5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{2AA03994-7016-4E1A-ADEA-C986045483F5}</x14:id>
        </ext>
      </extLst>
    </cfRule>
  </conditionalFormatting>
  <conditionalFormatting sqref="S151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{EA7EE123-9971-40A3-8307-12B676ABCD14}</x14:id>
        </ext>
      </extLst>
    </cfRule>
  </conditionalFormatting>
  <conditionalFormatting sqref="S151">
    <cfRule type="dataBar" priority="5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{D4803B58-43D1-4003-983B-DB4365B21A27}</x14:id>
        </ext>
      </extLst>
    </cfRule>
  </conditionalFormatting>
  <conditionalFormatting sqref="S151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{ACF4732A-60E8-47DE-B781-915A528A694A}</x14:id>
        </ext>
      </extLst>
    </cfRule>
  </conditionalFormatting>
  <conditionalFormatting sqref="S151">
    <cfRule type="dataBar" priority="5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{991E31E3-507C-4B20-B0E0-F2EE0FFDCBFB}</x14:id>
        </ext>
      </extLst>
    </cfRule>
  </conditionalFormatting>
  <conditionalFormatting sqref="S151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{F43A8D02-BE0E-4AA8-8898-532B09B84050}</x14:id>
        </ext>
      </extLst>
    </cfRule>
  </conditionalFormatting>
  <conditionalFormatting sqref="S151">
    <cfRule type="dataBar" priority="5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{33A368FB-EE1E-45BB-917F-4A154CFC2ADA}</x14:id>
        </ext>
      </extLst>
    </cfRule>
  </conditionalFormatting>
  <conditionalFormatting sqref="S151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{297E68CA-B11A-4613-935C-572327EEBE11}</x14:id>
        </ext>
      </extLst>
    </cfRule>
  </conditionalFormatting>
  <conditionalFormatting sqref="S151">
    <cfRule type="dataBar" priority="5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{7BAB55F8-DC72-4151-9E63-63CF22D04860}</x14:id>
        </ext>
      </extLst>
    </cfRule>
  </conditionalFormatting>
  <conditionalFormatting sqref="S158">
    <cfRule type="dataBar" priority="5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{4AB5A87F-ABEB-4CE6-B334-538B2E3B2AD5}</x14:id>
        </ext>
      </extLst>
    </cfRule>
  </conditionalFormatting>
  <conditionalFormatting sqref="F158">
    <cfRule type="dataBar" priority="5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{01AADF2F-A270-404C-9EE5-CAB679924023}</x14:id>
        </ext>
      </extLst>
    </cfRule>
  </conditionalFormatting>
  <conditionalFormatting sqref="N158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{4C52D6C5-F28A-4AFC-A4FF-A8EF2B2B5D50}</x14:id>
        </ext>
      </extLst>
    </cfRule>
  </conditionalFormatting>
  <conditionalFormatting sqref="S158:S160">
    <cfRule type="dataBar" priority="5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{F08B3386-5BD2-4217-A7E2-FA1506214F8C}</x14:id>
        </ext>
      </extLst>
    </cfRule>
  </conditionalFormatting>
  <conditionalFormatting sqref="F158:F160">
    <cfRule type="dataBar" priority="5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{9EC7F7ED-D0E9-4EA3-86DF-E62314874909}</x14:id>
        </ext>
      </extLst>
    </cfRule>
  </conditionalFormatting>
  <conditionalFormatting sqref="N158:N160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{7BAF62C8-55EF-4438-8ECC-32AA0CE6D335}</x14:id>
        </ext>
      </extLst>
    </cfRule>
  </conditionalFormatting>
  <conditionalFormatting sqref="S158:S161">
    <cfRule type="dataBar" priority="5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{0DCCB4CE-18B3-4C5D-9635-614A02691735}</x14:id>
        </ext>
      </extLst>
    </cfRule>
  </conditionalFormatting>
  <conditionalFormatting sqref="F158:F161">
    <cfRule type="dataBar" priority="5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{DCE027DC-AEE7-4105-9EEA-665BAF5137D4}</x14:id>
        </ext>
      </extLst>
    </cfRule>
  </conditionalFormatting>
  <conditionalFormatting sqref="N158:N161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{D29D5585-3FFF-4048-8E0B-141FEA2AA462}</x14:id>
        </ext>
      </extLst>
    </cfRule>
  </conditionalFormatting>
  <conditionalFormatting sqref="F163">
    <cfRule type="dataBar" priority="5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{7990EE8A-74AD-4714-B59A-9ABFEA66A3C0}</x14:id>
        </ext>
      </extLst>
    </cfRule>
  </conditionalFormatting>
  <conditionalFormatting sqref="F163:F165">
    <cfRule type="dataBar" priority="5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{A0E262D3-1C6A-4442-8423-F74B859824F0}</x14:id>
        </ext>
      </extLst>
    </cfRule>
  </conditionalFormatting>
  <conditionalFormatting sqref="F163:F167">
    <cfRule type="dataBar" priority="5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{2F1DDA6D-CF8B-4984-A7FB-EBB2DA3EC96B}</x14:id>
        </ext>
      </extLst>
    </cfRule>
  </conditionalFormatting>
  <conditionalFormatting sqref="T159">
    <cfRule type="dataBar" priority="5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{058C7E62-09C3-49BA-BBC7-4AE0655F4839}</x14:id>
        </ext>
      </extLst>
    </cfRule>
  </conditionalFormatting>
  <conditionalFormatting sqref="T159">
    <cfRule type="dataBar" priority="5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{8433499C-A769-4ABF-B120-D4912D7F44D6}</x14:id>
        </ext>
      </extLst>
    </cfRule>
  </conditionalFormatting>
  <conditionalFormatting sqref="T159">
    <cfRule type="dataBar" priority="544">
      <dataBar>
        <cfvo type="min"/>
        <cfvo type="max"/>
        <color rgb="FF638EC6"/>
      </dataBar>
    </cfRule>
  </conditionalFormatting>
  <conditionalFormatting sqref="T158">
    <cfRule type="dataBar" priority="5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{DC3EF3FE-5750-4525-9BC3-948C5780F194}</x14:id>
        </ext>
      </extLst>
    </cfRule>
  </conditionalFormatting>
  <conditionalFormatting sqref="T158">
    <cfRule type="dataBar" priority="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{FF92FF27-76D2-4841-8DB2-03BFFBE39542}</x14:id>
        </ext>
      </extLst>
    </cfRule>
  </conditionalFormatting>
  <conditionalFormatting sqref="T158">
    <cfRule type="dataBar" priority="541">
      <dataBar>
        <cfvo type="min"/>
        <cfvo type="max"/>
        <color rgb="FF638EC6"/>
      </dataBar>
    </cfRule>
  </conditionalFormatting>
  <conditionalFormatting sqref="T163">
    <cfRule type="dataBar" priority="5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{D9CF030B-3CFE-4970-9FC6-952F59AC6DC9}</x14:id>
        </ext>
      </extLst>
    </cfRule>
  </conditionalFormatting>
  <conditionalFormatting sqref="T163">
    <cfRule type="dataBar" priority="5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{971EC65D-321D-4FC9-8030-FECA0C215238}</x14:id>
        </ext>
      </extLst>
    </cfRule>
  </conditionalFormatting>
  <conditionalFormatting sqref="T163">
    <cfRule type="dataBar" priority="538">
      <dataBar>
        <cfvo type="min"/>
        <cfvo type="max"/>
        <color rgb="FF638EC6"/>
      </dataBar>
    </cfRule>
  </conditionalFormatting>
  <conditionalFormatting sqref="T162">
    <cfRule type="dataBar" priority="5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{DA700D80-8547-46B5-88F0-87887B63A512}</x14:id>
        </ext>
      </extLst>
    </cfRule>
  </conditionalFormatting>
  <conditionalFormatting sqref="T162">
    <cfRule type="dataBar" priority="5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{F754E0A9-F0BE-4F88-90DB-D5E3772FFE46}</x14:id>
        </ext>
      </extLst>
    </cfRule>
  </conditionalFormatting>
  <conditionalFormatting sqref="T162">
    <cfRule type="dataBar" priority="535">
      <dataBar>
        <cfvo type="min"/>
        <cfvo type="max"/>
        <color rgb="FF638EC6"/>
      </dataBar>
    </cfRule>
  </conditionalFormatting>
  <conditionalFormatting sqref="U159">
    <cfRule type="dataBar" priority="5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{91567B43-64C2-4502-9973-317C1FC064ED}</x14:id>
        </ext>
      </extLst>
    </cfRule>
  </conditionalFormatting>
  <conditionalFormatting sqref="U159">
    <cfRule type="dataBar" priority="5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{3C8A3712-7829-411C-917C-04F034324AFA}</x14:id>
        </ext>
      </extLst>
    </cfRule>
  </conditionalFormatting>
  <conditionalFormatting sqref="U159">
    <cfRule type="dataBar" priority="532">
      <dataBar>
        <cfvo type="min"/>
        <cfvo type="max"/>
        <color rgb="FF638EC6"/>
      </dataBar>
    </cfRule>
  </conditionalFormatting>
  <conditionalFormatting sqref="U158">
    <cfRule type="dataBar" priority="5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{31ECB1E6-7A60-4CD0-A9A7-59303188EC8E}</x14:id>
        </ext>
      </extLst>
    </cfRule>
  </conditionalFormatting>
  <conditionalFormatting sqref="U158">
    <cfRule type="dataBar" priority="5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{F0564CCE-CC54-48E8-BC75-EF7E78CFC87D}</x14:id>
        </ext>
      </extLst>
    </cfRule>
  </conditionalFormatting>
  <conditionalFormatting sqref="U163">
    <cfRule type="dataBar" priority="5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{802A02B4-565D-4C9F-A54C-2B675B5C98CB}</x14:id>
        </ext>
      </extLst>
    </cfRule>
  </conditionalFormatting>
  <conditionalFormatting sqref="U163">
    <cfRule type="dataBar" priority="5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{D8C5B83D-0294-480F-B2D1-77B64540C257}</x14:id>
        </ext>
      </extLst>
    </cfRule>
  </conditionalFormatting>
  <conditionalFormatting sqref="U163">
    <cfRule type="dataBar" priority="527">
      <dataBar>
        <cfvo type="min"/>
        <cfvo type="max"/>
        <color rgb="FF638EC6"/>
      </dataBar>
    </cfRule>
  </conditionalFormatting>
  <conditionalFormatting sqref="U162">
    <cfRule type="dataBar" priority="5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{4B7EAC7D-748E-4A4A-BA75-990340D4892D}</x14:id>
        </ext>
      </extLst>
    </cfRule>
  </conditionalFormatting>
  <conditionalFormatting sqref="U162">
    <cfRule type="dataBar" priority="5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{A872A604-62F3-4EA3-AE2D-686BF628EBF3}</x14:id>
        </ext>
      </extLst>
    </cfRule>
  </conditionalFormatting>
  <conditionalFormatting sqref="U162">
    <cfRule type="dataBar" priority="524">
      <dataBar>
        <cfvo type="min"/>
        <cfvo type="max"/>
        <color rgb="FF638EC6"/>
      </dataBar>
    </cfRule>
  </conditionalFormatting>
  <conditionalFormatting sqref="N150:N151">
    <cfRule type="dataBar" priority="522">
      <dataBar>
        <cfvo type="num" val="0"/>
        <cfvo type="max"/>
        <color rgb="FF638EC6"/>
      </dataBar>
    </cfRule>
    <cfRule type="dataBar" priority="523">
      <dataBar>
        <cfvo type="min"/>
        <cfvo type="max"/>
        <color rgb="FF63C384"/>
      </dataBar>
    </cfRule>
  </conditionalFormatting>
  <conditionalFormatting sqref="F150:F151">
    <cfRule type="dataBar" priority="518">
      <dataBar>
        <cfvo type="num" val="0"/>
        <cfvo type="max"/>
        <color rgb="FFFF555A"/>
      </dataBar>
    </cfRule>
    <cfRule type="dataBar" priority="519">
      <dataBar>
        <cfvo type="num" val="0"/>
        <cfvo type="max"/>
        <color rgb="FFFF1515"/>
      </dataBar>
    </cfRule>
    <cfRule type="dataBar" priority="520">
      <dataBar>
        <cfvo type="num" val="0"/>
        <cfvo type="max"/>
        <color rgb="FF638EC6"/>
      </dataBar>
    </cfRule>
    <cfRule type="dataBar" priority="521">
      <dataBar>
        <cfvo type="min"/>
        <cfvo type="max"/>
        <color rgb="FFFF555A"/>
      </dataBar>
    </cfRule>
  </conditionalFormatting>
  <conditionalFormatting sqref="S152">
    <cfRule type="dataBar" priority="5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{A3D9B37F-0CAC-42F8-8739-8FEF209440C6}</x14:id>
        </ext>
      </extLst>
    </cfRule>
  </conditionalFormatting>
  <conditionalFormatting sqref="F152">
    <cfRule type="dataBar" priority="5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{3E43CD09-B745-4A9A-9404-5168C7773D35}</x14:id>
        </ext>
      </extLst>
    </cfRule>
  </conditionalFormatting>
  <conditionalFormatting sqref="N152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{8F64BC98-97A7-4925-9434-5B3B1EB89B4C}</x14:id>
        </ext>
      </extLst>
    </cfRule>
  </conditionalFormatting>
  <conditionalFormatting sqref="F152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{6BC08BCD-9803-4E6E-B1C9-BD2467E29AA4}</x14:id>
        </ext>
      </extLst>
    </cfRule>
  </conditionalFormatting>
  <conditionalFormatting sqref="N152">
    <cfRule type="dataBar" priority="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{D7475736-7470-4332-B58E-900D53609A0B}</x14:id>
        </ext>
      </extLst>
    </cfRule>
  </conditionalFormatting>
  <conditionalFormatting sqref="S152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{0A81ED09-8114-4BA1-80C9-621DC138B711}</x14:id>
        </ext>
      </extLst>
    </cfRule>
  </conditionalFormatting>
  <conditionalFormatting sqref="S152">
    <cfRule type="dataBar" priority="5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{70646F24-9C09-4358-9ED3-AF00A59A509A}</x14:id>
        </ext>
      </extLst>
    </cfRule>
  </conditionalFormatting>
  <conditionalFormatting sqref="F152">
    <cfRule type="dataBar" priority="5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{E4FB593E-2329-49E8-9AE6-CA40F65FC0AB}</x14:id>
        </ext>
      </extLst>
    </cfRule>
  </conditionalFormatting>
  <conditionalFormatting sqref="N152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{470E109E-030E-4BB8-9528-B4AF5F1669E9}</x14:id>
        </ext>
      </extLst>
    </cfRule>
  </conditionalFormatting>
  <conditionalFormatting sqref="S152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{593D675A-D5D2-4331-B1B4-0C9155FBEE97}</x14:id>
        </ext>
      </extLst>
    </cfRule>
  </conditionalFormatting>
  <conditionalFormatting sqref="S152">
    <cfRule type="dataBar" priority="5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{D34983F5-91EC-4EFB-B36C-91BBD2230687}</x14:id>
        </ext>
      </extLst>
    </cfRule>
  </conditionalFormatting>
  <conditionalFormatting sqref="S152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{A4FF9B73-80B1-4B53-A1C4-70524AF8AEB7}</x14:id>
        </ext>
      </extLst>
    </cfRule>
  </conditionalFormatting>
  <conditionalFormatting sqref="S152">
    <cfRule type="dataBar" priority="5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{93723F0E-3E6F-4090-9363-E12576732219}</x14:id>
        </ext>
      </extLst>
    </cfRule>
  </conditionalFormatting>
  <conditionalFormatting sqref="S152">
    <cfRule type="dataBar" priority="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{D7290086-1FDB-449D-A786-87065E2DA742}</x14:id>
        </ext>
      </extLst>
    </cfRule>
  </conditionalFormatting>
  <conditionalFormatting sqref="S152">
    <cfRule type="dataBar" priority="5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{471A78DD-ACC7-4B5A-A2AA-02E61C24B5AF}</x14:id>
        </ext>
      </extLst>
    </cfRule>
  </conditionalFormatting>
  <conditionalFormatting sqref="S152">
    <cfRule type="dataBar" priority="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{30F76944-DF06-41F8-9A69-0ED242BD8FBE}</x14:id>
        </ext>
      </extLst>
    </cfRule>
  </conditionalFormatting>
  <conditionalFormatting sqref="S152">
    <cfRule type="dataBar" priority="5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{793BE15F-E6C5-48F6-8A87-2747019F1FDB}</x14:id>
        </ext>
      </extLst>
    </cfRule>
  </conditionalFormatting>
  <conditionalFormatting sqref="S152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{3D98D138-20D2-4C85-909A-D03FFBEFB90C}</x14:id>
        </ext>
      </extLst>
    </cfRule>
  </conditionalFormatting>
  <conditionalFormatting sqref="S152">
    <cfRule type="dataBar" priority="4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{03DE11EB-724D-46FF-B3EB-D797BF6A665C}</x14:id>
        </ext>
      </extLst>
    </cfRule>
  </conditionalFormatting>
  <conditionalFormatting sqref="T152">
    <cfRule type="dataBar" priority="4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{89D4FBED-8C8A-48CD-80DC-61FDB0CBB134}</x14:id>
        </ext>
      </extLst>
    </cfRule>
  </conditionalFormatting>
  <conditionalFormatting sqref="T152">
    <cfRule type="dataBar" priority="4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{5608DE7A-6E4A-4B43-BD08-8BBBA2CABCFD}</x14:id>
        </ext>
      </extLst>
    </cfRule>
  </conditionalFormatting>
  <conditionalFormatting sqref="T152">
    <cfRule type="dataBar" priority="496">
      <dataBar>
        <cfvo type="min"/>
        <cfvo type="max"/>
        <color rgb="FF638EC6"/>
      </dataBar>
    </cfRule>
  </conditionalFormatting>
  <conditionalFormatting sqref="U152">
    <cfRule type="dataBar" priority="4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{2A7556E0-2135-46D0-AC15-8FB444F1C8F4}</x14:id>
        </ext>
      </extLst>
    </cfRule>
  </conditionalFormatting>
  <conditionalFormatting sqref="U152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{E9BDD8AE-7A0D-424F-BFA0-4D32ABB3E203}</x14:id>
        </ext>
      </extLst>
    </cfRule>
  </conditionalFormatting>
  <conditionalFormatting sqref="U152">
    <cfRule type="dataBar" priority="493">
      <dataBar>
        <cfvo type="min"/>
        <cfvo type="max"/>
        <color rgb="FF638EC6"/>
      </dataBar>
    </cfRule>
  </conditionalFormatting>
  <conditionalFormatting sqref="S152">
    <cfRule type="dataBar" priority="4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{DD3B5BA8-2592-4E34-A6A7-BEA29B7BB53B}</x14:id>
        </ext>
      </extLst>
    </cfRule>
  </conditionalFormatting>
  <conditionalFormatting sqref="S152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{C7BCB85B-F41E-4B99-B21A-F55955917AB0}</x14:id>
        </ext>
      </extLst>
    </cfRule>
  </conditionalFormatting>
  <conditionalFormatting sqref="S152">
    <cfRule type="dataBar" priority="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{ABF8CE1E-CD38-4FBE-B2A2-44B7DDFA5CA3}</x14:id>
        </ext>
      </extLst>
    </cfRule>
  </conditionalFormatting>
  <conditionalFormatting sqref="S152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{36A1A317-A44F-4998-AB4D-EB58AFBBBBF5}</x14:id>
        </ext>
      </extLst>
    </cfRule>
  </conditionalFormatting>
  <conditionalFormatting sqref="S152">
    <cfRule type="dataBar" priority="4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{E3A07104-B562-4F32-8E40-F3C1BDEDD1C9}</x14:id>
        </ext>
      </extLst>
    </cfRule>
  </conditionalFormatting>
  <conditionalFormatting sqref="S152"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{CF05F5FB-A5B4-4DE1-80D7-2585EB72274A}</x14:id>
        </ext>
      </extLst>
    </cfRule>
  </conditionalFormatting>
  <conditionalFormatting sqref="S152">
    <cfRule type="dataBar" priority="4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{1DFB2496-CBEF-483F-AF59-62C4CA30A2A0}</x14:id>
        </ext>
      </extLst>
    </cfRule>
  </conditionalFormatting>
  <conditionalFormatting sqref="S152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{A9C4BFCF-9872-4A0B-9DC7-EA21F1484EE8}</x14:id>
        </ext>
      </extLst>
    </cfRule>
  </conditionalFormatting>
  <conditionalFormatting sqref="S152">
    <cfRule type="dataBar" priority="4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{21F01E62-D9CE-446D-BE5A-6C79781CF85F}</x14:id>
        </ext>
      </extLst>
    </cfRule>
  </conditionalFormatting>
  <conditionalFormatting sqref="S152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{DD03FC25-42C6-406A-82FF-506F372FD1F3}</x14:id>
        </ext>
      </extLst>
    </cfRule>
  </conditionalFormatting>
  <conditionalFormatting sqref="S152">
    <cfRule type="dataBar" priority="4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{75302764-22B8-4F57-A378-442B0CE87E94}</x14:id>
        </ext>
      </extLst>
    </cfRule>
  </conditionalFormatting>
  <conditionalFormatting sqref="S152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{A8EDB9D0-52C9-4DB4-9309-EB75A6C13216}</x14:id>
        </ext>
      </extLst>
    </cfRule>
  </conditionalFormatting>
  <conditionalFormatting sqref="S152">
    <cfRule type="dataBar" priority="4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{2080D7D5-D1AB-418B-B221-43DCCB682DCD}</x14:id>
        </ext>
      </extLst>
    </cfRule>
  </conditionalFormatting>
  <conditionalFormatting sqref="N152">
    <cfRule type="dataBar" priority="478">
      <dataBar>
        <cfvo type="num" val="0"/>
        <cfvo type="max"/>
        <color rgb="FF638EC6"/>
      </dataBar>
    </cfRule>
    <cfRule type="dataBar" priority="479">
      <dataBar>
        <cfvo type="min"/>
        <cfvo type="max"/>
        <color rgb="FF63C384"/>
      </dataBar>
    </cfRule>
  </conditionalFormatting>
  <conditionalFormatting sqref="F152">
    <cfRule type="dataBar" priority="474">
      <dataBar>
        <cfvo type="num" val="0"/>
        <cfvo type="max"/>
        <color rgb="FFFF555A"/>
      </dataBar>
    </cfRule>
    <cfRule type="dataBar" priority="475">
      <dataBar>
        <cfvo type="num" val="0"/>
        <cfvo type="max"/>
        <color rgb="FFFF1515"/>
      </dataBar>
    </cfRule>
    <cfRule type="dataBar" priority="476">
      <dataBar>
        <cfvo type="num" val="0"/>
        <cfvo type="max"/>
        <color rgb="FF638EC6"/>
      </dataBar>
    </cfRule>
    <cfRule type="dataBar" priority="477">
      <dataBar>
        <cfvo type="min"/>
        <cfvo type="max"/>
        <color rgb="FFFF555A"/>
      </dataBar>
    </cfRule>
  </conditionalFormatting>
  <conditionalFormatting sqref="F152">
    <cfRule type="dataBar" priority="473">
      <dataBar>
        <cfvo type="min"/>
        <cfvo type="max"/>
        <color rgb="FFFF555A"/>
      </dataBar>
    </cfRule>
  </conditionalFormatting>
  <conditionalFormatting sqref="N152">
    <cfRule type="dataBar" priority="472">
      <dataBar>
        <cfvo type="min"/>
        <cfvo type="max"/>
        <color rgb="FF63C384"/>
      </dataBar>
    </cfRule>
  </conditionalFormatting>
  <conditionalFormatting sqref="S152">
    <cfRule type="dataBar" priority="471">
      <dataBar>
        <cfvo type="min"/>
        <cfvo type="max"/>
        <color rgb="FFFFB628"/>
      </dataBar>
    </cfRule>
  </conditionalFormatting>
  <conditionalFormatting sqref="T152">
    <cfRule type="dataBar" priority="469">
      <dataBar>
        <cfvo type="num" val="0"/>
        <cfvo type="max"/>
        <color rgb="FF638EC6"/>
      </dataBar>
    </cfRule>
    <cfRule type="dataBar" priority="470">
      <dataBar>
        <cfvo type="min"/>
        <cfvo type="max"/>
        <color rgb="FF638EC6"/>
      </dataBar>
    </cfRule>
  </conditionalFormatting>
  <conditionalFormatting sqref="N150:N152">
    <cfRule type="dataBar" priority="467">
      <dataBar>
        <cfvo type="min"/>
        <cfvo type="max"/>
        <color rgb="FF638EC6"/>
      </dataBar>
    </cfRule>
  </conditionalFormatting>
  <conditionalFormatting sqref="T150:T152">
    <cfRule type="dataBar" priority="466">
      <dataBar>
        <cfvo type="min"/>
        <cfvo type="max"/>
        <color rgb="FF638EC6"/>
      </dataBar>
    </cfRule>
  </conditionalFormatting>
  <conditionalFormatting sqref="U150:U152">
    <cfRule type="dataBar" priority="464">
      <dataBar>
        <cfvo type="min"/>
        <cfvo type="max"/>
        <color rgb="FF638EC6"/>
      </dataBar>
    </cfRule>
    <cfRule type="dataBar" priority="465">
      <dataBar>
        <cfvo type="min"/>
        <cfvo type="max"/>
        <color rgb="FF638EC6"/>
      </dataBar>
    </cfRule>
  </conditionalFormatting>
  <conditionalFormatting sqref="F150:F152">
    <cfRule type="dataBar" priority="463">
      <dataBar>
        <cfvo type="min"/>
        <cfvo type="max"/>
        <color rgb="FFFF555A"/>
      </dataBar>
    </cfRule>
  </conditionalFormatting>
  <conditionalFormatting sqref="S149">
    <cfRule type="dataBar" priority="4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{E1C8D3EE-E612-4179-BA33-66D76CCF62BC}</x14:id>
        </ext>
      </extLst>
    </cfRule>
  </conditionalFormatting>
  <conditionalFormatting sqref="F149">
    <cfRule type="dataBar" priority="4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{A605B21C-4410-489D-BBCB-58AE51F5A41B}</x14:id>
        </ext>
      </extLst>
    </cfRule>
  </conditionalFormatting>
  <conditionalFormatting sqref="N149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{2E39B81F-FF8E-4524-AD30-DB4BC509AC84}</x14:id>
        </ext>
      </extLst>
    </cfRule>
  </conditionalFormatting>
  <conditionalFormatting sqref="F149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{ED98D151-F3F9-4C9E-98AD-CF8780D52C2B}</x14:id>
        </ext>
      </extLst>
    </cfRule>
  </conditionalFormatting>
  <conditionalFormatting sqref="N149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{A4789DF7-0E63-4154-8BD4-1BE151CE28B2}</x14:id>
        </ext>
      </extLst>
    </cfRule>
  </conditionalFormatting>
  <conditionalFormatting sqref="S149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{33CF131C-9A9B-4A54-A7A5-249C86BD2E48}</x14:id>
        </ext>
      </extLst>
    </cfRule>
  </conditionalFormatting>
  <conditionalFormatting sqref="S149">
    <cfRule type="dataBar" priority="4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{BFEBE8F5-CB98-4A92-BC92-3C95AE0A0979}</x14:id>
        </ext>
      </extLst>
    </cfRule>
  </conditionalFormatting>
  <conditionalFormatting sqref="F149">
    <cfRule type="dataBar" priority="4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{2A112061-EE92-4EDC-9295-CAEA6AE9CCB5}</x14:id>
        </ext>
      </extLst>
    </cfRule>
  </conditionalFormatting>
  <conditionalFormatting sqref="N149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{75C56204-2387-4A07-B94B-20F030419F98}</x14:id>
        </ext>
      </extLst>
    </cfRule>
  </conditionalFormatting>
  <conditionalFormatting sqref="S149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{8E9A4CE0-3589-45C7-9125-F42AD23AC4C4}</x14:id>
        </ext>
      </extLst>
    </cfRule>
  </conditionalFormatting>
  <conditionalFormatting sqref="S149">
    <cfRule type="dataBar" priority="4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{967708D9-D02C-4B49-B3F3-93BDDA0B79AA}</x14:id>
        </ext>
      </extLst>
    </cfRule>
  </conditionalFormatting>
  <conditionalFormatting sqref="S149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{EC4F91ED-B8AC-4E50-9276-081908FC15ED}</x14:id>
        </ext>
      </extLst>
    </cfRule>
  </conditionalFormatting>
  <conditionalFormatting sqref="S149">
    <cfRule type="dataBar" priority="4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{9E8C918D-A3BF-405A-BA11-FFA83E04653D}</x14:id>
        </ext>
      </extLst>
    </cfRule>
  </conditionalFormatting>
  <conditionalFormatting sqref="S149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{F79703C1-7418-4FC4-8281-1BABB3C6DC25}</x14:id>
        </ext>
      </extLst>
    </cfRule>
  </conditionalFormatting>
  <conditionalFormatting sqref="S149">
    <cfRule type="dataBar" priority="4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{82DE6296-5680-40A7-A473-70BC32624E3A}</x14:id>
        </ext>
      </extLst>
    </cfRule>
  </conditionalFormatting>
  <conditionalFormatting sqref="S149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{09C14AF1-4A5A-44F4-85CC-47F01DBAE310}</x14:id>
        </ext>
      </extLst>
    </cfRule>
  </conditionalFormatting>
  <conditionalFormatting sqref="S149">
    <cfRule type="dataBar" priority="4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{AD5C101B-5F67-4078-8BF7-B34BF07E3BC3}</x14:id>
        </ext>
      </extLst>
    </cfRule>
  </conditionalFormatting>
  <conditionalFormatting sqref="S149"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{90F03502-3302-4A64-9F28-69321A0A50AE}</x14:id>
        </ext>
      </extLst>
    </cfRule>
  </conditionalFormatting>
  <conditionalFormatting sqref="S149">
    <cfRule type="dataBar" priority="4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{F7FFD9D4-49EA-4239-AA58-9E2B839D0255}</x14:id>
        </ext>
      </extLst>
    </cfRule>
  </conditionalFormatting>
  <conditionalFormatting sqref="T149">
    <cfRule type="dataBar" priority="4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{0D05C306-2A0C-4CE9-96A0-40B2F99D25CF}</x14:id>
        </ext>
      </extLst>
    </cfRule>
  </conditionalFormatting>
  <conditionalFormatting sqref="T149">
    <cfRule type="dataBar" priority="4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{45FCA8E7-E331-4BAF-BD9C-026E0CE5C0F2}</x14:id>
        </ext>
      </extLst>
    </cfRule>
  </conditionalFormatting>
  <conditionalFormatting sqref="U149">
    <cfRule type="dataBar" priority="4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{4C765AE8-9A51-4E6B-8419-8A8D8486471E}</x14:id>
        </ext>
      </extLst>
    </cfRule>
  </conditionalFormatting>
  <conditionalFormatting sqref="U149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{522482F0-5CF7-4386-B51A-C53204BBE037}</x14:id>
        </ext>
      </extLst>
    </cfRule>
  </conditionalFormatting>
  <conditionalFormatting sqref="F163">
    <cfRule type="dataBar" priority="3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{5C9F3137-02D2-47FE-AD5E-21AA8A931C2F}</x14:id>
        </ext>
      </extLst>
    </cfRule>
  </conditionalFormatting>
  <conditionalFormatting sqref="F161">
    <cfRule type="dataBar" priority="3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{8D279B5F-D77C-4AC5-8F3E-5BA558524166}</x14:id>
        </ext>
      </extLst>
    </cfRule>
  </conditionalFormatting>
  <conditionalFormatting sqref="T157">
    <cfRule type="dataBar" priority="3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{F70C7896-7850-4BF8-BD6E-3FD159A35220}</x14:id>
        </ext>
      </extLst>
    </cfRule>
  </conditionalFormatting>
  <conditionalFormatting sqref="T157">
    <cfRule type="dataBar" priority="3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{BD7F374E-6B3B-4FBF-9CD5-5C1E74F8AF2C}</x14:id>
        </ext>
      </extLst>
    </cfRule>
  </conditionalFormatting>
  <conditionalFormatting sqref="T157">
    <cfRule type="dataBar" priority="381">
      <dataBar>
        <cfvo type="min"/>
        <cfvo type="max"/>
        <color rgb="FF638EC6"/>
      </dataBar>
    </cfRule>
  </conditionalFormatting>
  <conditionalFormatting sqref="T161">
    <cfRule type="dataBar" priority="3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{578510C1-A2BC-46F1-9856-166CFE1C4DA6}</x14:id>
        </ext>
      </extLst>
    </cfRule>
  </conditionalFormatting>
  <conditionalFormatting sqref="T161">
    <cfRule type="dataBar" priority="3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{A3F48597-183D-49B5-82C5-BDCC640EDC91}</x14:id>
        </ext>
      </extLst>
    </cfRule>
  </conditionalFormatting>
  <conditionalFormatting sqref="T161">
    <cfRule type="dataBar" priority="375">
      <dataBar>
        <cfvo type="min"/>
        <cfvo type="max"/>
        <color rgb="FF638EC6"/>
      </dataBar>
    </cfRule>
  </conditionalFormatting>
  <conditionalFormatting sqref="T160">
    <cfRule type="dataBar" priority="3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{C63D2853-533E-402B-ACC0-FD4BB79A8FD2}</x14:id>
        </ext>
      </extLst>
    </cfRule>
  </conditionalFormatting>
  <conditionalFormatting sqref="T160">
    <cfRule type="dataBar" priority="3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{D11EEE49-FF12-458A-A40D-43187BC34C35}</x14:id>
        </ext>
      </extLst>
    </cfRule>
  </conditionalFormatting>
  <conditionalFormatting sqref="T160">
    <cfRule type="dataBar" priority="372">
      <dataBar>
        <cfvo type="min"/>
        <cfvo type="max"/>
        <color rgb="FF638EC6"/>
      </dataBar>
    </cfRule>
  </conditionalFormatting>
  <conditionalFormatting sqref="U157">
    <cfRule type="dataBar" priority="3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{F978B050-1A57-4B2C-9C13-9602A6A54F26}</x14:id>
        </ext>
      </extLst>
    </cfRule>
  </conditionalFormatting>
  <conditionalFormatting sqref="U157">
    <cfRule type="dataBar" priority="3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{F2D0E2B0-B316-4933-8814-6FAE59FBAEC2}</x14:id>
        </ext>
      </extLst>
    </cfRule>
  </conditionalFormatting>
  <conditionalFormatting sqref="U157">
    <cfRule type="dataBar" priority="369">
      <dataBar>
        <cfvo type="min"/>
        <cfvo type="max"/>
        <color rgb="FF638EC6"/>
      </dataBar>
    </cfRule>
  </conditionalFormatting>
  <conditionalFormatting sqref="U161">
    <cfRule type="dataBar" priority="3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{2B8F6FDC-32CC-45DE-A496-045F64AA4DBD}</x14:id>
        </ext>
      </extLst>
    </cfRule>
  </conditionalFormatting>
  <conditionalFormatting sqref="U161">
    <cfRule type="dataBar" priority="3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{3E745AB7-BAC7-4A16-853E-01553ABC8CFB}</x14:id>
        </ext>
      </extLst>
    </cfRule>
  </conditionalFormatting>
  <conditionalFormatting sqref="U161">
    <cfRule type="dataBar" priority="364">
      <dataBar>
        <cfvo type="min"/>
        <cfvo type="max"/>
        <color rgb="FF638EC6"/>
      </dataBar>
    </cfRule>
  </conditionalFormatting>
  <conditionalFormatting sqref="U160">
    <cfRule type="dataBar" priority="3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{82BDCD98-3CB0-4F5F-8C92-C10DF5E3E1A4}</x14:id>
        </ext>
      </extLst>
    </cfRule>
  </conditionalFormatting>
  <conditionalFormatting sqref="U160">
    <cfRule type="dataBar" priority="3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{00139720-1C2E-4C82-9412-7C8137B76BE9}</x14:id>
        </ext>
      </extLst>
    </cfRule>
  </conditionalFormatting>
  <conditionalFormatting sqref="U160">
    <cfRule type="dataBar" priority="361">
      <dataBar>
        <cfvo type="min"/>
        <cfvo type="max"/>
        <color rgb="FF638EC6"/>
      </dataBar>
    </cfRule>
  </conditionalFormatting>
  <conditionalFormatting sqref="S158">
    <cfRule type="dataBar" priority="3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{7CE9DD4A-D5D3-4361-A1F1-989C40403C1F}</x14:id>
        </ext>
      </extLst>
    </cfRule>
  </conditionalFormatting>
  <conditionalFormatting sqref="F158">
    <cfRule type="dataBar" priority="3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{69C86258-AD47-4446-8502-5515C08A4842}</x14:id>
        </ext>
      </extLst>
    </cfRule>
  </conditionalFormatting>
  <conditionalFormatting sqref="N158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{22D3CC56-E59A-49F1-A156-07D08794C88A}</x14:id>
        </ext>
      </extLst>
    </cfRule>
  </conditionalFormatting>
  <conditionalFormatting sqref="F166">
    <cfRule type="dataBar" priority="3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{0771AD6E-F1FB-47F7-A0EC-845C74422C3B}</x14:id>
        </ext>
      </extLst>
    </cfRule>
  </conditionalFormatting>
  <conditionalFormatting sqref="U159">
    <cfRule type="dataBar" priority="3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{0EEE0E31-DC21-450C-9DDB-CEB02E9DBF4F}</x14:id>
        </ext>
      </extLst>
    </cfRule>
  </conditionalFormatting>
  <conditionalFormatting sqref="U159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{41E82B66-8E38-466D-B979-DEAD76A1BADB}</x14:id>
        </ext>
      </extLst>
    </cfRule>
  </conditionalFormatting>
  <conditionalFormatting sqref="U159">
    <cfRule type="dataBar" priority="354">
      <dataBar>
        <cfvo type="min"/>
        <cfvo type="max"/>
        <color rgb="FF638EC6"/>
      </dataBar>
    </cfRule>
  </conditionalFormatting>
  <conditionalFormatting sqref="F157">
    <cfRule type="dataBar" priority="3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{4E7134AE-16AA-4B80-8DF0-A09388D6B56B}</x14:id>
        </ext>
      </extLst>
    </cfRule>
  </conditionalFormatting>
  <conditionalFormatting sqref="N157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{C29C3F76-3960-488D-90E2-858B539FB6EE}</x14:id>
        </ext>
      </extLst>
    </cfRule>
  </conditionalFormatting>
  <conditionalFormatting sqref="F157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{547C98CA-5434-4B77-8C86-341B41A929EF}</x14:id>
        </ext>
      </extLst>
    </cfRule>
  </conditionalFormatting>
  <conditionalFormatting sqref="N157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{6F61E576-EB35-460B-B2D6-0C5AD4C0480B}</x14:id>
        </ext>
      </extLst>
    </cfRule>
  </conditionalFormatting>
  <conditionalFormatting sqref="F157">
    <cfRule type="dataBar" priority="3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{2C53D5D1-60B2-43A4-9B8D-7D6FF210B197}</x14:id>
        </ext>
      </extLst>
    </cfRule>
  </conditionalFormatting>
  <conditionalFormatting sqref="N157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{EEA43D62-DAED-4E6E-B220-B8A39125621B}</x14:id>
        </ext>
      </extLst>
    </cfRule>
  </conditionalFormatting>
  <conditionalFormatting sqref="S159">
    <cfRule type="dataBar" priority="3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{F0CDBE14-62AA-4FC6-BD41-C8905E7DE94A}</x14:id>
        </ext>
      </extLst>
    </cfRule>
  </conditionalFormatting>
  <conditionalFormatting sqref="F159">
    <cfRule type="dataBar" priority="3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{BD363D14-DAEF-4A08-83F7-F86CED5FC100}</x14:id>
        </ext>
      </extLst>
    </cfRule>
  </conditionalFormatting>
  <conditionalFormatting sqref="N159">
    <cfRule type="dataBar" priority="3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{1EBE6BAE-CF85-4C53-897C-486D41FA8685}</x14:id>
        </ext>
      </extLst>
    </cfRule>
  </conditionalFormatting>
  <conditionalFormatting sqref="F164">
    <cfRule type="dataBar" priority="3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{4D5F0B89-28DC-47E3-94FF-4F69B29F2C25}</x14:id>
        </ext>
      </extLst>
    </cfRule>
  </conditionalFormatting>
  <conditionalFormatting sqref="T160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{721F103D-CCAA-4DE5-B842-0A34D539F7BD}</x14:id>
        </ext>
      </extLst>
    </cfRule>
  </conditionalFormatting>
  <conditionalFormatting sqref="T160">
    <cfRule type="dataBar" priority="3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{DBA3FD0E-C7CB-4146-8FF8-B9FE526EBA53}</x14:id>
        </ext>
      </extLst>
    </cfRule>
  </conditionalFormatting>
  <conditionalFormatting sqref="T160">
    <cfRule type="dataBar" priority="341">
      <dataBar>
        <cfvo type="min"/>
        <cfvo type="max"/>
        <color rgb="FF638EC6"/>
      </dataBar>
    </cfRule>
  </conditionalFormatting>
  <conditionalFormatting sqref="T159">
    <cfRule type="dataBar" priority="3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{DD259BEE-DCA1-4D4E-88F3-B4F6E2EA3B03}</x14:id>
        </ext>
      </extLst>
    </cfRule>
  </conditionalFormatting>
  <conditionalFormatting sqref="T159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{DC0C683D-5101-4D7C-AD28-C2A6AE95EBAF}</x14:id>
        </ext>
      </extLst>
    </cfRule>
  </conditionalFormatting>
  <conditionalFormatting sqref="T159">
    <cfRule type="dataBar" priority="338">
      <dataBar>
        <cfvo type="min"/>
        <cfvo type="max"/>
        <color rgb="FF638EC6"/>
      </dataBar>
    </cfRule>
  </conditionalFormatting>
  <conditionalFormatting sqref="T164">
    <cfRule type="dataBar" priority="3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{515C0AE4-E9ED-457C-ACD7-882299A78B50}</x14:id>
        </ext>
      </extLst>
    </cfRule>
  </conditionalFormatting>
  <conditionalFormatting sqref="T164">
    <cfRule type="dataBar" priority="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{3D6CFC7C-A879-490C-8BC0-1099CBA58D36}</x14:id>
        </ext>
      </extLst>
    </cfRule>
  </conditionalFormatting>
  <conditionalFormatting sqref="T164">
    <cfRule type="dataBar" priority="335">
      <dataBar>
        <cfvo type="min"/>
        <cfvo type="max"/>
        <color rgb="FF638EC6"/>
      </dataBar>
    </cfRule>
  </conditionalFormatting>
  <conditionalFormatting sqref="T163">
    <cfRule type="dataBar" priority="3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{3C44D2FC-D8D7-4C39-8FB5-C90302F6376B}</x14:id>
        </ext>
      </extLst>
    </cfRule>
  </conditionalFormatting>
  <conditionalFormatting sqref="T163">
    <cfRule type="dataBar" priority="3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{23C17B70-73EF-4A98-BFAF-B6B66CB12DAE}</x14:id>
        </ext>
      </extLst>
    </cfRule>
  </conditionalFormatting>
  <conditionalFormatting sqref="T163">
    <cfRule type="dataBar" priority="332">
      <dataBar>
        <cfvo type="min"/>
        <cfvo type="max"/>
        <color rgb="FF638EC6"/>
      </dataBar>
    </cfRule>
  </conditionalFormatting>
  <conditionalFormatting sqref="U160">
    <cfRule type="dataBar" priority="3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{3DE8BFD7-C389-4C0A-B38F-653E63E09929}</x14:id>
        </ext>
      </extLst>
    </cfRule>
  </conditionalFormatting>
  <conditionalFormatting sqref="U160">
    <cfRule type="dataBar" priority="3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{05E6A35C-48D5-4944-A636-3256D343A9A7}</x14:id>
        </ext>
      </extLst>
    </cfRule>
  </conditionalFormatting>
  <conditionalFormatting sqref="U160">
    <cfRule type="dataBar" priority="329">
      <dataBar>
        <cfvo type="min"/>
        <cfvo type="max"/>
        <color rgb="FF638EC6"/>
      </dataBar>
    </cfRule>
  </conditionalFormatting>
  <conditionalFormatting sqref="U159">
    <cfRule type="dataBar" priority="3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{C159B102-3FE8-47CB-9D60-7CDE2574FE43}</x14:id>
        </ext>
      </extLst>
    </cfRule>
  </conditionalFormatting>
  <conditionalFormatting sqref="U159">
    <cfRule type="dataBar" priority="3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{4FA3705D-9D97-4EF6-B988-BCF9B0E6DA73}</x14:id>
        </ext>
      </extLst>
    </cfRule>
  </conditionalFormatting>
  <conditionalFormatting sqref="U164">
    <cfRule type="dataBar" priority="3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{AD4A6A95-E2C9-4D93-8A50-21A0FBD4B5BB}</x14:id>
        </ext>
      </extLst>
    </cfRule>
  </conditionalFormatting>
  <conditionalFormatting sqref="U164">
    <cfRule type="dataBar" priority="3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{38405802-E413-4E9D-B6A9-DC0310A46D63}</x14:id>
        </ext>
      </extLst>
    </cfRule>
  </conditionalFormatting>
  <conditionalFormatting sqref="U164">
    <cfRule type="dataBar" priority="324">
      <dataBar>
        <cfvo type="min"/>
        <cfvo type="max"/>
        <color rgb="FF638EC6"/>
      </dataBar>
    </cfRule>
  </conditionalFormatting>
  <conditionalFormatting sqref="U163">
    <cfRule type="dataBar" priority="3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{B236F9C6-211C-4DD2-935A-B49457FBC8DD}</x14:id>
        </ext>
      </extLst>
    </cfRule>
  </conditionalFormatting>
  <conditionalFormatting sqref="U163">
    <cfRule type="dataBar" priority="3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{88E3DA19-90AA-4AC1-8F4E-21E3F7734C2A}</x14:id>
        </ext>
      </extLst>
    </cfRule>
  </conditionalFormatting>
  <conditionalFormatting sqref="U163">
    <cfRule type="dataBar" priority="321">
      <dataBar>
        <cfvo type="min"/>
        <cfvo type="max"/>
        <color rgb="FF638EC6"/>
      </dataBar>
    </cfRule>
  </conditionalFormatting>
  <conditionalFormatting sqref="S154">
    <cfRule type="dataBar" priority="3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{A9D16381-6388-40EA-AEC8-FCA37338F7E9}</x14:id>
        </ext>
      </extLst>
    </cfRule>
  </conditionalFormatting>
  <conditionalFormatting sqref="F154">
    <cfRule type="dataBar" priority="3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{A563B22A-2E2D-45CC-8AE2-54C1958F4A72}</x14:id>
        </ext>
      </extLst>
    </cfRule>
  </conditionalFormatting>
  <conditionalFormatting sqref="N154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{BAF7C052-D728-4A47-ACAB-981B8BF96731}</x14:id>
        </ext>
      </extLst>
    </cfRule>
  </conditionalFormatting>
  <conditionalFormatting sqref="S154">
    <cfRule type="dataBar" priority="3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{C6B23EB9-C114-4DF3-A860-CA821FEE4CB9}</x14:id>
        </ext>
      </extLst>
    </cfRule>
  </conditionalFormatting>
  <conditionalFormatting sqref="F154">
    <cfRule type="dataBar" priority="3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{9A2A03BC-6522-400D-8AB5-A681231EDB1C}</x14:id>
        </ext>
      </extLst>
    </cfRule>
  </conditionalFormatting>
  <conditionalFormatting sqref="N154">
    <cfRule type="dataBar" priority="3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{C640CBCD-78B6-4220-863F-F675EE078C5F}</x14:id>
        </ext>
      </extLst>
    </cfRule>
  </conditionalFormatting>
  <conditionalFormatting sqref="F154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{7F81A5D1-945E-4382-95D0-369281729F8C}</x14:id>
        </ext>
      </extLst>
    </cfRule>
  </conditionalFormatting>
  <conditionalFormatting sqref="N154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{8A03AC7A-D83B-481D-9324-B41A5A4525BE}</x14:id>
        </ext>
      </extLst>
    </cfRule>
  </conditionalFormatting>
  <conditionalFormatting sqref="S154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{CC735037-2D16-4A3D-9145-632A683925D2}</x14:id>
        </ext>
      </extLst>
    </cfRule>
  </conditionalFormatting>
  <conditionalFormatting sqref="S154">
    <cfRule type="dataBar" priority="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{C74271DA-861B-45A5-A4B3-3632A872AC12}</x14:id>
        </ext>
      </extLst>
    </cfRule>
  </conditionalFormatting>
  <conditionalFormatting sqref="F154">
    <cfRule type="dataBar" priority="3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{103A15B7-78CF-415C-A0F4-BDBED4BD33D2}</x14:id>
        </ext>
      </extLst>
    </cfRule>
  </conditionalFormatting>
  <conditionalFormatting sqref="N154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{FC4C36E1-AE2B-4140-B1E7-AB9947894403}</x14:id>
        </ext>
      </extLst>
    </cfRule>
  </conditionalFormatting>
  <conditionalFormatting sqref="S154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{254E0FCE-1940-4547-B3BC-47B7D9522268}</x14:id>
        </ext>
      </extLst>
    </cfRule>
  </conditionalFormatting>
  <conditionalFormatting sqref="S154">
    <cfRule type="dataBar" priority="3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{A490DDE5-8505-4A80-8FBB-5D3C2978E66D}</x14:id>
        </ext>
      </extLst>
    </cfRule>
  </conditionalFormatting>
  <conditionalFormatting sqref="S154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{F5A51BC6-AA41-4A21-A439-25BBBAB6A87A}</x14:id>
        </ext>
      </extLst>
    </cfRule>
  </conditionalFormatting>
  <conditionalFormatting sqref="S154">
    <cfRule type="dataBar" priority="3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{BD5C3E76-5777-4A61-9909-D5DAD532B444}</x14:id>
        </ext>
      </extLst>
    </cfRule>
  </conditionalFormatting>
  <conditionalFormatting sqref="S154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{8F47396F-1BFF-4D6E-BA03-A19931EBD7D2}</x14:id>
        </ext>
      </extLst>
    </cfRule>
  </conditionalFormatting>
  <conditionalFormatting sqref="S154">
    <cfRule type="dataBar" priority="3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{20A46047-7AFD-4A56-94DE-3123297F31D3}</x14:id>
        </ext>
      </extLst>
    </cfRule>
  </conditionalFormatting>
  <conditionalFormatting sqref="S154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{D2B23A4F-70F1-47BD-A19D-096471CD73A9}</x14:id>
        </ext>
      </extLst>
    </cfRule>
  </conditionalFormatting>
  <conditionalFormatting sqref="S154">
    <cfRule type="dataBar" priority="3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{A0AC5A23-3FDD-4A48-9D04-FE56D9478056}</x14:id>
        </ext>
      </extLst>
    </cfRule>
  </conditionalFormatting>
  <conditionalFormatting sqref="S154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{B4AEBFA1-5EF4-4517-A659-7C4113DEA6D9}</x14:id>
        </ext>
      </extLst>
    </cfRule>
  </conditionalFormatting>
  <conditionalFormatting sqref="S154">
    <cfRule type="dataBar" priority="2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{BBCE020F-38D7-4A9F-B3D1-41D18E7AC685}</x14:id>
        </ext>
      </extLst>
    </cfRule>
  </conditionalFormatting>
  <conditionalFormatting sqref="T154">
    <cfRule type="dataBar" priority="2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{E219D584-B6F5-4CAF-B7A3-0292A6CB9F29}</x14:id>
        </ext>
      </extLst>
    </cfRule>
  </conditionalFormatting>
  <conditionalFormatting sqref="T154">
    <cfRule type="dataBar" priority="2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{DA0DB0D1-D533-4484-845A-083EF938B58C}</x14:id>
        </ext>
      </extLst>
    </cfRule>
  </conditionalFormatting>
  <conditionalFormatting sqref="U154">
    <cfRule type="dataBar" priority="2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{A13D12E6-CA07-4F0B-9232-627A241A689F}</x14:id>
        </ext>
      </extLst>
    </cfRule>
  </conditionalFormatting>
  <conditionalFormatting sqref="U154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{96280EAF-A9E6-4D72-B810-612137C7A510}</x14:id>
        </ext>
      </extLst>
    </cfRule>
  </conditionalFormatting>
  <conditionalFormatting sqref="S154">
    <cfRule type="dataBar" priority="2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{E30DC0B5-AB65-4657-AEB3-4A996C561CA3}</x14:id>
        </ext>
      </extLst>
    </cfRule>
  </conditionalFormatting>
  <conditionalFormatting sqref="S154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{24333A96-DB2B-42C3-B6FF-80C9F15240EE}</x14:id>
        </ext>
      </extLst>
    </cfRule>
  </conditionalFormatting>
  <conditionalFormatting sqref="S154">
    <cfRule type="dataBar" priority="2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{14D8C2E7-A5C9-46C9-81D5-714E9354AF6F}</x14:id>
        </ext>
      </extLst>
    </cfRule>
  </conditionalFormatting>
  <conditionalFormatting sqref="S154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{D3889C26-7B40-43B9-B1A0-232C5DC6D7A6}</x14:id>
        </ext>
      </extLst>
    </cfRule>
  </conditionalFormatting>
  <conditionalFormatting sqref="S154">
    <cfRule type="dataBar" priority="2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{024C93DC-C160-4E83-8546-03FB55DE918C}</x14:id>
        </ext>
      </extLst>
    </cfRule>
  </conditionalFormatting>
  <conditionalFormatting sqref="S154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{F179D93B-FC77-41DD-B4E6-E29E041E3E0C}</x14:id>
        </ext>
      </extLst>
    </cfRule>
  </conditionalFormatting>
  <conditionalFormatting sqref="S154">
    <cfRule type="dataBar" priority="2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{EC9B1462-744A-41AD-8D88-3863BABDEB58}</x14:id>
        </ext>
      </extLst>
    </cfRule>
  </conditionalFormatting>
  <conditionalFormatting sqref="S154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{9A3DF61E-4CD7-4E54-B68F-E0FC6620B16D}</x14:id>
        </ext>
      </extLst>
    </cfRule>
  </conditionalFormatting>
  <conditionalFormatting sqref="S154">
    <cfRule type="dataBar" priority="2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{F134213E-F903-401E-BFC4-49C778EA3FCE}</x14:id>
        </ext>
      </extLst>
    </cfRule>
  </conditionalFormatting>
  <conditionalFormatting sqref="S154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{656FD411-CF73-4CD8-8FB8-7A3F187E3412}</x14:id>
        </ext>
      </extLst>
    </cfRule>
  </conditionalFormatting>
  <conditionalFormatting sqref="S154">
    <cfRule type="dataBar" priority="2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{9A94823B-57BE-46D3-8536-D58221B2C9A5}</x14:id>
        </ext>
      </extLst>
    </cfRule>
  </conditionalFormatting>
  <conditionalFormatting sqref="S154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{4147E0FB-58B9-46BB-BD7D-13E4C9DDFB0F}</x14:id>
        </ext>
      </extLst>
    </cfRule>
  </conditionalFormatting>
  <conditionalFormatting sqref="S154">
    <cfRule type="dataBar" priority="2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{01D75426-BF19-44AF-B61B-FBB93DA5E5AE}</x14:id>
        </ext>
      </extLst>
    </cfRule>
  </conditionalFormatting>
  <conditionalFormatting sqref="N154">
    <cfRule type="dataBar" priority="278">
      <dataBar>
        <cfvo type="num" val="0"/>
        <cfvo type="max"/>
        <color rgb="FF638EC6"/>
      </dataBar>
    </cfRule>
    <cfRule type="dataBar" priority="279">
      <dataBar>
        <cfvo type="min"/>
        <cfvo type="max"/>
        <color rgb="FF63C384"/>
      </dataBar>
    </cfRule>
  </conditionalFormatting>
  <conditionalFormatting sqref="F154">
    <cfRule type="dataBar" priority="274">
      <dataBar>
        <cfvo type="num" val="0"/>
        <cfvo type="max"/>
        <color rgb="FFFF555A"/>
      </dataBar>
    </cfRule>
    <cfRule type="dataBar" priority="275">
      <dataBar>
        <cfvo type="num" val="0"/>
        <cfvo type="max"/>
        <color rgb="FFFF1515"/>
      </dataBar>
    </cfRule>
    <cfRule type="dataBar" priority="276">
      <dataBar>
        <cfvo type="num" val="0"/>
        <cfvo type="max"/>
        <color rgb="FF638EC6"/>
      </dataBar>
    </cfRule>
    <cfRule type="dataBar" priority="277">
      <dataBar>
        <cfvo type="min"/>
        <cfvo type="max"/>
        <color rgb="FFFF555A"/>
      </dataBar>
    </cfRule>
  </conditionalFormatting>
  <conditionalFormatting sqref="F154">
    <cfRule type="dataBar" priority="273">
      <dataBar>
        <cfvo type="min"/>
        <cfvo type="max"/>
        <color rgb="FFFF555A"/>
      </dataBar>
    </cfRule>
  </conditionalFormatting>
  <conditionalFormatting sqref="N154">
    <cfRule type="dataBar" priority="272">
      <dataBar>
        <cfvo type="min"/>
        <cfvo type="max"/>
        <color rgb="FF63C384"/>
      </dataBar>
    </cfRule>
  </conditionalFormatting>
  <conditionalFormatting sqref="S154">
    <cfRule type="dataBar" priority="271">
      <dataBar>
        <cfvo type="min"/>
        <cfvo type="max"/>
        <color rgb="FFFFB628"/>
      </dataBar>
    </cfRule>
  </conditionalFormatting>
  <conditionalFormatting sqref="T154">
    <cfRule type="dataBar" priority="269">
      <dataBar>
        <cfvo type="num" val="0"/>
        <cfvo type="max"/>
        <color rgb="FF638EC6"/>
      </dataBar>
    </cfRule>
    <cfRule type="dataBar" priority="270">
      <dataBar>
        <cfvo type="min"/>
        <cfvo type="max"/>
        <color rgb="FF638EC6"/>
      </dataBar>
    </cfRule>
  </conditionalFormatting>
  <conditionalFormatting sqref="N154">
    <cfRule type="dataBar" priority="267">
      <dataBar>
        <cfvo type="min"/>
        <cfvo type="max"/>
        <color rgb="FF638EC6"/>
      </dataBar>
    </cfRule>
  </conditionalFormatting>
  <conditionalFormatting sqref="U154">
    <cfRule type="dataBar" priority="264">
      <dataBar>
        <cfvo type="min"/>
        <cfvo type="max"/>
        <color rgb="FF638EC6"/>
      </dataBar>
    </cfRule>
    <cfRule type="dataBar" priority="265">
      <dataBar>
        <cfvo type="min"/>
        <cfvo type="max"/>
        <color rgb="FF638EC6"/>
      </dataBar>
    </cfRule>
  </conditionalFormatting>
  <conditionalFormatting sqref="S157 S154">
    <cfRule type="dataBar" priority="25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{FB8BF42C-9323-429D-886F-F8FB00F7BD1C}</x14:id>
        </ext>
      </extLst>
    </cfRule>
  </conditionalFormatting>
  <conditionalFormatting sqref="F157 F154">
    <cfRule type="dataBar" priority="25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{ABB9FAE2-184D-4C26-9B57-7ED304AC0216}</x14:id>
        </ext>
      </extLst>
    </cfRule>
  </conditionalFormatting>
  <conditionalFormatting sqref="N154 N157">
    <cfRule type="dataBar" priority="2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{58161894-2B2C-4902-8CFA-82B4DA4231F4}</x14:id>
        </ext>
      </extLst>
    </cfRule>
  </conditionalFormatting>
  <conditionalFormatting sqref="S157:S162 S154">
    <cfRule type="dataBar" priority="25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{E1B9DC4E-6AE9-424D-B999-1DC753E3F94A}</x14:id>
        </ext>
      </extLst>
    </cfRule>
  </conditionalFormatting>
  <conditionalFormatting sqref="F157:F162 F154">
    <cfRule type="dataBar" priority="25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{39A977C1-5759-4F85-BCAD-92FEFC6CD211}</x14:id>
        </ext>
      </extLst>
    </cfRule>
  </conditionalFormatting>
  <conditionalFormatting sqref="N157:N162 N154">
    <cfRule type="dataBar" priority="25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{A3A40FA1-39A6-410E-8CAF-4A0E40F74522}</x14:id>
        </ext>
      </extLst>
    </cfRule>
  </conditionalFormatting>
  <conditionalFormatting sqref="S157:S163 S154">
    <cfRule type="dataBar" priority="25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{F710D7DC-035B-4E19-BFF8-52866864ED77}</x14:id>
        </ext>
      </extLst>
    </cfRule>
  </conditionalFormatting>
  <conditionalFormatting sqref="F157:F163 F154">
    <cfRule type="dataBar" priority="25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{BF3C9224-8FD4-41E0-B8D8-5E64C6D58A01}</x14:id>
        </ext>
      </extLst>
    </cfRule>
  </conditionalFormatting>
  <conditionalFormatting sqref="N157:N163 N154">
    <cfRule type="dataBar" priority="25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{BE0D75EA-E434-4B5D-BC38-F9788C30C2E4}</x14:id>
        </ext>
      </extLst>
    </cfRule>
  </conditionalFormatting>
  <conditionalFormatting sqref="S157:S164 S154">
    <cfRule type="dataBar" priority="25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{63AC2D32-4343-4992-87B3-3F9244E1DD51}</x14:id>
        </ext>
      </extLst>
    </cfRule>
  </conditionalFormatting>
  <conditionalFormatting sqref="F157:F164 F154">
    <cfRule type="dataBar" priority="25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{4708F4EF-AB10-4C1B-8FCE-E500F201D265}</x14:id>
        </ext>
      </extLst>
    </cfRule>
  </conditionalFormatting>
  <conditionalFormatting sqref="N157:N164 N154">
    <cfRule type="dataBar" priority="25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{D00E67A1-A39E-4426-B8FD-DDCFAC936F27}</x14:id>
        </ext>
      </extLst>
    </cfRule>
  </conditionalFormatting>
  <conditionalFormatting sqref="U155">
    <cfRule type="dataBar" priority="2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{5B4236D0-EB0E-4C0C-BC9B-4CB917EFA5D3}</x14:id>
        </ext>
      </extLst>
    </cfRule>
  </conditionalFormatting>
  <conditionalFormatting sqref="U155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{236AC6FA-B60D-4A80-B038-92F334986BD4}</x14:id>
        </ext>
      </extLst>
    </cfRule>
  </conditionalFormatting>
  <conditionalFormatting sqref="U155">
    <cfRule type="dataBar" priority="260">
      <dataBar>
        <cfvo type="min"/>
        <cfvo type="max"/>
        <color rgb="FF638EC6"/>
      </dataBar>
    </cfRule>
  </conditionalFormatting>
  <conditionalFormatting sqref="S155">
    <cfRule type="dataBar" priority="2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{5CD5A1E3-97E0-4E0F-92E6-3BBA62993A6C}</x14:id>
        </ext>
      </extLst>
    </cfRule>
  </conditionalFormatting>
  <conditionalFormatting sqref="F155">
    <cfRule type="dataBar" priority="2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{ED13FE51-8BFF-4CAF-BF63-DEB48F4ED825}</x14:id>
        </ext>
      </extLst>
    </cfRule>
  </conditionalFormatting>
  <conditionalFormatting sqref="N155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{63FC4AD8-182B-4344-9445-D027393EAB35}</x14:id>
        </ext>
      </extLst>
    </cfRule>
  </conditionalFormatting>
  <conditionalFormatting sqref="T155">
    <cfRule type="dataBar" priority="2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{5DB7D063-376D-4A31-8235-60F0402AF6BD}</x14:id>
        </ext>
      </extLst>
    </cfRule>
  </conditionalFormatting>
  <conditionalFormatting sqref="T155">
    <cfRule type="dataBar" priority="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{8508A8BD-09C7-46BB-8B02-C4EE966CFCB7}</x14:id>
        </ext>
      </extLst>
    </cfRule>
  </conditionalFormatting>
  <conditionalFormatting sqref="T155">
    <cfRule type="dataBar" priority="254">
      <dataBar>
        <cfvo type="min"/>
        <cfvo type="max"/>
        <color rgb="FF638EC6"/>
      </dataBar>
    </cfRule>
  </conditionalFormatting>
  <conditionalFormatting sqref="U155">
    <cfRule type="dataBar" priority="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{0CD86A6B-2E58-4401-B60D-DA933D506C87}</x14:id>
        </ext>
      </extLst>
    </cfRule>
  </conditionalFormatting>
  <conditionalFormatting sqref="U155">
    <cfRule type="dataBar" priority="2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{1082CC6E-0C09-4E12-90B8-378A344DE3D6}</x14:id>
        </ext>
      </extLst>
    </cfRule>
  </conditionalFormatting>
  <conditionalFormatting sqref="S155">
    <cfRule type="dataBar" priority="2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{BB383917-1F9B-46A0-BFDA-3770D4427EF6}</x14:id>
        </ext>
      </extLst>
    </cfRule>
  </conditionalFormatting>
  <conditionalFormatting sqref="F155">
    <cfRule type="dataBar" priority="2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{21EA5F96-6107-434B-9E15-2FF1E5E849B5}</x14:id>
        </ext>
      </extLst>
    </cfRule>
  </conditionalFormatting>
  <conditionalFormatting sqref="N155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{59322F37-8889-4CEF-975D-0D56B665F9A6}</x14:id>
        </ext>
      </extLst>
    </cfRule>
  </conditionalFormatting>
  <conditionalFormatting sqref="S155">
    <cfRule type="dataBar" priority="2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{ACDDAFB3-0A42-465E-BDC5-7D86DFE9FFAB}</x14:id>
        </ext>
      </extLst>
    </cfRule>
  </conditionalFormatting>
  <conditionalFormatting sqref="F155">
    <cfRule type="dataBar" priority="2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{EAC82E21-680B-427F-9D55-27CAE7037AFC}</x14:id>
        </ext>
      </extLst>
    </cfRule>
  </conditionalFormatting>
  <conditionalFormatting sqref="N155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{5F085A3C-E10D-44BF-A4CB-FC71E75735EB}</x14:id>
        </ext>
      </extLst>
    </cfRule>
  </conditionalFormatting>
  <conditionalFormatting sqref="F155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{DC954541-3F23-4E7A-94E5-07538C4365D2}</x14:id>
        </ext>
      </extLst>
    </cfRule>
  </conditionalFormatting>
  <conditionalFormatting sqref="N155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{3A6B917C-5993-45F5-AE78-7FE5E4B172AA}</x14:id>
        </ext>
      </extLst>
    </cfRule>
  </conditionalFormatting>
  <conditionalFormatting sqref="S155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{526407E7-3256-464A-ABC4-795A025987BB}</x14:id>
        </ext>
      </extLst>
    </cfRule>
  </conditionalFormatting>
  <conditionalFormatting sqref="S155">
    <cfRule type="dataBar" priority="2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{9E1B7849-26BD-4675-AF36-A9B539FD3CCD}</x14:id>
        </ext>
      </extLst>
    </cfRule>
  </conditionalFormatting>
  <conditionalFormatting sqref="F155">
    <cfRule type="dataBar" priority="2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{5C6AC9BC-961C-4C23-BB7D-298BCD514519}</x14:id>
        </ext>
      </extLst>
    </cfRule>
  </conditionalFormatting>
  <conditionalFormatting sqref="N155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{56B28BA3-806F-454A-BF4E-42E35D721EE7}</x14:id>
        </ext>
      </extLst>
    </cfRule>
  </conditionalFormatting>
  <conditionalFormatting sqref="S155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{EB065BAD-5671-40DF-910B-6561B54C92B1}</x14:id>
        </ext>
      </extLst>
    </cfRule>
  </conditionalFormatting>
  <conditionalFormatting sqref="S155">
    <cfRule type="dataBar" priority="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{255DA825-B2D3-4B21-9368-01FAB153DB26}</x14:id>
        </ext>
      </extLst>
    </cfRule>
  </conditionalFormatting>
  <conditionalFormatting sqref="S155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{23413363-964F-43E0-8D39-4604E996B063}</x14:id>
        </ext>
      </extLst>
    </cfRule>
  </conditionalFormatting>
  <conditionalFormatting sqref="S155">
    <cfRule type="dataBar" priority="2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{DD1B266C-8AEA-4F30-BB2B-1BA4EF6C65BE}</x14:id>
        </ext>
      </extLst>
    </cfRule>
  </conditionalFormatting>
  <conditionalFormatting sqref="S155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{591DF3A3-636D-481F-A071-0E3CED7D31EB}</x14:id>
        </ext>
      </extLst>
    </cfRule>
  </conditionalFormatting>
  <conditionalFormatting sqref="S155"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{5456B68F-A823-429A-873E-A0283AADD630}</x14:id>
        </ext>
      </extLst>
    </cfRule>
  </conditionalFormatting>
  <conditionalFormatting sqref="S155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{88616353-9784-4421-880C-E503DBD688B0}</x14:id>
        </ext>
      </extLst>
    </cfRule>
  </conditionalFormatting>
  <conditionalFormatting sqref="S155">
    <cfRule type="dataBar" priority="2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{F1800D87-1246-4462-9C07-4B3D8B2F6E43}</x14:id>
        </ext>
      </extLst>
    </cfRule>
  </conditionalFormatting>
  <conditionalFormatting sqref="S155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{24940239-5D89-4C7F-8066-96B36A618CEC}</x14:id>
        </ext>
      </extLst>
    </cfRule>
  </conditionalFormatting>
  <conditionalFormatting sqref="S155">
    <cfRule type="dataBar" priority="2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{C30B803F-896A-4455-B8D2-FD7FE917BAE3}</x14:id>
        </ext>
      </extLst>
    </cfRule>
  </conditionalFormatting>
  <conditionalFormatting sqref="T155">
    <cfRule type="dataBar" priority="2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{F446AABF-3B9C-46DF-ADCC-0C293D790359}</x14:id>
        </ext>
      </extLst>
    </cfRule>
  </conditionalFormatting>
  <conditionalFormatting sqref="T155">
    <cfRule type="dataBar" priority="2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{6C64C6D4-287C-4131-99EF-3AFBC9653D01}</x14:id>
        </ext>
      </extLst>
    </cfRule>
  </conditionalFormatting>
  <conditionalFormatting sqref="U155">
    <cfRule type="dataBar" priority="2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{F524D479-DDDC-4FA7-ADCE-3F1AE096AC97}</x14:id>
        </ext>
      </extLst>
    </cfRule>
  </conditionalFormatting>
  <conditionalFormatting sqref="U15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{74D7F1A3-2649-4A48-885E-F4A55B008F02}</x14:id>
        </ext>
      </extLst>
    </cfRule>
  </conditionalFormatting>
  <conditionalFormatting sqref="S155">
    <cfRule type="dataBar" priority="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{CB57FF9A-6853-435D-BFF6-CE192421DBD5}</x14:id>
        </ext>
      </extLst>
    </cfRule>
  </conditionalFormatting>
  <conditionalFormatting sqref="S155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{A69231BC-C19D-4901-B460-8ED083D1E48E}</x14:id>
        </ext>
      </extLst>
    </cfRule>
  </conditionalFormatting>
  <conditionalFormatting sqref="S155">
    <cfRule type="dataBar" priority="2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{D03B75CB-B278-4D0E-BBEB-6F7D17EC7756}</x14:id>
        </ext>
      </extLst>
    </cfRule>
  </conditionalFormatting>
  <conditionalFormatting sqref="S155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{E6461AD4-5038-41A0-AD87-CBD380A1D30A}</x14:id>
        </ext>
      </extLst>
    </cfRule>
  </conditionalFormatting>
  <conditionalFormatting sqref="S155">
    <cfRule type="dataBar" priority="2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{BB819F0A-EA82-4E91-B7A7-CCDF9E0D49FE}</x14:id>
        </ext>
      </extLst>
    </cfRule>
  </conditionalFormatting>
  <conditionalFormatting sqref="S155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{FB2DA9BE-B444-4FE5-AC63-03C5AC5C0FFF}</x14:id>
        </ext>
      </extLst>
    </cfRule>
  </conditionalFormatting>
  <conditionalFormatting sqref="S155">
    <cfRule type="dataBar" priority="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{58110168-6C30-4723-808B-7C162645FD77}</x14:id>
        </ext>
      </extLst>
    </cfRule>
  </conditionalFormatting>
  <conditionalFormatting sqref="S155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{333A94BD-80FC-475F-91BD-18A590FEC960}</x14:id>
        </ext>
      </extLst>
    </cfRule>
  </conditionalFormatting>
  <conditionalFormatting sqref="S155">
    <cfRule type="dataBar" priority="2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{B46FE5B4-1543-4439-83EC-6FBEBB61F324}</x14:id>
        </ext>
      </extLst>
    </cfRule>
  </conditionalFormatting>
  <conditionalFormatting sqref="S155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{E2A034D8-7A27-4726-87E8-9193ACFEB21C}</x14:id>
        </ext>
      </extLst>
    </cfRule>
  </conditionalFormatting>
  <conditionalFormatting sqref="S155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{AB028921-0C53-4A67-B542-8FA0B3B0808D}</x14:id>
        </ext>
      </extLst>
    </cfRule>
  </conditionalFormatting>
  <conditionalFormatting sqref="S155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{12BCC547-7E1C-4805-AAC8-7616D802A191}</x14:id>
        </ext>
      </extLst>
    </cfRule>
  </conditionalFormatting>
  <conditionalFormatting sqref="S155">
    <cfRule type="dataBar" priority="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{C1258305-74B2-4E02-8C80-613A37A27235}</x14:id>
        </ext>
      </extLst>
    </cfRule>
  </conditionalFormatting>
  <conditionalFormatting sqref="N155">
    <cfRule type="dataBar" priority="211">
      <dataBar>
        <cfvo type="num" val="0"/>
        <cfvo type="max"/>
        <color rgb="FF638EC6"/>
      </dataBar>
    </cfRule>
    <cfRule type="dataBar" priority="212">
      <dataBar>
        <cfvo type="min"/>
        <cfvo type="max"/>
        <color rgb="FF63C384"/>
      </dataBar>
    </cfRule>
  </conditionalFormatting>
  <conditionalFormatting sqref="F155">
    <cfRule type="dataBar" priority="207">
      <dataBar>
        <cfvo type="num" val="0"/>
        <cfvo type="max"/>
        <color rgb="FFFF555A"/>
      </dataBar>
    </cfRule>
    <cfRule type="dataBar" priority="208">
      <dataBar>
        <cfvo type="num" val="0"/>
        <cfvo type="max"/>
        <color rgb="FFFF1515"/>
      </dataBar>
    </cfRule>
    <cfRule type="dataBar" priority="209">
      <dataBar>
        <cfvo type="num" val="0"/>
        <cfvo type="max"/>
        <color rgb="FF638EC6"/>
      </dataBar>
    </cfRule>
    <cfRule type="dataBar" priority="210">
      <dataBar>
        <cfvo type="min"/>
        <cfvo type="max"/>
        <color rgb="FFFF555A"/>
      </dataBar>
    </cfRule>
  </conditionalFormatting>
  <conditionalFormatting sqref="F155">
    <cfRule type="dataBar" priority="206">
      <dataBar>
        <cfvo type="min"/>
        <cfvo type="max"/>
        <color rgb="FFFF555A"/>
      </dataBar>
    </cfRule>
  </conditionalFormatting>
  <conditionalFormatting sqref="N155">
    <cfRule type="dataBar" priority="205">
      <dataBar>
        <cfvo type="min"/>
        <cfvo type="max"/>
        <color rgb="FF63C384"/>
      </dataBar>
    </cfRule>
  </conditionalFormatting>
  <conditionalFormatting sqref="S155">
    <cfRule type="dataBar" priority="204">
      <dataBar>
        <cfvo type="min"/>
        <cfvo type="max"/>
        <color rgb="FFFFB628"/>
      </dataBar>
    </cfRule>
  </conditionalFormatting>
  <conditionalFormatting sqref="T155">
    <cfRule type="dataBar" priority="202">
      <dataBar>
        <cfvo type="num" val="0"/>
        <cfvo type="max"/>
        <color rgb="FF638EC6"/>
      </dataBar>
    </cfRule>
    <cfRule type="dataBar" priority="203">
      <dataBar>
        <cfvo type="min"/>
        <cfvo type="max"/>
        <color rgb="FF638EC6"/>
      </dataBar>
    </cfRule>
  </conditionalFormatting>
  <conditionalFormatting sqref="N155">
    <cfRule type="dataBar" priority="201">
      <dataBar>
        <cfvo type="min"/>
        <cfvo type="max"/>
        <color rgb="FF638EC6"/>
      </dataBar>
    </cfRule>
  </conditionalFormatting>
  <conditionalFormatting sqref="U155">
    <cfRule type="dataBar" priority="199">
      <dataBar>
        <cfvo type="min"/>
        <cfvo type="max"/>
        <color rgb="FF638EC6"/>
      </dataBar>
    </cfRule>
    <cfRule type="dataBar" priority="200">
      <dataBar>
        <cfvo type="min"/>
        <cfvo type="max"/>
        <color rgb="FF638EC6"/>
      </dataBar>
    </cfRule>
  </conditionalFormatting>
  <conditionalFormatting sqref="F155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{1F3C531B-42CD-4A3A-B1E0-30B633288489}</x14:id>
        </ext>
      </extLst>
    </cfRule>
  </conditionalFormatting>
  <conditionalFormatting sqref="N155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{577491EE-4CDE-41B6-B494-BA833A4A00CC}</x14:id>
        </ext>
      </extLst>
    </cfRule>
  </conditionalFormatting>
  <conditionalFormatting sqref="S155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{86CFC5F7-4447-4F7C-9992-62FDE1BD8B96}</x14:id>
        </ext>
      </extLst>
    </cfRule>
  </conditionalFormatting>
  <conditionalFormatting sqref="S155">
    <cfRule type="dataBar" priority="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{4C1EC25C-4A6E-4E7C-9F8A-BE9B87ECB00B}</x14:id>
        </ext>
      </extLst>
    </cfRule>
  </conditionalFormatting>
  <conditionalFormatting sqref="F155">
    <cfRule type="dataBar" priority="1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{33FA0A9E-279E-429F-AFA3-DC5C9A331B33}</x14:id>
        </ext>
      </extLst>
    </cfRule>
  </conditionalFormatting>
  <conditionalFormatting sqref="N155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{8B7C6A35-99BA-40AC-9089-B3DF0D8AE8E0}</x14:id>
        </ext>
      </extLst>
    </cfRule>
  </conditionalFormatting>
  <conditionalFormatting sqref="S155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{FEB9DBBC-1B91-4D87-89E1-396CBC7F25BD}</x14:id>
        </ext>
      </extLst>
    </cfRule>
  </conditionalFormatting>
  <conditionalFormatting sqref="S155">
    <cfRule type="dataBar" priority="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{A3CFDC91-C7D8-4CE8-9BC8-95B1BB219C78}</x14:id>
        </ext>
      </extLst>
    </cfRule>
  </conditionalFormatting>
  <conditionalFormatting sqref="S155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{42AE1B8E-30C9-4CB8-AE01-4C0699B7F04E}</x14:id>
        </ext>
      </extLst>
    </cfRule>
  </conditionalFormatting>
  <conditionalFormatting sqref="S155">
    <cfRule type="dataBar" priority="1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{C6A649C6-D9C4-44A5-8319-542D40ACB043}</x14:id>
        </ext>
      </extLst>
    </cfRule>
  </conditionalFormatting>
  <conditionalFormatting sqref="S155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{48CD6431-79B6-4321-8E6F-0248D5EF0D87}</x14:id>
        </ext>
      </extLst>
    </cfRule>
  </conditionalFormatting>
  <conditionalFormatting sqref="S155">
    <cfRule type="dataBar" priority="1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{EE24E125-9F4A-4B3F-AC36-E43C04417236}</x14:id>
        </ext>
      </extLst>
    </cfRule>
  </conditionalFormatting>
  <conditionalFormatting sqref="S155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{7DB57FAE-E216-41B6-A2AF-7DD609967A2F}</x14:id>
        </ext>
      </extLst>
    </cfRule>
  </conditionalFormatting>
  <conditionalFormatting sqref="S155">
    <cfRule type="dataBar" priority="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{2A84C914-CFB7-4EA8-9066-1E982369170F}</x14:id>
        </ext>
      </extLst>
    </cfRule>
  </conditionalFormatting>
  <conditionalFormatting sqref="S155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{90DD792D-98D3-4C22-8FD5-DAC8B27FC080}</x14:id>
        </ext>
      </extLst>
    </cfRule>
  </conditionalFormatting>
  <conditionalFormatting sqref="S155">
    <cfRule type="dataBar" priority="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{14334366-BAA3-466C-8DEB-A21297717D44}</x14:id>
        </ext>
      </extLst>
    </cfRule>
  </conditionalFormatting>
  <conditionalFormatting sqref="T155">
    <cfRule type="dataBar" priority="1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{64F8E4B1-7AC6-4D1B-A0F3-9ED98B721DAF}</x14:id>
        </ext>
      </extLst>
    </cfRule>
  </conditionalFormatting>
  <conditionalFormatting sqref="T155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{1E6AC0E1-8A72-47D1-9422-828FDE2FD911}</x14:id>
        </ext>
      </extLst>
    </cfRule>
  </conditionalFormatting>
  <conditionalFormatting sqref="T155">
    <cfRule type="dataBar" priority="180">
      <dataBar>
        <cfvo type="min"/>
        <cfvo type="max"/>
        <color rgb="FF638EC6"/>
      </dataBar>
    </cfRule>
  </conditionalFormatting>
  <conditionalFormatting sqref="U155">
    <cfRule type="dataBar" priority="1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{6C45AE10-AC43-4BD5-A883-E886DE5564D8}</x14:id>
        </ext>
      </extLst>
    </cfRule>
  </conditionalFormatting>
  <conditionalFormatting sqref="U155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{397EE08D-683B-4EE3-A8EC-9FDBBC89EE98}</x14:id>
        </ext>
      </extLst>
    </cfRule>
  </conditionalFormatting>
  <conditionalFormatting sqref="U155">
    <cfRule type="dataBar" priority="177">
      <dataBar>
        <cfvo type="min"/>
        <cfvo type="max"/>
        <color rgb="FF638EC6"/>
      </dataBar>
    </cfRule>
  </conditionalFormatting>
  <conditionalFormatting sqref="S155">
    <cfRule type="dataBar" priority="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{86D4101C-6D5D-4129-AA89-70DE9318D685}</x14:id>
        </ext>
      </extLst>
    </cfRule>
  </conditionalFormatting>
  <conditionalFormatting sqref="S155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{7DF4CFE3-BF77-4057-BF29-0F2D1E85E923}</x14:id>
        </ext>
      </extLst>
    </cfRule>
  </conditionalFormatting>
  <conditionalFormatting sqref="S155">
    <cfRule type="dataBar" priority="1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{4143D4D5-4768-40F5-B260-16B0C212E276}</x14:id>
        </ext>
      </extLst>
    </cfRule>
  </conditionalFormatting>
  <conditionalFormatting sqref="S155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{474CFEBE-9CC4-4C05-99A3-D51872A1F7EF}</x14:id>
        </ext>
      </extLst>
    </cfRule>
  </conditionalFormatting>
  <conditionalFormatting sqref="S155">
    <cfRule type="dataBar" priority="1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{724ED99E-B172-41E2-B81E-AEFB06FAA260}</x14:id>
        </ext>
      </extLst>
    </cfRule>
  </conditionalFormatting>
  <conditionalFormatting sqref="S155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{8F90D5C7-FED7-4C19-AE77-3D04604E1837}</x14:id>
        </ext>
      </extLst>
    </cfRule>
  </conditionalFormatting>
  <conditionalFormatting sqref="S155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{DE488A7E-53E3-4364-8C44-7D04C0992C08}</x14:id>
        </ext>
      </extLst>
    </cfRule>
  </conditionalFormatting>
  <conditionalFormatting sqref="S155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{4D7975A2-C3D8-41B7-8929-0E9934EBE91B}</x14:id>
        </ext>
      </extLst>
    </cfRule>
  </conditionalFormatting>
  <conditionalFormatting sqref="S155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{8A855E50-4D2E-4E38-948C-942E97321644}</x14:id>
        </ext>
      </extLst>
    </cfRule>
  </conditionalFormatting>
  <conditionalFormatting sqref="S155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{FAD0CB2F-C26C-4943-B0BC-C648F1FBC3EE}</x14:id>
        </ext>
      </extLst>
    </cfRule>
  </conditionalFormatting>
  <conditionalFormatting sqref="S155">
    <cfRule type="dataBar" priority="1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{47E75020-40B4-44FB-A6A3-D83049E82A90}</x14:id>
        </ext>
      </extLst>
    </cfRule>
  </conditionalFormatting>
  <conditionalFormatting sqref="S155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{7B7045A8-9C92-4F6D-B1DA-C60A9F791B02}</x14:id>
        </ext>
      </extLst>
    </cfRule>
  </conditionalFormatting>
  <conditionalFormatting sqref="S155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{2BFA557A-7EB9-479B-BE2C-A441C422D491}</x14:id>
        </ext>
      </extLst>
    </cfRule>
  </conditionalFormatting>
  <conditionalFormatting sqref="T155">
    <cfRule type="dataBar" priority="1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{57D703AE-51DB-4F1F-98E4-576058C8627A}</x14:id>
        </ext>
      </extLst>
    </cfRule>
  </conditionalFormatting>
  <conditionalFormatting sqref="T155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{BCA190CF-245C-4BCB-BBDE-D859E5F7DBAE}</x14:id>
        </ext>
      </extLst>
    </cfRule>
  </conditionalFormatting>
  <conditionalFormatting sqref="T155">
    <cfRule type="dataBar" priority="161">
      <dataBar>
        <cfvo type="min"/>
        <cfvo type="max"/>
        <color rgb="FF638EC6"/>
      </dataBar>
    </cfRule>
  </conditionalFormatting>
  <conditionalFormatting sqref="U155">
    <cfRule type="dataBar" priority="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{211364EF-9A78-4907-9D34-73B705856051}</x14:id>
        </ext>
      </extLst>
    </cfRule>
  </conditionalFormatting>
  <conditionalFormatting sqref="U155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{D0249792-12FB-4989-8F8B-AD77B25D781F}</x14:id>
        </ext>
      </extLst>
    </cfRule>
  </conditionalFormatting>
  <conditionalFormatting sqref="U155">
    <cfRule type="dataBar" priority="158">
      <dataBar>
        <cfvo type="min"/>
        <cfvo type="max"/>
        <color rgb="FF638EC6"/>
      </dataBar>
    </cfRule>
  </conditionalFormatting>
  <conditionalFormatting sqref="S155">
    <cfRule type="dataBar" priority="1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{42971BF4-715E-4357-B109-CE4E21842203}</x14:id>
        </ext>
      </extLst>
    </cfRule>
  </conditionalFormatting>
  <conditionalFormatting sqref="S155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{31AD0AFC-2FF3-4E9B-9683-C360351E58AE}</x14:id>
        </ext>
      </extLst>
    </cfRule>
  </conditionalFormatting>
  <conditionalFormatting sqref="S155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{24D8EAD3-067E-42AC-84BC-3F8FCAEAAE1D}</x14:id>
        </ext>
      </extLst>
    </cfRule>
  </conditionalFormatting>
  <conditionalFormatting sqref="S155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{E150957B-CB71-4406-9465-FBC90E80DDF3}</x14:id>
        </ext>
      </extLst>
    </cfRule>
  </conditionalFormatting>
  <conditionalFormatting sqref="S155">
    <cfRule type="dataBar" priority="1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{B03FCA00-9872-4520-BBAB-A5C687B2F34D}</x14:id>
        </ext>
      </extLst>
    </cfRule>
  </conditionalFormatting>
  <conditionalFormatting sqref="S155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{83C92AF8-A59E-4D08-801E-25C3D8144389}</x14:id>
        </ext>
      </extLst>
    </cfRule>
  </conditionalFormatting>
  <conditionalFormatting sqref="S155">
    <cfRule type="dataBar" priority="1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{6FD37118-B4EF-4854-AED2-69CB6686CE77}</x14:id>
        </ext>
      </extLst>
    </cfRule>
  </conditionalFormatting>
  <conditionalFormatting sqref="S155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{F0397C74-82DE-4ABA-9256-FAD2B274F547}</x14:id>
        </ext>
      </extLst>
    </cfRule>
  </conditionalFormatting>
  <conditionalFormatting sqref="S155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{89249D0A-F69F-4C46-A5A1-88C107A505A0}</x14:id>
        </ext>
      </extLst>
    </cfRule>
  </conditionalFormatting>
  <conditionalFormatting sqref="S155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{E012EDFA-A9B2-410E-B91C-1C8E52EB4AD0}</x14:id>
        </ext>
      </extLst>
    </cfRule>
  </conditionalFormatting>
  <conditionalFormatting sqref="S155">
    <cfRule type="dataBar" priority="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{C4F19237-FE9A-48DE-B3F9-FFE758F98703}</x14:id>
        </ext>
      </extLst>
    </cfRule>
  </conditionalFormatting>
  <conditionalFormatting sqref="S155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{0A826D78-4FA3-4688-B579-B39F07330BA2}</x14:id>
        </ext>
      </extLst>
    </cfRule>
  </conditionalFormatting>
  <conditionalFormatting sqref="S155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{1BEF514B-AE6C-448F-AA14-E74FFD4A7AA3}</x14:id>
        </ext>
      </extLst>
    </cfRule>
  </conditionalFormatting>
  <conditionalFormatting sqref="S155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{AC020B3B-7745-4843-A752-A39BE2044CBC}</x14:id>
        </ext>
      </extLst>
    </cfRule>
  </conditionalFormatting>
  <conditionalFormatting sqref="F155">
    <cfRule type="dataBar" priority="1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{AC53A1E3-A23F-4BE6-8E96-874CBF474788}</x14:id>
        </ext>
      </extLst>
    </cfRule>
  </conditionalFormatting>
  <conditionalFormatting sqref="N155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{58BC643A-7E6B-4C68-AA51-DC4CF8D49282}</x14:id>
        </ext>
      </extLst>
    </cfRule>
  </conditionalFormatting>
  <conditionalFormatting sqref="S155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{56D80D5F-67F6-40F8-A1AB-58090D227638}</x14:id>
        </ext>
      </extLst>
    </cfRule>
  </conditionalFormatting>
  <conditionalFormatting sqref="F155">
    <cfRule type="dataBar" priority="1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{4E61E21C-091A-4B15-B0C3-4AB5B18D1E47}</x14:id>
        </ext>
      </extLst>
    </cfRule>
  </conditionalFormatting>
  <conditionalFormatting sqref="N155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{FC28A346-830E-488B-A326-CCF706A33FAF}</x14:id>
        </ext>
      </extLst>
    </cfRule>
  </conditionalFormatting>
  <conditionalFormatting sqref="S155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{74406714-46ED-4693-A007-32388B253336}</x14:id>
        </ext>
      </extLst>
    </cfRule>
  </conditionalFormatting>
  <conditionalFormatting sqref="F155">
    <cfRule type="dataBar" priority="1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{36CF23C8-46DC-4D5D-89D7-90657D403D3B}</x14:id>
        </ext>
      </extLst>
    </cfRule>
  </conditionalFormatting>
  <conditionalFormatting sqref="N155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{67ABF15B-D8AA-4B97-9BDE-0FF91364D292}</x14:id>
        </ext>
      </extLst>
    </cfRule>
  </conditionalFormatting>
  <conditionalFormatting sqref="S155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{B76750C3-0D73-4204-B277-C03D7F66CEE2}</x14:id>
        </ext>
      </extLst>
    </cfRule>
  </conditionalFormatting>
  <conditionalFormatting sqref="F155">
    <cfRule type="dataBar" priority="1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{40068F90-4176-4C06-B1E9-A91638914567}</x14:id>
        </ext>
      </extLst>
    </cfRule>
  </conditionalFormatting>
  <conditionalFormatting sqref="N155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{A3EB2AB4-9AEA-416C-B89F-1A2E3FB1C5CD}</x14:id>
        </ext>
      </extLst>
    </cfRule>
  </conditionalFormatting>
  <conditionalFormatting sqref="S155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{4B3D0688-9CB9-42D3-850E-21023982570A}</x14:id>
        </ext>
      </extLst>
    </cfRule>
  </conditionalFormatting>
  <conditionalFormatting sqref="F155">
    <cfRule type="dataBar" priority="1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{C13954AE-34DB-48C4-8003-7589AAB186FA}</x14:id>
        </ext>
      </extLst>
    </cfRule>
  </conditionalFormatting>
  <conditionalFormatting sqref="N155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{BCCB7EC2-FF7A-4267-BCDF-0FCA2CD1A250}</x14:id>
        </ext>
      </extLst>
    </cfRule>
  </conditionalFormatting>
  <conditionalFormatting sqref="S155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{72D7660E-511C-4E28-9A43-E6C21D8D72A8}</x14:id>
        </ext>
      </extLst>
    </cfRule>
  </conditionalFormatting>
  <conditionalFormatting sqref="F155">
    <cfRule type="dataBar" priority="1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{C284DC10-4E40-487A-BE19-50A5CEAC18B1}</x14:id>
        </ext>
      </extLst>
    </cfRule>
  </conditionalFormatting>
  <conditionalFormatting sqref="N155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{9E673AB2-FFE0-4F20-A2E3-C956C33B1E1D}</x14:id>
        </ext>
      </extLst>
    </cfRule>
  </conditionalFormatting>
  <conditionalFormatting sqref="S155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{60ECB401-FDA9-413A-910A-A20A63D5148A}</x14:id>
        </ext>
      </extLst>
    </cfRule>
  </conditionalFormatting>
  <conditionalFormatting sqref="F155">
    <cfRule type="dataBar" priority="1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{D3AA8B31-2F8F-474F-98B4-7C3C7D61ECAC}</x14:id>
        </ext>
      </extLst>
    </cfRule>
  </conditionalFormatting>
  <conditionalFormatting sqref="N155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{710288BB-11C8-4B3F-BB02-5A42537F1429}</x14:id>
        </ext>
      </extLst>
    </cfRule>
  </conditionalFormatting>
  <conditionalFormatting sqref="U155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{866AC34C-0AD6-4DCD-B595-8787B1F6508C}</x14:id>
        </ext>
      </extLst>
    </cfRule>
  </conditionalFormatting>
  <conditionalFormatting sqref="U155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{855089D0-5BF1-44B2-9AAB-A92FE4F0EF20}</x14:id>
        </ext>
      </extLst>
    </cfRule>
  </conditionalFormatting>
  <conditionalFormatting sqref="U155">
    <cfRule type="dataBar" priority="121">
      <dataBar>
        <cfvo type="min"/>
        <cfvo type="max"/>
        <color rgb="FF638EC6"/>
      </dataBar>
    </cfRule>
  </conditionalFormatting>
  <conditionalFormatting sqref="U155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{1819EB64-91E4-4605-B271-311F886D027B}</x14:id>
        </ext>
      </extLst>
    </cfRule>
  </conditionalFormatting>
  <conditionalFormatting sqref="U155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{D59F56D3-63C4-45FF-86D5-97CE96B812F8}</x14:id>
        </ext>
      </extLst>
    </cfRule>
  </conditionalFormatting>
  <conditionalFormatting sqref="N155">
    <cfRule type="dataBar" priority="117">
      <dataBar>
        <cfvo type="num" val="0"/>
        <cfvo type="max"/>
        <color rgb="FF638EC6"/>
      </dataBar>
    </cfRule>
    <cfRule type="dataBar" priority="118">
      <dataBar>
        <cfvo type="min"/>
        <cfvo type="max"/>
        <color rgb="FF63C384"/>
      </dataBar>
    </cfRule>
  </conditionalFormatting>
  <conditionalFormatting sqref="F155">
    <cfRule type="dataBar" priority="115">
      <dataBar>
        <cfvo type="num" val="0"/>
        <cfvo type="max"/>
        <color rgb="FFFF555A"/>
      </dataBar>
    </cfRule>
    <cfRule type="dataBar" priority="116">
      <dataBar>
        <cfvo type="min"/>
        <cfvo type="max"/>
        <color rgb="FFFF555A"/>
      </dataBar>
    </cfRule>
  </conditionalFormatting>
  <conditionalFormatting sqref="F155">
    <cfRule type="dataBar" priority="114">
      <dataBar>
        <cfvo type="min"/>
        <cfvo type="max"/>
        <color rgb="FF638EC6"/>
      </dataBar>
    </cfRule>
  </conditionalFormatting>
  <conditionalFormatting sqref="N155">
    <cfRule type="dataBar" priority="113">
      <dataBar>
        <cfvo type="min"/>
        <cfvo type="max"/>
        <color rgb="FF63C384"/>
      </dataBar>
    </cfRule>
  </conditionalFormatting>
  <conditionalFormatting sqref="S155">
    <cfRule type="dataBar" priority="112">
      <dataBar>
        <cfvo type="min"/>
        <cfvo type="max"/>
        <color rgb="FFFFB628"/>
      </dataBar>
    </cfRule>
  </conditionalFormatting>
  <conditionalFormatting sqref="T155">
    <cfRule type="dataBar" priority="110">
      <dataBar>
        <cfvo type="num" val="0"/>
        <cfvo type="max"/>
        <color rgb="FF008AEF"/>
      </dataBar>
    </cfRule>
    <cfRule type="dataBar" priority="111">
      <dataBar>
        <cfvo type="min"/>
        <cfvo type="max"/>
        <color rgb="FF638EC6"/>
      </dataBar>
    </cfRule>
  </conditionalFormatting>
  <conditionalFormatting sqref="U155">
    <cfRule type="dataBar" priority="109">
      <dataBar>
        <cfvo type="min"/>
        <cfvo type="max"/>
        <color rgb="FF638EC6"/>
      </dataBar>
    </cfRule>
  </conditionalFormatting>
  <conditionalFormatting sqref="F166">
    <cfRule type="dataBar" priority="1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{A3AB834A-0CD9-498F-A443-57CA3486BEB7}</x14:id>
        </ext>
      </extLst>
    </cfRule>
  </conditionalFormatting>
  <conditionalFormatting sqref="F166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{4189D5DD-D126-417B-8521-804191CC0B2E}</x14:id>
        </ext>
      </extLst>
    </cfRule>
  </conditionalFormatting>
  <conditionalFormatting sqref="F167">
    <cfRule type="dataBar" priority="1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{49E207B9-D20F-4225-BE04-423D265C5ACA}</x14:id>
        </ext>
      </extLst>
    </cfRule>
  </conditionalFormatting>
  <conditionalFormatting sqref="S166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{7F847D29-53A1-4A9C-A2D3-399E216D627F}</x14:id>
        </ext>
      </extLst>
    </cfRule>
  </conditionalFormatting>
  <conditionalFormatting sqref="F166">
    <cfRule type="dataBar" priority="1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{57C83FCE-00E7-46AD-9843-D9A30FFC2C57}</x14:id>
        </ext>
      </extLst>
    </cfRule>
  </conditionalFormatting>
  <conditionalFormatting sqref="N166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{DAC3D136-CB04-4D92-AC0E-4FE4AF87E9B1}</x14:id>
        </ext>
      </extLst>
    </cfRule>
  </conditionalFormatting>
  <conditionalFormatting sqref="F6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{BADAD54A-3029-4CF8-A90C-B4F8BCA9B1D2}</x14:id>
        </ext>
      </extLst>
    </cfRule>
  </conditionalFormatting>
  <conditionalFormatting sqref="F6">
    <cfRule type="dataBar" priority="97">
      <dataBar>
        <cfvo type="min"/>
        <cfvo type="max"/>
        <color rgb="FF638EC6"/>
      </dataBar>
    </cfRule>
  </conditionalFormatting>
  <conditionalFormatting sqref="N157:N167">
    <cfRule type="dataBar" priority="2666">
      <dataBar>
        <cfvo type="min"/>
        <cfvo type="max"/>
        <color rgb="FF63C384"/>
      </dataBar>
    </cfRule>
  </conditionalFormatting>
  <conditionalFormatting sqref="S157:S158 S154">
    <cfRule type="dataBar" priority="29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{06885616-2A62-4B53-8260-827401EB6B20}</x14:id>
        </ext>
      </extLst>
    </cfRule>
  </conditionalFormatting>
  <conditionalFormatting sqref="F157:F158 F154">
    <cfRule type="dataBar" priority="29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{193B11AC-D6F4-4CBB-804E-462D0B5D0532}</x14:id>
        </ext>
      </extLst>
    </cfRule>
  </conditionalFormatting>
  <conditionalFormatting sqref="N157:N158 N154">
    <cfRule type="dataBar" priority="29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{E2AB74F0-D008-4179-93FB-014D32A981AF}</x14:id>
        </ext>
      </extLst>
    </cfRule>
  </conditionalFormatting>
  <conditionalFormatting sqref="S157:S165 S154">
    <cfRule type="dataBar" priority="29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{5E86CB5F-B8B0-45CA-8533-E8F958B3D6BE}</x14:id>
        </ext>
      </extLst>
    </cfRule>
  </conditionalFormatting>
  <conditionalFormatting sqref="F157:F165 F154">
    <cfRule type="dataBar" priority="29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{CE3451FF-7184-4DB6-85CB-7AE8B4DF8055}</x14:id>
        </ext>
      </extLst>
    </cfRule>
  </conditionalFormatting>
  <conditionalFormatting sqref="N157:N165 N154">
    <cfRule type="dataBar" priority="29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{E545FF79-EAAC-4919-8CFC-0269E29B1F35}</x14:id>
        </ext>
      </extLst>
    </cfRule>
  </conditionalFormatting>
  <conditionalFormatting sqref="S157:S167 S154">
    <cfRule type="dataBar" priority="29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{6B03006A-F10F-4289-8DD1-51E42161ED02}</x14:id>
        </ext>
      </extLst>
    </cfRule>
  </conditionalFormatting>
  <conditionalFormatting sqref="F157:F167 F154">
    <cfRule type="dataBar" priority="30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{3C05A867-F8CB-4A96-A8A4-A0DF95E32804}</x14:id>
        </ext>
      </extLst>
    </cfRule>
  </conditionalFormatting>
  <conditionalFormatting sqref="N157:N167 N154">
    <cfRule type="dataBar" priority="30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{5FD6229C-F559-4200-A7F5-F27105C8728A}</x14:id>
        </ext>
      </extLst>
    </cfRule>
  </conditionalFormatting>
  <conditionalFormatting sqref="S148:S152 S154 S157:S167">
    <cfRule type="dataBar" priority="3070">
      <dataBar>
        <cfvo type="min"/>
        <cfvo type="max"/>
        <color rgb="FFFFB628"/>
      </dataBar>
    </cfRule>
  </conditionalFormatting>
  <conditionalFormatting sqref="N148:N152 N154 N157:N167">
    <cfRule type="dataBar" priority="3079">
      <dataBar>
        <cfvo type="min"/>
        <cfvo type="max"/>
        <color rgb="FF63C384"/>
      </dataBar>
    </cfRule>
  </conditionalFormatting>
  <conditionalFormatting sqref="F150 F148 F152 F154 F157:F167">
    <cfRule type="dataBar" priority="3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{1F6413F4-A5EB-4EA4-97C7-170ECD64B542}</x14:id>
        </ext>
      </extLst>
    </cfRule>
  </conditionalFormatting>
  <conditionalFormatting sqref="N148 N150 N152 N154 N157:N167">
    <cfRule type="dataBar" priority="3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{C4477059-7BED-407C-9E09-63CD41AFFF2B}</x14:id>
        </ext>
      </extLst>
    </cfRule>
  </conditionalFormatting>
  <conditionalFormatting sqref="S148 S150 S152 S154 S157:S167">
    <cfRule type="dataBar" priority="3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{A4222323-37B8-4130-8B60-5F4A40C119DD}</x14:id>
        </ext>
      </extLst>
    </cfRule>
  </conditionalFormatting>
  <conditionalFormatting sqref="S145:S148 S150 S152 S154 S157:S167">
    <cfRule type="dataBar" priority="3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{ACACDDA8-E880-4A75-BEA1-4229CABC90C7}</x14:id>
        </ext>
      </extLst>
    </cfRule>
  </conditionalFormatting>
  <conditionalFormatting sqref="F145:F148 F150 F152 F154 F157:F163">
    <cfRule type="dataBar" priority="31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{DACFB656-F4A4-47D4-AE63-8FD1D7158181}</x14:id>
        </ext>
      </extLst>
    </cfRule>
  </conditionalFormatting>
  <conditionalFormatting sqref="N145:N148 N150 N152 N154 N157:N167">
    <cfRule type="dataBar" priority="3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{29826198-5A9A-4234-A5BC-68E5E0B1EBF5}</x14:id>
        </ext>
      </extLst>
    </cfRule>
  </conditionalFormatting>
  <conditionalFormatting sqref="S148 S150 S152 S154 S157:S167">
    <cfRule type="dataBar" priority="3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{E2BB0604-2810-4800-9427-BB017670FD61}</x14:id>
        </ext>
      </extLst>
    </cfRule>
  </conditionalFormatting>
  <conditionalFormatting sqref="T148 T150 T152 T154 T157:T167">
    <cfRule type="dataBar" priority="31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{2F48D515-897A-4A1E-AEFB-EEA9B24AD806}</x14:id>
        </ext>
      </extLst>
    </cfRule>
  </conditionalFormatting>
  <conditionalFormatting sqref="T148 T150 T152 T154 T157:T167">
    <cfRule type="dataBar" priority="3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{30815E5C-1DFF-4811-96DE-24040AC0E50C}</x14:id>
        </ext>
      </extLst>
    </cfRule>
  </conditionalFormatting>
  <conditionalFormatting sqref="T148 T150 T152 T154 T157:T167">
    <cfRule type="dataBar" priority="3143">
      <dataBar>
        <cfvo type="min"/>
        <cfvo type="max"/>
        <color rgb="FF638EC6"/>
      </dataBar>
    </cfRule>
  </conditionalFormatting>
  <conditionalFormatting sqref="U148 U150 U152 U154 U157:U167">
    <cfRule type="dataBar" priority="3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{4CDC7618-182D-4328-B21C-8D62A3D5BF48}</x14:id>
        </ext>
      </extLst>
    </cfRule>
  </conditionalFormatting>
  <conditionalFormatting sqref="U148 U150 U152 U154 U157:U167">
    <cfRule type="dataBar" priority="3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{90CC0ABB-FD07-415F-9058-0D084748C31D}</x14:id>
        </ext>
      </extLst>
    </cfRule>
  </conditionalFormatting>
  <conditionalFormatting sqref="U148 U150 U152 U154 U157:U167">
    <cfRule type="dataBar" priority="3158">
      <dataBar>
        <cfvo type="min"/>
        <cfvo type="max"/>
        <color rgb="FF638EC6"/>
      </dataBar>
    </cfRule>
  </conditionalFormatting>
  <conditionalFormatting sqref="S151:S152 S154 S157:S167">
    <cfRule type="dataBar" priority="31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{079E7E71-EC58-4403-AD92-6A277A562705}</x14:id>
        </ext>
      </extLst>
    </cfRule>
  </conditionalFormatting>
  <conditionalFormatting sqref="S151:S152 S154 S157:S167">
    <cfRule type="dataBar" priority="3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{CE8F8139-696E-4A36-90B3-C02B2E59BFB1}</x14:id>
        </ext>
      </extLst>
    </cfRule>
  </conditionalFormatting>
  <conditionalFormatting sqref="T151:T152 T154 T157:T167">
    <cfRule type="dataBar" priority="3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{380CACA0-34BB-4CCE-AEB8-C3B5678B9132}</x14:id>
        </ext>
      </extLst>
    </cfRule>
  </conditionalFormatting>
  <conditionalFormatting sqref="T151:T152 T154 T157:T167">
    <cfRule type="dataBar" priority="3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{278487EC-A3A0-4ACB-AADC-ECA433E90746}</x14:id>
        </ext>
      </extLst>
    </cfRule>
  </conditionalFormatting>
  <conditionalFormatting sqref="T151:T152 T154 T157:T167">
    <cfRule type="dataBar" priority="3175">
      <dataBar>
        <cfvo type="min"/>
        <cfvo type="max"/>
        <color rgb="FF638EC6"/>
      </dataBar>
    </cfRule>
  </conditionalFormatting>
  <conditionalFormatting sqref="U151:U152 U154 U157:U167">
    <cfRule type="dataBar" priority="3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{021CC28D-7BF0-4D3B-9606-C2BD5652B812}</x14:id>
        </ext>
      </extLst>
    </cfRule>
  </conditionalFormatting>
  <conditionalFormatting sqref="U151:U152 U154 U157:U167">
    <cfRule type="dataBar" priority="3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{369186B3-9E97-4FDA-9044-2F775CF0070B}</x14:id>
        </ext>
      </extLst>
    </cfRule>
  </conditionalFormatting>
  <conditionalFormatting sqref="U151:U152 U154 U157:U167">
    <cfRule type="dataBar" priority="3184">
      <dataBar>
        <cfvo type="min"/>
        <cfvo type="max"/>
        <color rgb="FF638EC6"/>
      </dataBar>
    </cfRule>
  </conditionalFormatting>
  <conditionalFormatting sqref="U152 U154 U157:U167">
    <cfRule type="dataBar" priority="31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{E2FA6C41-54EF-4B90-8CC0-74D0463341E3}</x14:id>
        </ext>
      </extLst>
    </cfRule>
  </conditionalFormatting>
  <conditionalFormatting sqref="U152 U154 U157:U167">
    <cfRule type="dataBar" priority="3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{36F762E7-C762-4580-974B-4E1628324992}</x14:id>
        </ext>
      </extLst>
    </cfRule>
  </conditionalFormatting>
  <conditionalFormatting sqref="U152 U154 U157:U167">
    <cfRule type="dataBar" priority="3202">
      <dataBar>
        <cfvo type="min"/>
        <cfvo type="max"/>
        <color rgb="FF638EC6"/>
      </dataBar>
    </cfRule>
  </conditionalFormatting>
  <conditionalFormatting sqref="U151:U152 U154 U157:U167">
    <cfRule type="dataBar" priority="3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{C9478CC1-492B-445C-A9E7-428B1F9ED6A2}</x14:id>
        </ext>
      </extLst>
    </cfRule>
  </conditionalFormatting>
  <conditionalFormatting sqref="N151:N152 N154 N157:N167">
    <cfRule type="dataBar" priority="3208">
      <dataBar>
        <cfvo type="num" val="0"/>
        <cfvo type="max"/>
        <color rgb="FF638EC6"/>
      </dataBar>
    </cfRule>
    <cfRule type="dataBar" priority="3209">
      <dataBar>
        <cfvo type="min"/>
        <cfvo type="max"/>
        <color rgb="FF63C384"/>
      </dataBar>
    </cfRule>
  </conditionalFormatting>
  <conditionalFormatting sqref="F151:F152 F154 F157:F167">
    <cfRule type="dataBar" priority="3214">
      <dataBar>
        <cfvo type="num" val="0"/>
        <cfvo type="max"/>
        <color rgb="FFFF555A"/>
      </dataBar>
    </cfRule>
    <cfRule type="dataBar" priority="3215">
      <dataBar>
        <cfvo type="min"/>
        <cfvo type="max"/>
        <color rgb="FFFF555A"/>
      </dataBar>
    </cfRule>
  </conditionalFormatting>
  <conditionalFormatting sqref="F148:F152 F154 F157:F167">
    <cfRule type="dataBar" priority="3220">
      <dataBar>
        <cfvo type="min"/>
        <cfvo type="max"/>
        <color rgb="FF638EC6"/>
      </dataBar>
    </cfRule>
  </conditionalFormatting>
  <conditionalFormatting sqref="T148:T152 T154 T157:T167">
    <cfRule type="dataBar" priority="3229">
      <dataBar>
        <cfvo type="num" val="0"/>
        <cfvo type="max"/>
        <color rgb="FF008AEF"/>
      </dataBar>
    </cfRule>
    <cfRule type="dataBar" priority="3230">
      <dataBar>
        <cfvo type="min"/>
        <cfvo type="max"/>
        <color rgb="FF638EC6"/>
      </dataBar>
    </cfRule>
  </conditionalFormatting>
  <conditionalFormatting sqref="U148:U152 U154 U157:U167">
    <cfRule type="dataBar" priority="3235">
      <dataBar>
        <cfvo type="min"/>
        <cfvo type="max"/>
        <color rgb="FF638EC6"/>
      </dataBar>
    </cfRule>
  </conditionalFormatting>
  <conditionalFormatting sqref="S148:S152 S154:S155 S157:S167">
    <cfRule type="dataBar" priority="3238">
      <dataBar>
        <cfvo type="min"/>
        <cfvo type="max"/>
        <color rgb="FFFFB628"/>
      </dataBar>
    </cfRule>
  </conditionalFormatting>
  <conditionalFormatting sqref="T148:U152 T154:U155 T157:U167">
    <cfRule type="dataBar" priority="3242">
      <dataBar>
        <cfvo type="min"/>
        <cfvo type="max"/>
        <color rgb="FF638EC6"/>
      </dataBar>
    </cfRule>
  </conditionalFormatting>
  <conditionalFormatting sqref="F148:F152 F154:F155 F157:F167">
    <cfRule type="dataBar" priority="3246">
      <dataBar>
        <cfvo type="min"/>
        <cfvo type="max"/>
        <color rgb="FFFF555A"/>
      </dataBar>
    </cfRule>
  </conditionalFormatting>
  <conditionalFormatting sqref="N148:N152 N154:N155 N157:N167">
    <cfRule type="dataBar" priority="3250">
      <dataBar>
        <cfvo type="min"/>
        <cfvo type="max"/>
        <color rgb="FF63C384"/>
      </dataBar>
    </cfRule>
  </conditionalFormatting>
  <conditionalFormatting sqref="S15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{B6D261F1-1D99-4DFF-A396-81724000A935}</x14:id>
        </ext>
      </extLst>
    </cfRule>
  </conditionalFormatting>
  <conditionalFormatting sqref="F153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{A79BA1A1-A9DE-46C6-B3FB-EBE5879A9ACF}</x14:id>
        </ext>
      </extLst>
    </cfRule>
  </conditionalFormatting>
  <conditionalFormatting sqref="N153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{78A598DD-2B87-4853-9549-664EB20CAC81}</x14:id>
        </ext>
      </extLst>
    </cfRule>
  </conditionalFormatting>
  <conditionalFormatting sqref="S153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{544377BA-8AD6-41AB-ABCF-84B7D6375F3E}</x14:id>
        </ext>
      </extLst>
    </cfRule>
  </conditionalFormatting>
  <conditionalFormatting sqref="F153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{892B9188-4862-4A67-82F5-99CB13BD3F0D}</x14:id>
        </ext>
      </extLst>
    </cfRule>
  </conditionalFormatting>
  <conditionalFormatting sqref="N153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{95C58946-9992-4D59-8C38-7AF3DB2121EC}</x14:id>
        </ext>
      </extLst>
    </cfRule>
  </conditionalFormatting>
  <conditionalFormatting sqref="F153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{09E5CA73-B3E7-42E5-916F-0CD88078FF6E}</x14:id>
        </ext>
      </extLst>
    </cfRule>
  </conditionalFormatting>
  <conditionalFormatting sqref="N153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{712AB0E4-8EB7-4A55-AA51-5E141989B69B}</x14:id>
        </ext>
      </extLst>
    </cfRule>
  </conditionalFormatting>
  <conditionalFormatting sqref="S153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{6039D442-4AA1-4DEA-B929-1B5CAE05C2F3}</x14:id>
        </ext>
      </extLst>
    </cfRule>
  </conditionalFormatting>
  <conditionalFormatting sqref="S153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{A4A1853F-AEEE-4CF4-A115-04ED1EFD832D}</x14:id>
        </ext>
      </extLst>
    </cfRule>
  </conditionalFormatting>
  <conditionalFormatting sqref="F153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{5959090C-2335-4741-8672-CC9182AFB94D}</x14:id>
        </ext>
      </extLst>
    </cfRule>
  </conditionalFormatting>
  <conditionalFormatting sqref="N153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{AE2EFE2C-712D-442C-B162-6054F2719ED2}</x14:id>
        </ext>
      </extLst>
    </cfRule>
  </conditionalFormatting>
  <conditionalFormatting sqref="S15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{845F0EC7-943D-4D12-82CA-E2C7AAA09E7E}</x14:id>
        </ext>
      </extLst>
    </cfRule>
  </conditionalFormatting>
  <conditionalFormatting sqref="S153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{906083DD-3E12-40D2-9DD7-AA75DB1ECB84}</x14:id>
        </ext>
      </extLst>
    </cfRule>
  </conditionalFormatting>
  <conditionalFormatting sqref="S153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{3019EBCF-7E8B-4DF3-8FD0-CCB82D9936DF}</x14:id>
        </ext>
      </extLst>
    </cfRule>
  </conditionalFormatting>
  <conditionalFormatting sqref="S15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{D7576360-2BE4-440B-A16A-A24E9F04BB74}</x14:id>
        </ext>
      </extLst>
    </cfRule>
  </conditionalFormatting>
  <conditionalFormatting sqref="S153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{81DFD2FD-4071-4DBE-A700-F089227AA888}</x14:id>
        </ext>
      </extLst>
    </cfRule>
  </conditionalFormatting>
  <conditionalFormatting sqref="S153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{68BD0847-9AF3-4DDC-A515-8764529BA594}</x14:id>
        </ext>
      </extLst>
    </cfRule>
  </conditionalFormatting>
  <conditionalFormatting sqref="S15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{3BAD9512-0213-4D9A-B696-DCC6EE58E8ED}</x14:id>
        </ext>
      </extLst>
    </cfRule>
  </conditionalFormatting>
  <conditionalFormatting sqref="S153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{7D0C5A2D-B8E6-4008-8523-CB270C18361A}</x14:id>
        </ext>
      </extLst>
    </cfRule>
  </conditionalFormatting>
  <conditionalFormatting sqref="S15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{CF912872-35AE-4584-A702-348390971752}</x14:id>
        </ext>
      </extLst>
    </cfRule>
  </conditionalFormatting>
  <conditionalFormatting sqref="S153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{8FC3072C-9817-4FEC-85AF-D8E6B197FD03}</x14:id>
        </ext>
      </extLst>
    </cfRule>
  </conditionalFormatting>
  <conditionalFormatting sqref="T153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{413AAD38-5983-4ADB-A1FA-95BB7D281A3B}</x14:id>
        </ext>
      </extLst>
    </cfRule>
  </conditionalFormatting>
  <conditionalFormatting sqref="T153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{8C95D5C6-844D-499E-9B9C-57F80E0ED97A}</x14:id>
        </ext>
      </extLst>
    </cfRule>
  </conditionalFormatting>
  <conditionalFormatting sqref="T153">
    <cfRule type="dataBar" priority="33">
      <dataBar>
        <cfvo type="min"/>
        <cfvo type="max"/>
        <color rgb="FF638EC6"/>
      </dataBar>
    </cfRule>
  </conditionalFormatting>
  <conditionalFormatting sqref="U153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{F3F267A8-0117-43C3-95EF-ACDA6EB21A15}</x14:id>
        </ext>
      </extLst>
    </cfRule>
  </conditionalFormatting>
  <conditionalFormatting sqref="U153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{69ABC674-2094-4F5D-95DB-45645DFF4102}</x14:id>
        </ext>
      </extLst>
    </cfRule>
  </conditionalFormatting>
  <conditionalFormatting sqref="U153">
    <cfRule type="dataBar" priority="30">
      <dataBar>
        <cfvo type="min"/>
        <cfvo type="max"/>
        <color rgb="FF638EC6"/>
      </dataBar>
    </cfRule>
  </conditionalFormatting>
  <conditionalFormatting sqref="S153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{4C149440-71A5-4309-99EF-187B1AB0AC8D}</x14:id>
        </ext>
      </extLst>
    </cfRule>
  </conditionalFormatting>
  <conditionalFormatting sqref="S153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{8325A832-4E3B-4834-9D6B-3D891FEC9101}</x14:id>
        </ext>
      </extLst>
    </cfRule>
  </conditionalFormatting>
  <conditionalFormatting sqref="S153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{1C1007B3-09D9-4634-A1F8-F18FCC11CB39}</x14:id>
        </ext>
      </extLst>
    </cfRule>
  </conditionalFormatting>
  <conditionalFormatting sqref="S153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{E08E47D4-AB74-4BB3-9837-2277F79E60A2}</x14:id>
        </ext>
      </extLst>
    </cfRule>
  </conditionalFormatting>
  <conditionalFormatting sqref="S153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{5F92B463-8E68-4A7D-AA75-FF001C68F14E}</x14:id>
        </ext>
      </extLst>
    </cfRule>
  </conditionalFormatting>
  <conditionalFormatting sqref="S15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{234281CB-A3FF-4A9D-B565-13ACAE705D95}</x14:id>
        </ext>
      </extLst>
    </cfRule>
  </conditionalFormatting>
  <conditionalFormatting sqref="S153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{A9D77F73-7B60-4634-80B3-EF7E72A4A819}</x14:id>
        </ext>
      </extLst>
    </cfRule>
  </conditionalFormatting>
  <conditionalFormatting sqref="S15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{D808AD99-DBB2-44AA-B517-6702B1E5FB4F}</x14:id>
        </ext>
      </extLst>
    </cfRule>
  </conditionalFormatting>
  <conditionalFormatting sqref="S15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{E2E29445-C861-42CB-BDB5-94B2549063D2}</x14:id>
        </ext>
      </extLst>
    </cfRule>
  </conditionalFormatting>
  <conditionalFormatting sqref="S15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{C2893EC7-D2D4-404F-81F2-3B2CF72DC37A}</x14:id>
        </ext>
      </extLst>
    </cfRule>
  </conditionalFormatting>
  <conditionalFormatting sqref="S153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{008DD794-564A-4CCC-A142-9C1E667A8B52}</x14:id>
        </ext>
      </extLst>
    </cfRule>
  </conditionalFormatting>
  <conditionalFormatting sqref="S15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{C434FE5C-18E8-4BBF-B46D-9694909F109B}</x14:id>
        </ext>
      </extLst>
    </cfRule>
  </conditionalFormatting>
  <conditionalFormatting sqref="S153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{C2706108-550E-4B03-B355-853A08F3C731}</x14:id>
        </ext>
      </extLst>
    </cfRule>
  </conditionalFormatting>
  <conditionalFormatting sqref="N153">
    <cfRule type="dataBar" priority="15">
      <dataBar>
        <cfvo type="num" val="0"/>
        <cfvo type="max"/>
        <color rgb="FF638EC6"/>
      </dataBar>
    </cfRule>
    <cfRule type="dataBar" priority="16">
      <dataBar>
        <cfvo type="min"/>
        <cfvo type="max"/>
        <color rgb="FF63C384"/>
      </dataBar>
    </cfRule>
  </conditionalFormatting>
  <conditionalFormatting sqref="F153">
    <cfRule type="dataBar" priority="11">
      <dataBar>
        <cfvo type="num" val="0"/>
        <cfvo type="max"/>
        <color rgb="FFFF555A"/>
      </dataBar>
    </cfRule>
    <cfRule type="dataBar" priority="12">
      <dataBar>
        <cfvo type="num" val="0"/>
        <cfvo type="max"/>
        <color rgb="FFFF1515"/>
      </dataBar>
    </cfRule>
    <cfRule type="dataBar" priority="13">
      <dataBar>
        <cfvo type="num" val="0"/>
        <cfvo type="max"/>
        <color rgb="FF638EC6"/>
      </dataBar>
    </cfRule>
    <cfRule type="dataBar" priority="14">
      <dataBar>
        <cfvo type="min"/>
        <cfvo type="max"/>
        <color rgb="FFFF555A"/>
      </dataBar>
    </cfRule>
  </conditionalFormatting>
  <conditionalFormatting sqref="F153">
    <cfRule type="dataBar" priority="10">
      <dataBar>
        <cfvo type="min"/>
        <cfvo type="max"/>
        <color rgb="FFFF555A"/>
      </dataBar>
    </cfRule>
  </conditionalFormatting>
  <conditionalFormatting sqref="N153">
    <cfRule type="dataBar" priority="9">
      <dataBar>
        <cfvo type="min"/>
        <cfvo type="max"/>
        <color rgb="FF63C384"/>
      </dataBar>
    </cfRule>
  </conditionalFormatting>
  <conditionalFormatting sqref="S153">
    <cfRule type="dataBar" priority="8">
      <dataBar>
        <cfvo type="min"/>
        <cfvo type="max"/>
        <color rgb="FFFFB628"/>
      </dataBar>
    </cfRule>
  </conditionalFormatting>
  <conditionalFormatting sqref="T153">
    <cfRule type="dataBar" priority="6">
      <dataBar>
        <cfvo type="num" val="0"/>
        <cfvo type="max"/>
        <color rgb="FF638EC6"/>
      </dataBar>
    </cfRule>
    <cfRule type="dataBar" priority="7">
      <dataBar>
        <cfvo type="min"/>
        <cfvo type="max"/>
        <color rgb="FF638EC6"/>
      </dataBar>
    </cfRule>
  </conditionalFormatting>
  <conditionalFormatting sqref="N153">
    <cfRule type="dataBar" priority="5">
      <dataBar>
        <cfvo type="min"/>
        <cfvo type="max"/>
        <color rgb="FF638EC6"/>
      </dataBar>
    </cfRule>
  </conditionalFormatting>
  <conditionalFormatting sqref="T153">
    <cfRule type="dataBar" priority="4">
      <dataBar>
        <cfvo type="min"/>
        <cfvo type="max"/>
        <color rgb="FF638EC6"/>
      </dataBar>
    </cfRule>
  </conditionalFormatting>
  <conditionalFormatting sqref="U153">
    <cfRule type="dataBar" priority="2">
      <dataBar>
        <cfvo type="min"/>
        <cfvo type="max"/>
        <color rgb="FF638EC6"/>
      </dataBar>
    </cfRule>
    <cfRule type="dataBar" priority="3">
      <dataBar>
        <cfvo type="min"/>
        <cfvo type="max"/>
        <color rgb="FF638EC6"/>
      </dataBar>
    </cfRule>
  </conditionalFormatting>
  <conditionalFormatting sqref="F153">
    <cfRule type="dataBar" priority="1">
      <dataBar>
        <cfvo type="min"/>
        <cfvo type="max"/>
        <color rgb="FFFF555A"/>
      </dataBar>
    </cfRule>
  </conditionalFormatting>
  <conditionalFormatting sqref="S153">
    <cfRule type="dataBar" priority="58">
      <dataBar>
        <cfvo type="min"/>
        <cfvo type="max"/>
        <color rgb="FFFFB628"/>
      </dataBar>
    </cfRule>
  </conditionalFormatting>
  <conditionalFormatting sqref="N153">
    <cfRule type="dataBar" priority="59">
      <dataBar>
        <cfvo type="min"/>
        <cfvo type="max"/>
        <color rgb="FF63C384"/>
      </dataBar>
    </cfRule>
  </conditionalFormatting>
  <conditionalFormatting sqref="F153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{AD5F4E96-EAC5-48CF-8F4A-0A386C6DE89C}</x14:id>
        </ext>
      </extLst>
    </cfRule>
  </conditionalFormatting>
  <conditionalFormatting sqref="N153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{06F19C84-8A6E-45C1-AC18-9A086E110673}</x14:id>
        </ext>
      </extLst>
    </cfRule>
  </conditionalFormatting>
  <conditionalFormatting sqref="S153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{46857719-8632-449A-85BE-AE7635AE6E6F}</x14:id>
        </ext>
      </extLst>
    </cfRule>
  </conditionalFormatting>
  <conditionalFormatting sqref="S153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{BFC4E1CD-CBFC-4C70-9D33-93E65DE8A9A1}</x14:id>
        </ext>
      </extLst>
    </cfRule>
  </conditionalFormatting>
  <conditionalFormatting sqref="F153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{C83FCFF6-62A6-402D-8D35-3710BE82C4CC}</x14:id>
        </ext>
      </extLst>
    </cfRule>
  </conditionalFormatting>
  <conditionalFormatting sqref="N153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{B10204BA-217A-4498-B54C-886345440558}</x14:id>
        </ext>
      </extLst>
    </cfRule>
  </conditionalFormatting>
  <conditionalFormatting sqref="S153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{F956EC48-EEFE-45C4-BB2E-487BFBCE48E8}</x14:id>
        </ext>
      </extLst>
    </cfRule>
  </conditionalFormatting>
  <conditionalFormatting sqref="T153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{2F3A3075-AE9F-4457-B728-625876DB716C}</x14:id>
        </ext>
      </extLst>
    </cfRule>
  </conditionalFormatting>
  <conditionalFormatting sqref="T153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{0C7E2ADA-F439-48C9-883E-4DDA7F66117A}</x14:id>
        </ext>
      </extLst>
    </cfRule>
  </conditionalFormatting>
  <conditionalFormatting sqref="T153">
    <cfRule type="dataBar" priority="69">
      <dataBar>
        <cfvo type="min"/>
        <cfvo type="max"/>
        <color rgb="FF638EC6"/>
      </dataBar>
    </cfRule>
  </conditionalFormatting>
  <conditionalFormatting sqref="U153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{88476D01-8C8B-4C43-9DD0-7EEFDE83DA68}</x14:id>
        </ext>
      </extLst>
    </cfRule>
  </conditionalFormatting>
  <conditionalFormatting sqref="U153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{6AE38D03-8946-4D13-863C-C2DB1176BE24}</x14:id>
        </ext>
      </extLst>
    </cfRule>
  </conditionalFormatting>
  <conditionalFormatting sqref="U153">
    <cfRule type="dataBar" priority="72">
      <dataBar>
        <cfvo type="min"/>
        <cfvo type="max"/>
        <color rgb="FF638EC6"/>
      </dataBar>
    </cfRule>
  </conditionalFormatting>
  <conditionalFormatting sqref="S153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{416919EC-C6E6-4B46-A344-AB8B0E940770}</x14:id>
        </ext>
      </extLst>
    </cfRule>
  </conditionalFormatting>
  <conditionalFormatting sqref="S153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{3886F58F-F350-451F-BAA1-AAD8FE192FD9}</x14:id>
        </ext>
      </extLst>
    </cfRule>
  </conditionalFormatting>
  <conditionalFormatting sqref="T153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{70A88F39-1A94-426B-B708-EB842ACB39B5}</x14:id>
        </ext>
      </extLst>
    </cfRule>
  </conditionalFormatting>
  <conditionalFormatting sqref="T153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{7107D182-C015-4630-8DAD-7D62C4BF4F90}</x14:id>
        </ext>
      </extLst>
    </cfRule>
  </conditionalFormatting>
  <conditionalFormatting sqref="T153">
    <cfRule type="dataBar" priority="77">
      <dataBar>
        <cfvo type="min"/>
        <cfvo type="max"/>
        <color rgb="FF638EC6"/>
      </dataBar>
    </cfRule>
  </conditionalFormatting>
  <conditionalFormatting sqref="U153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{76FEAEF8-446C-4435-AB65-953D0C92AEAC}</x14:id>
        </ext>
      </extLst>
    </cfRule>
  </conditionalFormatting>
  <conditionalFormatting sqref="U153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{D61588B4-C9CD-41F4-B8AB-D5B39FC0B432}</x14:id>
        </ext>
      </extLst>
    </cfRule>
  </conditionalFormatting>
  <conditionalFormatting sqref="U153">
    <cfRule type="dataBar" priority="80">
      <dataBar>
        <cfvo type="min"/>
        <cfvo type="max"/>
        <color rgb="FF638EC6"/>
      </dataBar>
    </cfRule>
  </conditionalFormatting>
  <conditionalFormatting sqref="U153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{4FFF49E6-E800-4390-B55A-87C7ECD23B47}</x14:id>
        </ext>
      </extLst>
    </cfRule>
  </conditionalFormatting>
  <conditionalFormatting sqref="U153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{F9A61ED4-6580-4E0E-82DB-9F5E135EE8C9}</x14:id>
        </ext>
      </extLst>
    </cfRule>
  </conditionalFormatting>
  <conditionalFormatting sqref="U153">
    <cfRule type="dataBar" priority="83">
      <dataBar>
        <cfvo type="min"/>
        <cfvo type="max"/>
        <color rgb="FF638EC6"/>
      </dataBar>
    </cfRule>
  </conditionalFormatting>
  <conditionalFormatting sqref="U153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{01690CA3-D7F0-4E13-BBEC-BD7F624AB0E1}</x14:id>
        </ext>
      </extLst>
    </cfRule>
  </conditionalFormatting>
  <conditionalFormatting sqref="N153">
    <cfRule type="dataBar" priority="85">
      <dataBar>
        <cfvo type="num" val="0"/>
        <cfvo type="max"/>
        <color rgb="FF638EC6"/>
      </dataBar>
    </cfRule>
    <cfRule type="dataBar" priority="86">
      <dataBar>
        <cfvo type="min"/>
        <cfvo type="max"/>
        <color rgb="FF63C384"/>
      </dataBar>
    </cfRule>
  </conditionalFormatting>
  <conditionalFormatting sqref="F153">
    <cfRule type="dataBar" priority="87">
      <dataBar>
        <cfvo type="num" val="0"/>
        <cfvo type="max"/>
        <color rgb="FFFF555A"/>
      </dataBar>
    </cfRule>
    <cfRule type="dataBar" priority="88">
      <dataBar>
        <cfvo type="min"/>
        <cfvo type="max"/>
        <color rgb="FFFF555A"/>
      </dataBar>
    </cfRule>
  </conditionalFormatting>
  <conditionalFormatting sqref="F153">
    <cfRule type="dataBar" priority="89">
      <dataBar>
        <cfvo type="min"/>
        <cfvo type="max"/>
        <color rgb="FF638EC6"/>
      </dataBar>
    </cfRule>
  </conditionalFormatting>
  <conditionalFormatting sqref="T153">
    <cfRule type="dataBar" priority="90">
      <dataBar>
        <cfvo type="num" val="0"/>
        <cfvo type="max"/>
        <color rgb="FF008AEF"/>
      </dataBar>
    </cfRule>
    <cfRule type="dataBar" priority="91">
      <dataBar>
        <cfvo type="min"/>
        <cfvo type="max"/>
        <color rgb="FF638EC6"/>
      </dataBar>
    </cfRule>
  </conditionalFormatting>
  <conditionalFormatting sqref="U153">
    <cfRule type="dataBar" priority="92">
      <dataBar>
        <cfvo type="min"/>
        <cfvo type="max"/>
        <color rgb="FF638EC6"/>
      </dataBar>
    </cfRule>
  </conditionalFormatting>
  <conditionalFormatting sqref="S153">
    <cfRule type="dataBar" priority="93">
      <dataBar>
        <cfvo type="min"/>
        <cfvo type="max"/>
        <color rgb="FFFFB628"/>
      </dataBar>
    </cfRule>
  </conditionalFormatting>
  <conditionalFormatting sqref="T153:U153">
    <cfRule type="dataBar" priority="94">
      <dataBar>
        <cfvo type="min"/>
        <cfvo type="max"/>
        <color rgb="FF638EC6"/>
      </dataBar>
    </cfRule>
  </conditionalFormatting>
  <conditionalFormatting sqref="F153">
    <cfRule type="dataBar" priority="95">
      <dataBar>
        <cfvo type="min"/>
        <cfvo type="max"/>
        <color rgb="FFFF555A"/>
      </dataBar>
    </cfRule>
  </conditionalFormatting>
  <conditionalFormatting sqref="N153">
    <cfRule type="dataBar" priority="96">
      <dataBar>
        <cfvo type="min"/>
        <cfvo type="max"/>
        <color rgb="FF63C384"/>
      </dataBar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E5D2AA-A325-41C9-81E5-3351A7A994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F38:F45</xm:sqref>
        </x14:conditionalFormatting>
        <x14:conditionalFormatting xmlns:xm="http://schemas.microsoft.com/office/excel/2006/main">
          <x14:cfRule type="dataBar" id="{28825E23-EF9A-493A-B204-3571F51D8E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dataBar" id="{598DA064-2441-45EF-AB26-07F12A95D7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F28:F45</xm:sqref>
        </x14:conditionalFormatting>
        <x14:conditionalFormatting xmlns:xm="http://schemas.microsoft.com/office/excel/2006/main">
          <x14:cfRule type="dataBar" id="{D6296309-0EC2-467B-B05C-9B28E17FC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N28:N45</xm:sqref>
        </x14:conditionalFormatting>
        <x14:conditionalFormatting xmlns:xm="http://schemas.microsoft.com/office/excel/2006/main">
          <x14:cfRule type="dataBar" id="{6DCD5BA8-1409-490E-BE56-377C6140FD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R28:R45</xm:sqref>
        </x14:conditionalFormatting>
        <x14:conditionalFormatting xmlns:xm="http://schemas.microsoft.com/office/excel/2006/main">
          <x14:cfRule type="dataBar" id="{EDEBFD73-F52E-468B-BDCD-71FF0BCE7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R25:R46 R111:R117 R121:R128</xm:sqref>
        </x14:conditionalFormatting>
        <x14:conditionalFormatting xmlns:xm="http://schemas.microsoft.com/office/excel/2006/main">
          <x14:cfRule type="dataBar" id="{576EC002-3CE6-4AD5-814E-1D9F3D976E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 F21 F15 F12 F46 F111:F117 F6 F25:F37 F121:F128</xm:sqref>
        </x14:conditionalFormatting>
        <x14:conditionalFormatting xmlns:xm="http://schemas.microsoft.com/office/excel/2006/main">
          <x14:cfRule type="dataBar" id="{3973E2BB-5E0C-4551-9AD3-EA4ECB4708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 N21 N15 N12 N25:N46 N111:N117 N6 N121:N128</xm:sqref>
        </x14:conditionalFormatting>
        <x14:conditionalFormatting xmlns:xm="http://schemas.microsoft.com/office/excel/2006/main">
          <x14:cfRule type="dataBar" id="{2DAE1ED1-DF75-4244-B39C-19DDAE749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F62:F69</xm:sqref>
        </x14:conditionalFormatting>
        <x14:conditionalFormatting xmlns:xm="http://schemas.microsoft.com/office/excel/2006/main">
          <x14:cfRule type="dataBar" id="{966A35EE-929C-4106-BF2E-83C5E5DF7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F64</xm:sqref>
        </x14:conditionalFormatting>
        <x14:conditionalFormatting xmlns:xm="http://schemas.microsoft.com/office/excel/2006/main">
          <x14:cfRule type="dataBar" id="{D5CE64D5-EABD-471C-93B3-C2A2DF062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F52:F69</xm:sqref>
        </x14:conditionalFormatting>
        <x14:conditionalFormatting xmlns:xm="http://schemas.microsoft.com/office/excel/2006/main">
          <x14:cfRule type="dataBar" id="{BA660643-2EA8-4A06-B3F8-931434123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N52:N69</xm:sqref>
        </x14:conditionalFormatting>
        <x14:conditionalFormatting xmlns:xm="http://schemas.microsoft.com/office/excel/2006/main">
          <x14:cfRule type="dataBar" id="{13250E97-387A-4B40-AC56-79EC70E902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R52:R69</xm:sqref>
        </x14:conditionalFormatting>
        <x14:conditionalFormatting xmlns:xm="http://schemas.microsoft.com/office/excel/2006/main">
          <x14:cfRule type="dataBar" id="{7B0A5463-7BDC-458F-8134-7C6739926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R49:R69</xm:sqref>
        </x14:conditionalFormatting>
        <x14:conditionalFormatting xmlns:xm="http://schemas.microsoft.com/office/excel/2006/main">
          <x14:cfRule type="dataBar" id="{9B41FE63-CD86-4E9E-90F4-101F16E39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F49:F61</xm:sqref>
        </x14:conditionalFormatting>
        <x14:conditionalFormatting xmlns:xm="http://schemas.microsoft.com/office/excel/2006/main">
          <x14:cfRule type="dataBar" id="{B01763C0-BBD5-4CB8-8747-6BAEF0B2A7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N49:N69</xm:sqref>
        </x14:conditionalFormatting>
        <x14:conditionalFormatting xmlns:xm="http://schemas.microsoft.com/office/excel/2006/main">
          <x14:cfRule type="dataBar" id="{256D8431-507E-4E87-8B6A-F14F25C8C8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F86:F93</xm:sqref>
        </x14:conditionalFormatting>
        <x14:conditionalFormatting xmlns:xm="http://schemas.microsoft.com/office/excel/2006/main">
          <x14:cfRule type="dataBar" id="{B6DF7951-6946-434A-B020-DA5FEECEEF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F88</xm:sqref>
        </x14:conditionalFormatting>
        <x14:conditionalFormatting xmlns:xm="http://schemas.microsoft.com/office/excel/2006/main">
          <x14:cfRule type="dataBar" id="{6AA31332-3E9E-43DF-9A3E-41C114FE3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F76:F93</xm:sqref>
        </x14:conditionalFormatting>
        <x14:conditionalFormatting xmlns:xm="http://schemas.microsoft.com/office/excel/2006/main">
          <x14:cfRule type="dataBar" id="{8DD9DEAB-32CA-4B1A-954B-C1BD93972C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N76:N93</xm:sqref>
        </x14:conditionalFormatting>
        <x14:conditionalFormatting xmlns:xm="http://schemas.microsoft.com/office/excel/2006/main">
          <x14:cfRule type="dataBar" id="{B711ACF9-035F-400B-B9FA-B1D859F8B3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R76:R93</xm:sqref>
        </x14:conditionalFormatting>
        <x14:conditionalFormatting xmlns:xm="http://schemas.microsoft.com/office/excel/2006/main">
          <x14:cfRule type="dataBar" id="{C3D75FE5-ACD1-46C9-9D6D-DBB073F23B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R73:R93</xm:sqref>
        </x14:conditionalFormatting>
        <x14:conditionalFormatting xmlns:xm="http://schemas.microsoft.com/office/excel/2006/main">
          <x14:cfRule type="dataBar" id="{2AFA47D4-DD18-4529-A1D4-B2385D664E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F73:F85</xm:sqref>
        </x14:conditionalFormatting>
        <x14:conditionalFormatting xmlns:xm="http://schemas.microsoft.com/office/excel/2006/main">
          <x14:cfRule type="dataBar" id="{37F080F6-9599-46D8-816E-0EBF67FEE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N73:N93</xm:sqref>
        </x14:conditionalFormatting>
        <x14:conditionalFormatting xmlns:xm="http://schemas.microsoft.com/office/excel/2006/main">
          <x14:cfRule type="dataBar" id="{7FFF6764-27BC-4C9B-B6F7-E3E66F41D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N10:N22 N4:N8</xm:sqref>
        </x14:conditionalFormatting>
        <x14:conditionalFormatting xmlns:xm="http://schemas.microsoft.com/office/excel/2006/main">
          <x14:cfRule type="dataBar" id="{DF9D9AAD-1A3F-4AEE-B150-586C9F031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F4:F8 F10:F22</xm:sqref>
        </x14:conditionalFormatting>
        <x14:conditionalFormatting xmlns:xm="http://schemas.microsoft.com/office/excel/2006/main">
          <x14:cfRule type="dataBar" id="{49973606-5FFE-414B-BE3A-AB0AC3ADD2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R4:R8 R10:R21</xm:sqref>
        </x14:conditionalFormatting>
        <x14:conditionalFormatting xmlns:xm="http://schemas.microsoft.com/office/excel/2006/main">
          <x14:cfRule type="dataBar" id="{77C189AD-DCF0-40FF-9804-ADA9B5C462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R2:R8 R10:R21</xm:sqref>
        </x14:conditionalFormatting>
        <x14:conditionalFormatting xmlns:xm="http://schemas.microsoft.com/office/excel/2006/main">
          <x14:cfRule type="dataBar" id="{9EAEBC7E-09FF-4CCE-A816-DF3C0C88D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F110:F117</xm:sqref>
        </x14:conditionalFormatting>
        <x14:conditionalFormatting xmlns:xm="http://schemas.microsoft.com/office/excel/2006/main">
          <x14:cfRule type="dataBar" id="{EC906AF7-776C-4B39-90C1-AE05F4244A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F112</xm:sqref>
        </x14:conditionalFormatting>
        <x14:conditionalFormatting xmlns:xm="http://schemas.microsoft.com/office/excel/2006/main">
          <x14:cfRule type="dataBar" id="{E2BA8416-7825-4EFA-95EA-201C6987F4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F100:F117</xm:sqref>
        </x14:conditionalFormatting>
        <x14:conditionalFormatting xmlns:xm="http://schemas.microsoft.com/office/excel/2006/main">
          <x14:cfRule type="dataBar" id="{76C68C46-B2A5-40AD-ADC4-4F0A2D44E2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N100:N117</xm:sqref>
        </x14:conditionalFormatting>
        <x14:conditionalFormatting xmlns:xm="http://schemas.microsoft.com/office/excel/2006/main">
          <x14:cfRule type="dataBar" id="{64A328D1-C23F-412A-876A-A40A34492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R100:R117</xm:sqref>
        </x14:conditionalFormatting>
        <x14:conditionalFormatting xmlns:xm="http://schemas.microsoft.com/office/excel/2006/main">
          <x14:cfRule type="dataBar" id="{BFB57FA3-8F62-4C89-B815-E8548A794C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R97:R117</xm:sqref>
        </x14:conditionalFormatting>
        <x14:conditionalFormatting xmlns:xm="http://schemas.microsoft.com/office/excel/2006/main">
          <x14:cfRule type="dataBar" id="{F15CB5F3-D020-4CBA-B14F-2708189AF6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F97:F109</xm:sqref>
        </x14:conditionalFormatting>
        <x14:conditionalFormatting xmlns:xm="http://schemas.microsoft.com/office/excel/2006/main">
          <x14:cfRule type="dataBar" id="{4A5154F1-91D7-4E37-80AE-BDC6117823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N97:N117</xm:sqref>
        </x14:conditionalFormatting>
        <x14:conditionalFormatting xmlns:xm="http://schemas.microsoft.com/office/excel/2006/main">
          <x14:cfRule type="dataBar" id="{08EE6665-3084-4C82-93F2-71CC75771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R28:R45</xm:sqref>
        </x14:conditionalFormatting>
        <x14:conditionalFormatting xmlns:xm="http://schemas.microsoft.com/office/excel/2006/main">
          <x14:cfRule type="dataBar" id="{86E695CB-058E-4520-BE77-C89036E327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R28:R45</xm:sqref>
        </x14:conditionalFormatting>
        <x14:conditionalFormatting xmlns:xm="http://schemas.microsoft.com/office/excel/2006/main">
          <x14:cfRule type="dataBar" id="{F1DD4A4F-C611-48E9-87C0-4BD03E6BC6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R52:R69</xm:sqref>
        </x14:conditionalFormatting>
        <x14:conditionalFormatting xmlns:xm="http://schemas.microsoft.com/office/excel/2006/main">
          <x14:cfRule type="dataBar" id="{CAC63E9E-C2EC-41F0-AF4E-73E1DC1A1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R52:R69</xm:sqref>
        </x14:conditionalFormatting>
        <x14:conditionalFormatting xmlns:xm="http://schemas.microsoft.com/office/excel/2006/main">
          <x14:cfRule type="dataBar" id="{1DC158E6-B9F2-450F-8208-5723AE4F03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R52:R69</xm:sqref>
        </x14:conditionalFormatting>
        <x14:conditionalFormatting xmlns:xm="http://schemas.microsoft.com/office/excel/2006/main">
          <x14:cfRule type="dataBar" id="{C7616263-27FF-468A-A895-DFBB09B3C5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R52:R69</xm:sqref>
        </x14:conditionalFormatting>
        <x14:conditionalFormatting xmlns:xm="http://schemas.microsoft.com/office/excel/2006/main">
          <x14:cfRule type="dataBar" id="{55CD2664-8DF1-4D5D-98BE-16C1A1AC38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R76:R93</xm:sqref>
        </x14:conditionalFormatting>
        <x14:conditionalFormatting xmlns:xm="http://schemas.microsoft.com/office/excel/2006/main">
          <x14:cfRule type="dataBar" id="{01A06307-1B26-4F77-A7C9-D34DDB397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R76:R93</xm:sqref>
        </x14:conditionalFormatting>
        <x14:conditionalFormatting xmlns:xm="http://schemas.microsoft.com/office/excel/2006/main">
          <x14:cfRule type="dataBar" id="{536B3F50-3459-4043-8C5A-C197AFFA6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R76:R93</xm:sqref>
        </x14:conditionalFormatting>
        <x14:conditionalFormatting xmlns:xm="http://schemas.microsoft.com/office/excel/2006/main">
          <x14:cfRule type="dataBar" id="{58EE591A-4B8F-422F-BC41-FB5AD67368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R76:R93</xm:sqref>
        </x14:conditionalFormatting>
        <x14:conditionalFormatting xmlns:xm="http://schemas.microsoft.com/office/excel/2006/main">
          <x14:cfRule type="dataBar" id="{0CE6FCA8-BD8A-494D-8B4C-7730F8C2A1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R76:R93</xm:sqref>
        </x14:conditionalFormatting>
        <x14:conditionalFormatting xmlns:xm="http://schemas.microsoft.com/office/excel/2006/main">
          <x14:cfRule type="dataBar" id="{FCC65475-B7E2-4F29-8370-6C3320D789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R76:R93</xm:sqref>
        </x14:conditionalFormatting>
        <x14:conditionalFormatting xmlns:xm="http://schemas.microsoft.com/office/excel/2006/main">
          <x14:cfRule type="dataBar" id="{C937DC54-4D7F-4BEB-9801-DEEA3DE63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R100:R117</xm:sqref>
        </x14:conditionalFormatting>
        <x14:conditionalFormatting xmlns:xm="http://schemas.microsoft.com/office/excel/2006/main">
          <x14:cfRule type="dataBar" id="{07AF24C4-8794-48BA-9062-EFAD2D4AE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R100:R117</xm:sqref>
        </x14:conditionalFormatting>
        <x14:conditionalFormatting xmlns:xm="http://schemas.microsoft.com/office/excel/2006/main">
          <x14:cfRule type="dataBar" id="{8B04A866-79BB-4519-9B01-FFA77E6668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R100:R117</xm:sqref>
        </x14:conditionalFormatting>
        <x14:conditionalFormatting xmlns:xm="http://schemas.microsoft.com/office/excel/2006/main">
          <x14:cfRule type="dataBar" id="{80C04ACA-0B81-476B-B28F-ADCE0E147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R100:R117</xm:sqref>
        </x14:conditionalFormatting>
        <x14:conditionalFormatting xmlns:xm="http://schemas.microsoft.com/office/excel/2006/main">
          <x14:cfRule type="dataBar" id="{BBADEE4F-52EF-4DF9-9086-34097CB4CC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R100:R117</xm:sqref>
        </x14:conditionalFormatting>
        <x14:conditionalFormatting xmlns:xm="http://schemas.microsoft.com/office/excel/2006/main">
          <x14:cfRule type="dataBar" id="{85D19808-14ED-49D5-967F-9C9ED2CBC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R100:R117</xm:sqref>
        </x14:conditionalFormatting>
        <x14:conditionalFormatting xmlns:xm="http://schemas.microsoft.com/office/excel/2006/main">
          <x14:cfRule type="dataBar" id="{61CB2997-0E05-4B81-AF55-5945FDC3DD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R100:R117</xm:sqref>
        </x14:conditionalFormatting>
        <x14:conditionalFormatting xmlns:xm="http://schemas.microsoft.com/office/excel/2006/main">
          <x14:cfRule type="dataBar" id="{09A34F55-F8C3-4F23-ACFB-63B182C523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R100:R117</xm:sqref>
        </x14:conditionalFormatting>
        <x14:conditionalFormatting xmlns:xm="http://schemas.microsoft.com/office/excel/2006/main">
          <x14:cfRule type="dataBar" id="{8ECA6446-DBCE-40C2-B6B2-FAC9C1A517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R28:R45</xm:sqref>
        </x14:conditionalFormatting>
        <x14:conditionalFormatting xmlns:xm="http://schemas.microsoft.com/office/excel/2006/main">
          <x14:cfRule type="dataBar" id="{8EAC1BE9-9E28-430D-8F81-1A43FD98D4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R28:R45</xm:sqref>
        </x14:conditionalFormatting>
        <x14:conditionalFormatting xmlns:xm="http://schemas.microsoft.com/office/excel/2006/main">
          <x14:cfRule type="dataBar" id="{1B5D57AE-9B1A-441D-A27A-79ABEDEF8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R52:R69</xm:sqref>
        </x14:conditionalFormatting>
        <x14:conditionalFormatting xmlns:xm="http://schemas.microsoft.com/office/excel/2006/main">
          <x14:cfRule type="dataBar" id="{1820BE23-486F-4AE0-827E-4102E1C20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R52:R69</xm:sqref>
        </x14:conditionalFormatting>
        <x14:conditionalFormatting xmlns:xm="http://schemas.microsoft.com/office/excel/2006/main">
          <x14:cfRule type="dataBar" id="{8E52CDB1-8D7F-4BAF-BB1A-C8CF395A9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R76:R93</xm:sqref>
        </x14:conditionalFormatting>
        <x14:conditionalFormatting xmlns:xm="http://schemas.microsoft.com/office/excel/2006/main">
          <x14:cfRule type="dataBar" id="{28A4BFD3-9228-4CED-86D8-2CFA9A2C9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R76:R93</xm:sqref>
        </x14:conditionalFormatting>
        <x14:conditionalFormatting xmlns:xm="http://schemas.microsoft.com/office/excel/2006/main">
          <x14:cfRule type="dataBar" id="{65EBFEEE-B187-48C0-BDD4-AAC6F6CBAF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R100:R117</xm:sqref>
        </x14:conditionalFormatting>
        <x14:conditionalFormatting xmlns:xm="http://schemas.microsoft.com/office/excel/2006/main">
          <x14:cfRule type="dataBar" id="{8CF3E3D3-E6F4-47E6-9652-4945B3F04F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R100:R117</xm:sqref>
        </x14:conditionalFormatting>
        <x14:conditionalFormatting xmlns:xm="http://schemas.microsoft.com/office/excel/2006/main">
          <x14:cfRule type="dataBar" id="{B0E5E428-214D-4B8D-B639-D81710B9C4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D56933AD-818E-4095-9174-8FE8376E74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B3C41144-4EF2-47DD-86CE-4DA12A8A1F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FA513798-840C-4DEE-8982-1180632987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N35</xm:sqref>
        </x14:conditionalFormatting>
        <x14:conditionalFormatting xmlns:xm="http://schemas.microsoft.com/office/excel/2006/main">
          <x14:cfRule type="dataBar" id="{EFC17458-B232-4FA3-A6DE-97694293BE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R35</xm:sqref>
        </x14:conditionalFormatting>
        <x14:conditionalFormatting xmlns:xm="http://schemas.microsoft.com/office/excel/2006/main">
          <x14:cfRule type="dataBar" id="{CBB5727C-4650-4125-A75B-B383BC5826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R35</xm:sqref>
        </x14:conditionalFormatting>
        <x14:conditionalFormatting xmlns:xm="http://schemas.microsoft.com/office/excel/2006/main">
          <x14:cfRule type="dataBar" id="{F2490F16-BC6A-4A55-9F0E-9BF1A972DE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R35</xm:sqref>
        </x14:conditionalFormatting>
        <x14:conditionalFormatting xmlns:xm="http://schemas.microsoft.com/office/excel/2006/main">
          <x14:cfRule type="dataBar" id="{1120E4B0-E2FD-4429-AA37-8B23AF85A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R35</xm:sqref>
        </x14:conditionalFormatting>
        <x14:conditionalFormatting xmlns:xm="http://schemas.microsoft.com/office/excel/2006/main">
          <x14:cfRule type="dataBar" id="{F3E75A8A-164F-4822-A1A2-F9CFD3CF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R35</xm:sqref>
        </x14:conditionalFormatting>
        <x14:conditionalFormatting xmlns:xm="http://schemas.microsoft.com/office/excel/2006/main">
          <x14:cfRule type="dataBar" id="{65AFF6C9-F70F-4E23-B144-D7F037F65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F120:F122</xm:sqref>
        </x14:conditionalFormatting>
        <x14:conditionalFormatting xmlns:xm="http://schemas.microsoft.com/office/excel/2006/main">
          <x14:cfRule type="dataBar" id="{A48EB9E5-7C62-4883-9057-7756039A5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F120</xm:sqref>
        </x14:conditionalFormatting>
        <x14:conditionalFormatting xmlns:xm="http://schemas.microsoft.com/office/excel/2006/main">
          <x14:cfRule type="dataBar" id="{222BE8C5-38AC-4FD5-B72B-A3C60E9F5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F120:F122</xm:sqref>
        </x14:conditionalFormatting>
        <x14:conditionalFormatting xmlns:xm="http://schemas.microsoft.com/office/excel/2006/main">
          <x14:cfRule type="dataBar" id="{8EDD2AC3-131F-4DA7-8897-AA3A55983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N120:N122</xm:sqref>
        </x14:conditionalFormatting>
        <x14:conditionalFormatting xmlns:xm="http://schemas.microsoft.com/office/excel/2006/main">
          <x14:cfRule type="dataBar" id="{5ADEE806-B873-4A2C-8674-F8DFEFFEC2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R120:R122</xm:sqref>
        </x14:conditionalFormatting>
        <x14:conditionalFormatting xmlns:xm="http://schemas.microsoft.com/office/excel/2006/main">
          <x14:cfRule type="dataBar" id="{816ACEA9-A4E6-4C17-A39E-7D418E197F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R120:R122</xm:sqref>
        </x14:conditionalFormatting>
        <x14:conditionalFormatting xmlns:xm="http://schemas.microsoft.com/office/excel/2006/main">
          <x14:cfRule type="dataBar" id="{7D08EAE7-8A0F-48DC-AB76-432F8AB77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N120:N122</xm:sqref>
        </x14:conditionalFormatting>
        <x14:conditionalFormatting xmlns:xm="http://schemas.microsoft.com/office/excel/2006/main">
          <x14:cfRule type="dataBar" id="{4C2FCD85-8C83-4184-A28A-039029C71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R120:R122</xm:sqref>
        </x14:conditionalFormatting>
        <x14:conditionalFormatting xmlns:xm="http://schemas.microsoft.com/office/excel/2006/main">
          <x14:cfRule type="dataBar" id="{3EF29939-80A4-48E4-AA9C-428A9ABD8A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R120:R122</xm:sqref>
        </x14:conditionalFormatting>
        <x14:conditionalFormatting xmlns:xm="http://schemas.microsoft.com/office/excel/2006/main">
          <x14:cfRule type="dataBar" id="{0A487CB1-1B11-49A3-BB0D-E023A3D256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R120:R122</xm:sqref>
        </x14:conditionalFormatting>
        <x14:conditionalFormatting xmlns:xm="http://schemas.microsoft.com/office/excel/2006/main">
          <x14:cfRule type="dataBar" id="{1C18C6FF-A72B-44B2-BD77-16D0C694C0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R120:R122</xm:sqref>
        </x14:conditionalFormatting>
        <x14:conditionalFormatting xmlns:xm="http://schemas.microsoft.com/office/excel/2006/main">
          <x14:cfRule type="dataBar" id="{B2FDAE15-09DE-4A29-A8CA-F5FC827EA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</xm:sqref>
        </x14:conditionalFormatting>
        <x14:conditionalFormatting xmlns:xm="http://schemas.microsoft.com/office/excel/2006/main">
          <x14:cfRule type="dataBar" id="{659D909F-29F2-4D15-A994-1680AE33F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F43:F45</xm:sqref>
        </x14:conditionalFormatting>
        <x14:conditionalFormatting xmlns:xm="http://schemas.microsoft.com/office/excel/2006/main">
          <x14:cfRule type="dataBar" id="{E19E48AB-9A7C-41A4-94FE-E28A98DAA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6495581D-F88E-4559-868E-416B35F8C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F43:F45</xm:sqref>
        </x14:conditionalFormatting>
        <x14:conditionalFormatting xmlns:xm="http://schemas.microsoft.com/office/excel/2006/main">
          <x14:cfRule type="dataBar" id="{182F65F4-ED67-4287-9075-CC9BB21F4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N43:N45</xm:sqref>
        </x14:conditionalFormatting>
        <x14:conditionalFormatting xmlns:xm="http://schemas.microsoft.com/office/excel/2006/main">
          <x14:cfRule type="dataBar" id="{0A538183-4450-4ED2-A76B-2C28933F1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R43:R45</xm:sqref>
        </x14:conditionalFormatting>
        <x14:conditionalFormatting xmlns:xm="http://schemas.microsoft.com/office/excel/2006/main">
          <x14:cfRule type="dataBar" id="{1C26AA7F-4054-47DD-9275-55EC79B917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R43:R45</xm:sqref>
        </x14:conditionalFormatting>
        <x14:conditionalFormatting xmlns:xm="http://schemas.microsoft.com/office/excel/2006/main">
          <x14:cfRule type="dataBar" id="{76E50B32-5344-4528-B2CD-23D3E04052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N43:N45</xm:sqref>
        </x14:conditionalFormatting>
        <x14:conditionalFormatting xmlns:xm="http://schemas.microsoft.com/office/excel/2006/main">
          <x14:cfRule type="dataBar" id="{A01EF9BE-9AFC-4646-A809-5A79C86F6F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R43:R45</xm:sqref>
        </x14:conditionalFormatting>
        <x14:conditionalFormatting xmlns:xm="http://schemas.microsoft.com/office/excel/2006/main">
          <x14:cfRule type="dataBar" id="{0BC51AD3-A344-4B55-8CCA-0D87B4380B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R43:R45</xm:sqref>
        </x14:conditionalFormatting>
        <x14:conditionalFormatting xmlns:xm="http://schemas.microsoft.com/office/excel/2006/main">
          <x14:cfRule type="dataBar" id="{AF6F996A-477C-482B-9ED7-3B4446AE90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R43:R45</xm:sqref>
        </x14:conditionalFormatting>
        <x14:conditionalFormatting xmlns:xm="http://schemas.microsoft.com/office/excel/2006/main">
          <x14:cfRule type="dataBar" id="{0D84C64B-8847-4EBC-82E7-2C02DD5FB3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R43:R45</xm:sqref>
        </x14:conditionalFormatting>
        <x14:conditionalFormatting xmlns:xm="http://schemas.microsoft.com/office/excel/2006/main">
          <x14:cfRule type="dataBar" id="{547867E6-D0E6-4385-BDBF-30C5A5D4C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R120:R122</xm:sqref>
        </x14:conditionalFormatting>
        <x14:conditionalFormatting xmlns:xm="http://schemas.microsoft.com/office/excel/2006/main">
          <x14:cfRule type="dataBar" id="{08857EE2-B7E0-4FC9-A485-7D1074AF2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F120:F122</xm:sqref>
        </x14:conditionalFormatting>
        <x14:conditionalFormatting xmlns:xm="http://schemas.microsoft.com/office/excel/2006/main">
          <x14:cfRule type="dataBar" id="{8D6ACD02-D0D3-4F35-B23E-EC634B58C9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N120:N122</xm:sqref>
        </x14:conditionalFormatting>
        <x14:conditionalFormatting xmlns:xm="http://schemas.microsoft.com/office/excel/2006/main">
          <x14:cfRule type="dataBar" id="{BC0C565F-74BE-4E3A-903A-BFEAF0450C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dataBar" id="{07A4A58D-D3FB-4DC5-99DF-748869A8A0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DB7740A5-427A-4140-8295-6CEC15D9C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2B1D9CFE-16EC-4BE7-846A-8A270723B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N30</xm:sqref>
        </x14:conditionalFormatting>
        <x14:conditionalFormatting xmlns:xm="http://schemas.microsoft.com/office/excel/2006/main">
          <x14:cfRule type="dataBar" id="{9724D4D0-F8D6-45E1-A8AC-1432BEAF99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</xm:sqref>
        </x14:conditionalFormatting>
        <x14:conditionalFormatting xmlns:xm="http://schemas.microsoft.com/office/excel/2006/main">
          <x14:cfRule type="dataBar" id="{11D85299-0624-48F9-9153-B6C61C908A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</xm:sqref>
        </x14:conditionalFormatting>
        <x14:conditionalFormatting xmlns:xm="http://schemas.microsoft.com/office/excel/2006/main">
          <x14:cfRule type="dataBar" id="{93A392AB-8E3C-44CF-AF48-CFF338869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</xm:sqref>
        </x14:conditionalFormatting>
        <x14:conditionalFormatting xmlns:xm="http://schemas.microsoft.com/office/excel/2006/main">
          <x14:cfRule type="dataBar" id="{86554FAE-B0F8-47BB-804F-3D24C9E22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</xm:sqref>
        </x14:conditionalFormatting>
        <x14:conditionalFormatting xmlns:xm="http://schemas.microsoft.com/office/excel/2006/main">
          <x14:cfRule type="dataBar" id="{5C2FB825-EE3C-4697-9248-FD0A1510C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</xm:sqref>
        </x14:conditionalFormatting>
        <x14:conditionalFormatting xmlns:xm="http://schemas.microsoft.com/office/excel/2006/main">
          <x14:cfRule type="dataBar" id="{BE723D04-518A-4E77-867D-70DB88B5F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55933882-AEAB-4AB7-BC33-B11D6E11FE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4C5879E0-7939-49B9-B32A-CBCAF85C07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5DDB853B-EC48-4DA5-ADA1-B47DF2672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N30</xm:sqref>
        </x14:conditionalFormatting>
        <x14:conditionalFormatting xmlns:xm="http://schemas.microsoft.com/office/excel/2006/main">
          <x14:cfRule type="dataBar" id="{BF770BA2-B15D-4E5F-BA81-0AE628358C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</xm:sqref>
        </x14:conditionalFormatting>
        <x14:conditionalFormatting xmlns:xm="http://schemas.microsoft.com/office/excel/2006/main">
          <x14:cfRule type="dataBar" id="{BD4A235C-349E-49BC-8BED-206D1B77E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</xm:sqref>
        </x14:conditionalFormatting>
        <x14:conditionalFormatting xmlns:xm="http://schemas.microsoft.com/office/excel/2006/main">
          <x14:cfRule type="dataBar" id="{4658F31F-EA1C-42D6-8DF4-D7B0457DC2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</xm:sqref>
        </x14:conditionalFormatting>
        <x14:conditionalFormatting xmlns:xm="http://schemas.microsoft.com/office/excel/2006/main">
          <x14:cfRule type="dataBar" id="{70EFF422-EB46-4211-AE2F-270364EA0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</xm:sqref>
        </x14:conditionalFormatting>
        <x14:conditionalFormatting xmlns:xm="http://schemas.microsoft.com/office/excel/2006/main">
          <x14:cfRule type="dataBar" id="{944B79C3-23F4-4C4B-A991-B8059A848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</xm:sqref>
        </x14:conditionalFormatting>
        <x14:conditionalFormatting xmlns:xm="http://schemas.microsoft.com/office/excel/2006/main">
          <x14:cfRule type="dataBar" id="{3424042C-0CF2-46FB-9D05-51D77586EC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58E32889-C88B-4CBD-A460-F309A4969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9AED9E70-3498-4139-8C61-5704EA3D87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N37</xm:sqref>
        </x14:conditionalFormatting>
        <x14:conditionalFormatting xmlns:xm="http://schemas.microsoft.com/office/excel/2006/main">
          <x14:cfRule type="dataBar" id="{E62B12BE-A564-48AA-8ACA-F4B6DFF0F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21AB7993-10DD-48C6-99AA-92509D4F2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476A91C4-99CA-48B6-8B37-F9C511C9D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9CA39CF9-D82E-4F43-AC94-73D5E817C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596479E0-D838-4F98-BEA1-696788488F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4420AF24-25C1-4EE1-A302-4AE1B0FD72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14B66C15-939E-400B-B327-2D146E514E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EB277C62-F830-45AE-B583-CEA5B5A36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D32B545C-5766-4C1F-BFCF-AB4E9FAA4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N37</xm:sqref>
        </x14:conditionalFormatting>
        <x14:conditionalFormatting xmlns:xm="http://schemas.microsoft.com/office/excel/2006/main">
          <x14:cfRule type="dataBar" id="{E7B52623-98D1-426F-B6D9-5F871A30F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94FAC42C-3F59-4D7C-A11C-F99E37BB72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7BC9632E-1668-41B6-BA44-9C4DEAB0BF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8E757FB0-AFB3-4107-A252-DED7159752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5757C01B-A04F-4407-B20A-35F86069CD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157DC863-D91D-4FB7-8B97-F4D462F356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1265A8DD-01F0-41BB-8C92-8BFAF680F1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N37</xm:sqref>
        </x14:conditionalFormatting>
        <x14:conditionalFormatting xmlns:xm="http://schemas.microsoft.com/office/excel/2006/main">
          <x14:cfRule type="dataBar" id="{E3321F02-8820-43AE-B005-AE2281B62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530D599C-59A8-416A-ABBA-E0851B417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21F9ACB0-BEA0-4C0C-94B2-1D00C2E46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ECCF8714-B13D-4549-B31E-01407BF4D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CAA7243C-B4F8-4976-AD2F-F797B212A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3122860A-F220-445A-B087-904EC3FAA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F121:F123</xm:sqref>
        </x14:conditionalFormatting>
        <x14:conditionalFormatting xmlns:xm="http://schemas.microsoft.com/office/excel/2006/main">
          <x14:cfRule type="dataBar" id="{21B2493F-2D24-497B-B972-AD9FEC2BB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F121:F123</xm:sqref>
        </x14:conditionalFormatting>
        <x14:conditionalFormatting xmlns:xm="http://schemas.microsoft.com/office/excel/2006/main">
          <x14:cfRule type="dataBar" id="{ED2863F3-C2B8-4B70-8A53-20548C0272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N121:N123</xm:sqref>
        </x14:conditionalFormatting>
        <x14:conditionalFormatting xmlns:xm="http://schemas.microsoft.com/office/excel/2006/main">
          <x14:cfRule type="dataBar" id="{428D8CB3-AB42-4D1F-A608-DF885E0B4A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R121:R123</xm:sqref>
        </x14:conditionalFormatting>
        <x14:conditionalFormatting xmlns:xm="http://schemas.microsoft.com/office/excel/2006/main">
          <x14:cfRule type="dataBar" id="{88871668-49CD-4AEC-ABE8-8CB9EBB56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R121:R123</xm:sqref>
        </x14:conditionalFormatting>
        <x14:conditionalFormatting xmlns:xm="http://schemas.microsoft.com/office/excel/2006/main">
          <x14:cfRule type="dataBar" id="{76895510-0045-4497-8071-5C38673FD0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R121:R123</xm:sqref>
        </x14:conditionalFormatting>
        <x14:conditionalFormatting xmlns:xm="http://schemas.microsoft.com/office/excel/2006/main">
          <x14:cfRule type="dataBar" id="{EC311D76-A61A-46A1-AEC3-B0D78266CB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R121:R123</xm:sqref>
        </x14:conditionalFormatting>
        <x14:conditionalFormatting xmlns:xm="http://schemas.microsoft.com/office/excel/2006/main">
          <x14:cfRule type="dataBar" id="{006FEF06-241B-48FD-AA83-CF9DD1670C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R121:R123</xm:sqref>
        </x14:conditionalFormatting>
        <x14:conditionalFormatting xmlns:xm="http://schemas.microsoft.com/office/excel/2006/main">
          <x14:cfRule type="dataBar" id="{7AEAFE9F-4C22-45C9-86FA-6CC15E650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F122</xm:sqref>
        </x14:conditionalFormatting>
        <x14:conditionalFormatting xmlns:xm="http://schemas.microsoft.com/office/excel/2006/main">
          <x14:cfRule type="dataBar" id="{B09279EF-E5A9-4318-A22E-7ADB9E094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F121:F123</xm:sqref>
        </x14:conditionalFormatting>
        <x14:conditionalFormatting xmlns:xm="http://schemas.microsoft.com/office/excel/2006/main">
          <x14:cfRule type="dataBar" id="{967D9742-983F-4C7C-B547-8BD7D183CF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F121</xm:sqref>
        </x14:conditionalFormatting>
        <x14:conditionalFormatting xmlns:xm="http://schemas.microsoft.com/office/excel/2006/main">
          <x14:cfRule type="dataBar" id="{EC294901-2B3A-4357-A761-F58CC4CC0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F121:F123</xm:sqref>
        </x14:conditionalFormatting>
        <x14:conditionalFormatting xmlns:xm="http://schemas.microsoft.com/office/excel/2006/main">
          <x14:cfRule type="dataBar" id="{06D48B8B-C1CB-407D-AAC7-60F060530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N121:N123</xm:sqref>
        </x14:conditionalFormatting>
        <x14:conditionalFormatting xmlns:xm="http://schemas.microsoft.com/office/excel/2006/main">
          <x14:cfRule type="dataBar" id="{3CA77C54-278D-460B-9AE9-5DBA3FE4C2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R121:R123</xm:sqref>
        </x14:conditionalFormatting>
        <x14:conditionalFormatting xmlns:xm="http://schemas.microsoft.com/office/excel/2006/main">
          <x14:cfRule type="dataBar" id="{F8CD95E7-8F51-41AB-9378-42B918B34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R121:R123</xm:sqref>
        </x14:conditionalFormatting>
        <x14:conditionalFormatting xmlns:xm="http://schemas.microsoft.com/office/excel/2006/main">
          <x14:cfRule type="dataBar" id="{91C45601-8632-482D-BC8F-E7C209508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N121:N123</xm:sqref>
        </x14:conditionalFormatting>
        <x14:conditionalFormatting xmlns:xm="http://schemas.microsoft.com/office/excel/2006/main">
          <x14:cfRule type="dataBar" id="{F3F9D80B-832F-415C-918F-17F39A49E8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R121:R123</xm:sqref>
        </x14:conditionalFormatting>
        <x14:conditionalFormatting xmlns:xm="http://schemas.microsoft.com/office/excel/2006/main">
          <x14:cfRule type="dataBar" id="{1B3BCF29-4E66-4B24-9755-30B6F3889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R121:R123</xm:sqref>
        </x14:conditionalFormatting>
        <x14:conditionalFormatting xmlns:xm="http://schemas.microsoft.com/office/excel/2006/main">
          <x14:cfRule type="dataBar" id="{8FDB40EB-1590-4D17-AEF5-C07B4876C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R121:R123</xm:sqref>
        </x14:conditionalFormatting>
        <x14:conditionalFormatting xmlns:xm="http://schemas.microsoft.com/office/excel/2006/main">
          <x14:cfRule type="dataBar" id="{071B5C74-A706-4E12-BCD5-DC82A6E68A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R121:R123</xm:sqref>
        </x14:conditionalFormatting>
        <x14:conditionalFormatting xmlns:xm="http://schemas.microsoft.com/office/excel/2006/main">
          <x14:cfRule type="dataBar" id="{FCA71C7F-E73A-4E28-B5AA-181D1D68F6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7FAEA231-161B-4271-9771-9F053DB9D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140A136C-5A99-48AE-9A2C-35FB8BC2DD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215A6125-0F55-46A9-AC87-383CED1836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F42</xm:sqref>
        </x14:conditionalFormatting>
        <x14:conditionalFormatting xmlns:xm="http://schemas.microsoft.com/office/excel/2006/main">
          <x14:cfRule type="dataBar" id="{4DE56176-FCCF-4CE6-863D-61E74E93F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F40:F41</xm:sqref>
        </x14:conditionalFormatting>
        <x14:conditionalFormatting xmlns:xm="http://schemas.microsoft.com/office/excel/2006/main">
          <x14:cfRule type="dataBar" id="{A8A2D922-FBFC-4261-9C74-8330C448D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F40:F41</xm:sqref>
        </x14:conditionalFormatting>
        <x14:conditionalFormatting xmlns:xm="http://schemas.microsoft.com/office/excel/2006/main">
          <x14:cfRule type="dataBar" id="{BFAFC943-C383-4545-91C0-A19B089309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N40:N41</xm:sqref>
        </x14:conditionalFormatting>
        <x14:conditionalFormatting xmlns:xm="http://schemas.microsoft.com/office/excel/2006/main">
          <x14:cfRule type="dataBar" id="{39630B80-C8CD-43F2-BD0E-9CCF1AE4D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R40:R41</xm:sqref>
        </x14:conditionalFormatting>
        <x14:conditionalFormatting xmlns:xm="http://schemas.microsoft.com/office/excel/2006/main">
          <x14:cfRule type="dataBar" id="{2CF98CAE-AFC4-441C-B0F0-B1BF02294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R40:R41</xm:sqref>
        </x14:conditionalFormatting>
        <x14:conditionalFormatting xmlns:xm="http://schemas.microsoft.com/office/excel/2006/main">
          <x14:cfRule type="dataBar" id="{85D62182-465B-4AE5-B72A-DE22C56C2C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N40:N41</xm:sqref>
        </x14:conditionalFormatting>
        <x14:conditionalFormatting xmlns:xm="http://schemas.microsoft.com/office/excel/2006/main">
          <x14:cfRule type="dataBar" id="{F033E875-5F60-4C44-B688-D6580FF7D9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R40:R41</xm:sqref>
        </x14:conditionalFormatting>
        <x14:conditionalFormatting xmlns:xm="http://schemas.microsoft.com/office/excel/2006/main">
          <x14:cfRule type="dataBar" id="{3DA443DE-A639-4F04-87D9-B0B4BBE0B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R40:R41</xm:sqref>
        </x14:conditionalFormatting>
        <x14:conditionalFormatting xmlns:xm="http://schemas.microsoft.com/office/excel/2006/main">
          <x14:cfRule type="dataBar" id="{D3BAA57A-0285-4DCD-AB39-DDF7A1193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R40:R41</xm:sqref>
        </x14:conditionalFormatting>
        <x14:conditionalFormatting xmlns:xm="http://schemas.microsoft.com/office/excel/2006/main">
          <x14:cfRule type="dataBar" id="{7F373CEE-7D18-43D7-AA11-69A212D7D8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R40:R41</xm:sqref>
        </x14:conditionalFormatting>
        <x14:conditionalFormatting xmlns:xm="http://schemas.microsoft.com/office/excel/2006/main">
          <x14:cfRule type="dataBar" id="{1E3D6A33-7803-42FD-895F-987D20AD52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R40:R41</xm:sqref>
        </x14:conditionalFormatting>
        <x14:conditionalFormatting xmlns:xm="http://schemas.microsoft.com/office/excel/2006/main">
          <x14:cfRule type="dataBar" id="{D7CE884D-108F-4C23-BC32-3B1E5D3D1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F40:F41</xm:sqref>
        </x14:conditionalFormatting>
        <x14:conditionalFormatting xmlns:xm="http://schemas.microsoft.com/office/excel/2006/main">
          <x14:cfRule type="dataBar" id="{8B1E1AEB-A9BE-441B-A665-FD00762A5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N40:N41</xm:sqref>
        </x14:conditionalFormatting>
        <x14:conditionalFormatting xmlns:xm="http://schemas.microsoft.com/office/excel/2006/main">
          <x14:cfRule type="dataBar" id="{6F8196E6-BF29-49C9-8F7E-FD470BEC17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F40:F42</xm:sqref>
        </x14:conditionalFormatting>
        <x14:conditionalFormatting xmlns:xm="http://schemas.microsoft.com/office/excel/2006/main">
          <x14:cfRule type="dataBar" id="{C74142CA-51C8-49C2-A016-3D3034ACFB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F40:F42</xm:sqref>
        </x14:conditionalFormatting>
        <x14:conditionalFormatting xmlns:xm="http://schemas.microsoft.com/office/excel/2006/main">
          <x14:cfRule type="dataBar" id="{68F893EB-F8F4-4FC4-AF0B-C9CD900447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N40:N42</xm:sqref>
        </x14:conditionalFormatting>
        <x14:conditionalFormatting xmlns:xm="http://schemas.microsoft.com/office/excel/2006/main">
          <x14:cfRule type="dataBar" id="{AAF2014F-FF13-4F71-8B46-E3819177B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R40:R42</xm:sqref>
        </x14:conditionalFormatting>
        <x14:conditionalFormatting xmlns:xm="http://schemas.microsoft.com/office/excel/2006/main">
          <x14:cfRule type="dataBar" id="{444DEF66-A0FB-4001-9278-978972910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R40:R42</xm:sqref>
        </x14:conditionalFormatting>
        <x14:conditionalFormatting xmlns:xm="http://schemas.microsoft.com/office/excel/2006/main">
          <x14:cfRule type="dataBar" id="{A6A12B32-1C4D-4FE7-B7AA-7E31697543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R40:R42</xm:sqref>
        </x14:conditionalFormatting>
        <x14:conditionalFormatting xmlns:xm="http://schemas.microsoft.com/office/excel/2006/main">
          <x14:cfRule type="dataBar" id="{4018F5E1-24FE-42B7-9376-13BDDE5E7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R40:R42</xm:sqref>
        </x14:conditionalFormatting>
        <x14:conditionalFormatting xmlns:xm="http://schemas.microsoft.com/office/excel/2006/main">
          <x14:cfRule type="dataBar" id="{ADD62A8C-DDB6-47E2-8616-504F8DAAE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R40:R42</xm:sqref>
        </x14:conditionalFormatting>
        <x14:conditionalFormatting xmlns:xm="http://schemas.microsoft.com/office/excel/2006/main">
          <x14:cfRule type="dataBar" id="{75412C19-A7E3-4FFE-9F8E-96EF6F4D87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</xm:sqref>
        </x14:conditionalFormatting>
        <x14:conditionalFormatting xmlns:xm="http://schemas.microsoft.com/office/excel/2006/main">
          <x14:cfRule type="dataBar" id="{BBE0943F-CD32-4E4D-881F-7A05E38A0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F40:F42</xm:sqref>
        </x14:conditionalFormatting>
        <x14:conditionalFormatting xmlns:xm="http://schemas.microsoft.com/office/excel/2006/main">
          <x14:cfRule type="dataBar" id="{18DF8FE1-B3D9-415E-A7B9-5F9EEED5F7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dataBar" id="{9EF940DA-143F-42C3-8C26-DC0E40019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F40:F42</xm:sqref>
        </x14:conditionalFormatting>
        <x14:conditionalFormatting xmlns:xm="http://schemas.microsoft.com/office/excel/2006/main">
          <x14:cfRule type="dataBar" id="{A992A56A-4C2A-4BC1-96EC-5F9CB5EF1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N40:N42</xm:sqref>
        </x14:conditionalFormatting>
        <x14:conditionalFormatting xmlns:xm="http://schemas.microsoft.com/office/excel/2006/main">
          <x14:cfRule type="dataBar" id="{8C0E9593-9502-44D4-8C1B-5327CDABE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R40:R42</xm:sqref>
        </x14:conditionalFormatting>
        <x14:conditionalFormatting xmlns:xm="http://schemas.microsoft.com/office/excel/2006/main">
          <x14:cfRule type="dataBar" id="{EE0CABE1-F115-4F21-AE20-8F2DEA1FF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R40:R42</xm:sqref>
        </x14:conditionalFormatting>
        <x14:conditionalFormatting xmlns:xm="http://schemas.microsoft.com/office/excel/2006/main">
          <x14:cfRule type="dataBar" id="{B8CCCEDC-7B08-4B2C-8956-FE3952343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N40:N42</xm:sqref>
        </x14:conditionalFormatting>
        <x14:conditionalFormatting xmlns:xm="http://schemas.microsoft.com/office/excel/2006/main">
          <x14:cfRule type="dataBar" id="{99A03B3E-CD96-413B-B2FD-C24253C2B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R40:R42</xm:sqref>
        </x14:conditionalFormatting>
        <x14:conditionalFormatting xmlns:xm="http://schemas.microsoft.com/office/excel/2006/main">
          <x14:cfRule type="dataBar" id="{8B679590-018A-454B-9631-6D5D052F7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R40:R42</xm:sqref>
        </x14:conditionalFormatting>
        <x14:conditionalFormatting xmlns:xm="http://schemas.microsoft.com/office/excel/2006/main">
          <x14:cfRule type="dataBar" id="{33655A1C-DE62-4CA1-A0B1-E5C37C6E31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R40:R42</xm:sqref>
        </x14:conditionalFormatting>
        <x14:conditionalFormatting xmlns:xm="http://schemas.microsoft.com/office/excel/2006/main">
          <x14:cfRule type="dataBar" id="{515143E1-F0B1-4FFB-82C8-4894875332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R40:R42</xm:sqref>
        </x14:conditionalFormatting>
        <x14:conditionalFormatting xmlns:xm="http://schemas.microsoft.com/office/excel/2006/main">
          <x14:cfRule type="dataBar" id="{8B391BBD-9FC8-4126-A858-60559B8A0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R135:R141</xm:sqref>
        </x14:conditionalFormatting>
        <x14:conditionalFormatting xmlns:xm="http://schemas.microsoft.com/office/excel/2006/main">
          <x14:cfRule type="dataBar" id="{D6D5D568-D010-4209-A5ED-CAE4586E5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F135:F141</xm:sqref>
        </x14:conditionalFormatting>
        <x14:conditionalFormatting xmlns:xm="http://schemas.microsoft.com/office/excel/2006/main">
          <x14:cfRule type="dataBar" id="{DB706ABF-715A-4C2A-8474-D75CA9084D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N135:N141</xm:sqref>
        </x14:conditionalFormatting>
        <x14:conditionalFormatting xmlns:xm="http://schemas.microsoft.com/office/excel/2006/main">
          <x14:cfRule type="dataBar" id="{E432D2CE-2F54-43D9-97DA-42CE62EC30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F134:F141</xm:sqref>
        </x14:conditionalFormatting>
        <x14:conditionalFormatting xmlns:xm="http://schemas.microsoft.com/office/excel/2006/main">
          <x14:cfRule type="dataBar" id="{395105ED-1A7D-4CB6-A828-1E89D5F837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F136</xm:sqref>
        </x14:conditionalFormatting>
        <x14:conditionalFormatting xmlns:xm="http://schemas.microsoft.com/office/excel/2006/main">
          <x14:cfRule type="dataBar" id="{66904856-7B22-4424-9358-3487168E1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F124:F141</xm:sqref>
        </x14:conditionalFormatting>
        <x14:conditionalFormatting xmlns:xm="http://schemas.microsoft.com/office/excel/2006/main">
          <x14:cfRule type="dataBar" id="{A49155CF-FB89-456D-9DF7-08C119A36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N124:N141</xm:sqref>
        </x14:conditionalFormatting>
        <x14:conditionalFormatting xmlns:xm="http://schemas.microsoft.com/office/excel/2006/main">
          <x14:cfRule type="dataBar" id="{7A353417-957F-4368-A9F5-2CFED9E1F1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R124:R141</xm:sqref>
        </x14:conditionalFormatting>
        <x14:conditionalFormatting xmlns:xm="http://schemas.microsoft.com/office/excel/2006/main">
          <x14:cfRule type="dataBar" id="{4C5DE5D0-47EC-4228-BC35-B51099F41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R121:R141</xm:sqref>
        </x14:conditionalFormatting>
        <x14:conditionalFormatting xmlns:xm="http://schemas.microsoft.com/office/excel/2006/main">
          <x14:cfRule type="dataBar" id="{D5176478-D39B-4911-897F-B3161F47E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F121:F133</xm:sqref>
        </x14:conditionalFormatting>
        <x14:conditionalFormatting xmlns:xm="http://schemas.microsoft.com/office/excel/2006/main">
          <x14:cfRule type="dataBar" id="{ACD30333-1518-4A24-905C-F54E67CE0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N121:N141</xm:sqref>
        </x14:conditionalFormatting>
        <x14:conditionalFormatting xmlns:xm="http://schemas.microsoft.com/office/excel/2006/main">
          <x14:cfRule type="dataBar" id="{8474AE63-CDA1-460E-8102-23B215189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R124:R141</xm:sqref>
        </x14:conditionalFormatting>
        <x14:conditionalFormatting xmlns:xm="http://schemas.microsoft.com/office/excel/2006/main">
          <x14:cfRule type="dataBar" id="{C3C5F2CA-01B2-4FF5-929E-53809DF6BB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R124:R141</xm:sqref>
        </x14:conditionalFormatting>
        <x14:conditionalFormatting xmlns:xm="http://schemas.microsoft.com/office/excel/2006/main">
          <x14:cfRule type="dataBar" id="{ECBD4F70-7CA1-428A-BDA7-BB2BDFF5C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R124:R141</xm:sqref>
        </x14:conditionalFormatting>
        <x14:conditionalFormatting xmlns:xm="http://schemas.microsoft.com/office/excel/2006/main">
          <x14:cfRule type="dataBar" id="{F84334D8-61D3-404C-841F-BD1B0F1CF9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R124:R141</xm:sqref>
        </x14:conditionalFormatting>
        <x14:conditionalFormatting xmlns:xm="http://schemas.microsoft.com/office/excel/2006/main">
          <x14:cfRule type="dataBar" id="{5C81689E-0F1B-455B-9FC8-A295BA15F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R124:R141</xm:sqref>
        </x14:conditionalFormatting>
        <x14:conditionalFormatting xmlns:xm="http://schemas.microsoft.com/office/excel/2006/main">
          <x14:cfRule type="dataBar" id="{7C18A07A-CFB5-496D-AF57-4710FE859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R124:R141</xm:sqref>
        </x14:conditionalFormatting>
        <x14:conditionalFormatting xmlns:xm="http://schemas.microsoft.com/office/excel/2006/main">
          <x14:cfRule type="dataBar" id="{F12223B1-F399-4BE2-80DC-01A4164CA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R124:R141</xm:sqref>
        </x14:conditionalFormatting>
        <x14:conditionalFormatting xmlns:xm="http://schemas.microsoft.com/office/excel/2006/main">
          <x14:cfRule type="dataBar" id="{39C99B27-E721-4FA8-A98E-7ACAEC6CDA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R124:R141</xm:sqref>
        </x14:conditionalFormatting>
        <x14:conditionalFormatting xmlns:xm="http://schemas.microsoft.com/office/excel/2006/main">
          <x14:cfRule type="dataBar" id="{A4056EBD-2C58-4883-ADFB-6130BAC21F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R124:R141</xm:sqref>
        </x14:conditionalFormatting>
        <x14:conditionalFormatting xmlns:xm="http://schemas.microsoft.com/office/excel/2006/main">
          <x14:cfRule type="dataBar" id="{ED900871-10EF-4133-B928-AE7E53628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R124:R141</xm:sqref>
        </x14:conditionalFormatting>
        <x14:conditionalFormatting xmlns:xm="http://schemas.microsoft.com/office/excel/2006/main">
          <x14:cfRule type="dataBar" id="{B0084759-A769-4DD0-81FA-9A81718488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T4:T8 T10:T21</xm:sqref>
        </x14:conditionalFormatting>
        <x14:conditionalFormatting xmlns:xm="http://schemas.microsoft.com/office/excel/2006/main">
          <x14:cfRule type="dataBar" id="{687D6E56-3239-4C98-92F9-2A02D0140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T4:T8 T10:T21</xm:sqref>
        </x14:conditionalFormatting>
        <x14:conditionalFormatting xmlns:xm="http://schemas.microsoft.com/office/excel/2006/main">
          <x14:cfRule type="dataBar" id="{FBCD1739-91FA-4DFA-A435-4B48D64BB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T28:T45</xm:sqref>
        </x14:conditionalFormatting>
        <x14:conditionalFormatting xmlns:xm="http://schemas.microsoft.com/office/excel/2006/main">
          <x14:cfRule type="dataBar" id="{5D69C3B9-0F6E-4A20-B297-D070AE9B5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T28:T45</xm:sqref>
        </x14:conditionalFormatting>
        <x14:conditionalFormatting xmlns:xm="http://schemas.microsoft.com/office/excel/2006/main">
          <x14:cfRule type="dataBar" id="{A19F03F8-C91D-4D5E-87DB-048A7CB848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T52:T69</xm:sqref>
        </x14:conditionalFormatting>
        <x14:conditionalFormatting xmlns:xm="http://schemas.microsoft.com/office/excel/2006/main">
          <x14:cfRule type="dataBar" id="{44750F84-0A0C-4989-B10C-F2D57019A9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T52:T69</xm:sqref>
        </x14:conditionalFormatting>
        <x14:conditionalFormatting xmlns:xm="http://schemas.microsoft.com/office/excel/2006/main">
          <x14:cfRule type="dataBar" id="{6D791F02-7601-4553-B7E3-8D5E6527A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T76:T93</xm:sqref>
        </x14:conditionalFormatting>
        <x14:conditionalFormatting xmlns:xm="http://schemas.microsoft.com/office/excel/2006/main">
          <x14:cfRule type="dataBar" id="{FCCBB8BA-2615-4BA2-A163-6E7C65EA4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T76:T93</xm:sqref>
        </x14:conditionalFormatting>
        <x14:conditionalFormatting xmlns:xm="http://schemas.microsoft.com/office/excel/2006/main">
          <x14:cfRule type="dataBar" id="{F8395744-CECF-4815-B558-FFDA3C7980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T100:T117</xm:sqref>
        </x14:conditionalFormatting>
        <x14:conditionalFormatting xmlns:xm="http://schemas.microsoft.com/office/excel/2006/main">
          <x14:cfRule type="dataBar" id="{795823F9-4C96-49FB-ABB9-BA9F53843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T100:T117</xm:sqref>
        </x14:conditionalFormatting>
        <x14:conditionalFormatting xmlns:xm="http://schemas.microsoft.com/office/excel/2006/main">
          <x14:cfRule type="dataBar" id="{FB30D6F3-9777-4ADF-9584-85009FC16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T124:T141</xm:sqref>
        </x14:conditionalFormatting>
        <x14:conditionalFormatting xmlns:xm="http://schemas.microsoft.com/office/excel/2006/main">
          <x14:cfRule type="dataBar" id="{E6BA26E8-6D2F-4267-8795-E5AA5325A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T124:T141</xm:sqref>
        </x14:conditionalFormatting>
        <x14:conditionalFormatting xmlns:xm="http://schemas.microsoft.com/office/excel/2006/main">
          <x14:cfRule type="dataBar" id="{C2D66216-6535-4FA5-B466-F83FA947B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5BB072D9-027F-4B20-B28F-80135D212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EFCB4FE4-1C26-4807-9964-A4FDC00A5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R9</xm:sqref>
        </x14:conditionalFormatting>
        <x14:conditionalFormatting xmlns:xm="http://schemas.microsoft.com/office/excel/2006/main">
          <x14:cfRule type="dataBar" id="{25D05494-8D5A-4AA4-B82A-521B5F1F7F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R9</xm:sqref>
        </x14:conditionalFormatting>
        <x14:conditionalFormatting xmlns:xm="http://schemas.microsoft.com/office/excel/2006/main">
          <x14:cfRule type="dataBar" id="{4A96B74B-E82E-44AB-9C7F-AE839ACD87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T9</xm:sqref>
        </x14:conditionalFormatting>
        <x14:conditionalFormatting xmlns:xm="http://schemas.microsoft.com/office/excel/2006/main">
          <x14:cfRule type="dataBar" id="{F2D1C3F1-CC51-4E65-AD94-A5CCB6A32E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T9</xm:sqref>
        </x14:conditionalFormatting>
        <x14:conditionalFormatting xmlns:xm="http://schemas.microsoft.com/office/excel/2006/main">
          <x14:cfRule type="dataBar" id="{926873BA-57CB-4D46-A502-F72F5AC5D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CB0FAF34-4B07-415C-9BC8-E04AC34822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</xm:sqref>
        </x14:conditionalFormatting>
        <x14:conditionalFormatting xmlns:xm="http://schemas.microsoft.com/office/excel/2006/main">
          <x14:cfRule type="dataBar" id="{C2DAD4BF-67D8-4A8F-835C-A658C9CB3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8A66632E-E395-4C2D-A336-1D9E6613D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2B9D6502-3A22-4213-B55A-3BAD47358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</xm:sqref>
        </x14:conditionalFormatting>
        <x14:conditionalFormatting xmlns:xm="http://schemas.microsoft.com/office/excel/2006/main">
          <x14:cfRule type="dataBar" id="{20369A22-1466-4333-BFAF-C79FB148F8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</xm:sqref>
        </x14:conditionalFormatting>
        <x14:conditionalFormatting xmlns:xm="http://schemas.microsoft.com/office/excel/2006/main">
          <x14:cfRule type="dataBar" id="{4475819F-EFEF-428E-99E7-247F9F213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U28:U45</xm:sqref>
        </x14:conditionalFormatting>
        <x14:conditionalFormatting xmlns:xm="http://schemas.microsoft.com/office/excel/2006/main">
          <x14:cfRule type="dataBar" id="{22C9D3E7-898C-47E0-BEE4-E955426271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U28:U45</xm:sqref>
        </x14:conditionalFormatting>
        <x14:conditionalFormatting xmlns:xm="http://schemas.microsoft.com/office/excel/2006/main">
          <x14:cfRule type="dataBar" id="{5F292CB8-D186-4631-9E33-8850F6492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U33</xm:sqref>
        </x14:conditionalFormatting>
        <x14:conditionalFormatting xmlns:xm="http://schemas.microsoft.com/office/excel/2006/main">
          <x14:cfRule type="dataBar" id="{9D7D5F59-7318-4956-9CF6-C4214DFE5E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U33</xm:sqref>
        </x14:conditionalFormatting>
        <x14:conditionalFormatting xmlns:xm="http://schemas.microsoft.com/office/excel/2006/main">
          <x14:cfRule type="dataBar" id="{9EC1B1B3-0956-4177-B6E1-7284D8F90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U52:U69</xm:sqref>
        </x14:conditionalFormatting>
        <x14:conditionalFormatting xmlns:xm="http://schemas.microsoft.com/office/excel/2006/main">
          <x14:cfRule type="dataBar" id="{9939888D-A577-4E14-BBEA-C4A8F7A20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U52:U69</xm:sqref>
        </x14:conditionalFormatting>
        <x14:conditionalFormatting xmlns:xm="http://schemas.microsoft.com/office/excel/2006/main">
          <x14:cfRule type="dataBar" id="{DE8793E6-75F0-4AB5-A757-8715DEB3C3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U57</xm:sqref>
        </x14:conditionalFormatting>
        <x14:conditionalFormatting xmlns:xm="http://schemas.microsoft.com/office/excel/2006/main">
          <x14:cfRule type="dataBar" id="{E22E70BD-19CB-4CFB-A651-A02D27C113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U57</xm:sqref>
        </x14:conditionalFormatting>
        <x14:conditionalFormatting xmlns:xm="http://schemas.microsoft.com/office/excel/2006/main">
          <x14:cfRule type="dataBar" id="{4C7B850E-444D-4F96-9DE4-D500B671D9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U76:U93</xm:sqref>
        </x14:conditionalFormatting>
        <x14:conditionalFormatting xmlns:xm="http://schemas.microsoft.com/office/excel/2006/main">
          <x14:cfRule type="dataBar" id="{EBFACF53-0CCC-4E86-8EAA-440312194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U76:U93</xm:sqref>
        </x14:conditionalFormatting>
        <x14:conditionalFormatting xmlns:xm="http://schemas.microsoft.com/office/excel/2006/main">
          <x14:cfRule type="dataBar" id="{97E0DE00-5ACC-47C4-BE2A-9C8572241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U81</xm:sqref>
        </x14:conditionalFormatting>
        <x14:conditionalFormatting xmlns:xm="http://schemas.microsoft.com/office/excel/2006/main">
          <x14:cfRule type="dataBar" id="{0C290D52-53F4-411A-9537-D7066F0A21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U81</xm:sqref>
        </x14:conditionalFormatting>
        <x14:conditionalFormatting xmlns:xm="http://schemas.microsoft.com/office/excel/2006/main">
          <x14:cfRule type="dataBar" id="{10256D41-449A-4702-A273-15FD57B707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U100:U117</xm:sqref>
        </x14:conditionalFormatting>
        <x14:conditionalFormatting xmlns:xm="http://schemas.microsoft.com/office/excel/2006/main">
          <x14:cfRule type="dataBar" id="{91498F1F-D8DE-4041-8ED7-019BDA68E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U100:U117</xm:sqref>
        </x14:conditionalFormatting>
        <x14:conditionalFormatting xmlns:xm="http://schemas.microsoft.com/office/excel/2006/main">
          <x14:cfRule type="dataBar" id="{AF018727-CF92-4D1A-8375-66C1FB5C9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U105</xm:sqref>
        </x14:conditionalFormatting>
        <x14:conditionalFormatting xmlns:xm="http://schemas.microsoft.com/office/excel/2006/main">
          <x14:cfRule type="dataBar" id="{5DA6108A-7521-4608-9174-44D7862616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U105</xm:sqref>
        </x14:conditionalFormatting>
        <x14:conditionalFormatting xmlns:xm="http://schemas.microsoft.com/office/excel/2006/main">
          <x14:cfRule type="dataBar" id="{0B7F55BD-CCAB-4767-81D3-DB02C4528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U124:U141</xm:sqref>
        </x14:conditionalFormatting>
        <x14:conditionalFormatting xmlns:xm="http://schemas.microsoft.com/office/excel/2006/main">
          <x14:cfRule type="dataBar" id="{4F0B902F-61ED-45E6-81B3-070024C23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U124:U141</xm:sqref>
        </x14:conditionalFormatting>
        <x14:conditionalFormatting xmlns:xm="http://schemas.microsoft.com/office/excel/2006/main">
          <x14:cfRule type="dataBar" id="{49DEE8E5-7D75-4717-81FA-0472C8E0EE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U129</xm:sqref>
        </x14:conditionalFormatting>
        <x14:conditionalFormatting xmlns:xm="http://schemas.microsoft.com/office/excel/2006/main">
          <x14:cfRule type="dataBar" id="{EB18DA8F-D64D-44EF-9799-3F3A3A2EB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U129</xm:sqref>
        </x14:conditionalFormatting>
        <x14:conditionalFormatting xmlns:xm="http://schemas.microsoft.com/office/excel/2006/main">
          <x14:cfRule type="dataBar" id="{28B65761-F7FB-4389-BEEA-391A7C4A0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S145:S148 S152</xm:sqref>
        </x14:conditionalFormatting>
        <x14:conditionalFormatting xmlns:xm="http://schemas.microsoft.com/office/excel/2006/main">
          <x14:cfRule type="dataBar" id="{BFABD73A-9B56-4914-90EF-C07AAD88BD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F145:F148 F152</xm:sqref>
        </x14:conditionalFormatting>
        <x14:conditionalFormatting xmlns:xm="http://schemas.microsoft.com/office/excel/2006/main">
          <x14:cfRule type="dataBar" id="{4EAFA724-0D4E-4F59-81AB-CCDCBE562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N145:N148 N152</xm:sqref>
        </x14:conditionalFormatting>
        <x14:conditionalFormatting xmlns:xm="http://schemas.microsoft.com/office/excel/2006/main">
          <x14:cfRule type="dataBar" id="{4DC60819-3E76-4D01-A2D2-852AD8659B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F145:F146</xm:sqref>
        </x14:conditionalFormatting>
        <x14:conditionalFormatting xmlns:xm="http://schemas.microsoft.com/office/excel/2006/main">
          <x14:cfRule type="dataBar" id="{B8C40D05-BD15-4652-8D3E-050F8D73F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F145:F146</xm:sqref>
        </x14:conditionalFormatting>
        <x14:conditionalFormatting xmlns:xm="http://schemas.microsoft.com/office/excel/2006/main">
          <x14:cfRule type="dataBar" id="{4B29B344-2686-4597-870B-9562DDF8C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N145:N146</xm:sqref>
        </x14:conditionalFormatting>
        <x14:conditionalFormatting xmlns:xm="http://schemas.microsoft.com/office/excel/2006/main">
          <x14:cfRule type="dataBar" id="{3A140CB1-87B9-4AF4-BD5B-5850700A7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S145:S146</xm:sqref>
        </x14:conditionalFormatting>
        <x14:conditionalFormatting xmlns:xm="http://schemas.microsoft.com/office/excel/2006/main">
          <x14:cfRule type="dataBar" id="{351B298B-C984-4A00-A480-7729EBAD7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S145:S146</xm:sqref>
        </x14:conditionalFormatting>
        <x14:conditionalFormatting xmlns:xm="http://schemas.microsoft.com/office/excel/2006/main">
          <x14:cfRule type="dataBar" id="{58B02DDB-5E90-4B7C-BF3C-FA25637D7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N145:N146</xm:sqref>
        </x14:conditionalFormatting>
        <x14:conditionalFormatting xmlns:xm="http://schemas.microsoft.com/office/excel/2006/main">
          <x14:cfRule type="dataBar" id="{3A540F1D-98C5-4D5C-AD61-FDE7A36EF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S145:S146</xm:sqref>
        </x14:conditionalFormatting>
        <x14:conditionalFormatting xmlns:xm="http://schemas.microsoft.com/office/excel/2006/main">
          <x14:cfRule type="dataBar" id="{6939233A-887A-4382-80E9-F51A35B00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S145:S146</xm:sqref>
        </x14:conditionalFormatting>
        <x14:conditionalFormatting xmlns:xm="http://schemas.microsoft.com/office/excel/2006/main">
          <x14:cfRule type="dataBar" id="{AD540054-7C85-4BD4-84B7-EF57BD2E7D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S145:S146</xm:sqref>
        </x14:conditionalFormatting>
        <x14:conditionalFormatting xmlns:xm="http://schemas.microsoft.com/office/excel/2006/main">
          <x14:cfRule type="dataBar" id="{E3EC0D0F-520B-4D18-A12A-36C124B55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S145:S146</xm:sqref>
        </x14:conditionalFormatting>
        <x14:conditionalFormatting xmlns:xm="http://schemas.microsoft.com/office/excel/2006/main">
          <x14:cfRule type="dataBar" id="{33E48036-A108-4DE3-9D68-E52E80D5B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S145:S146</xm:sqref>
        </x14:conditionalFormatting>
        <x14:conditionalFormatting xmlns:xm="http://schemas.microsoft.com/office/excel/2006/main">
          <x14:cfRule type="dataBar" id="{7583C761-6C8C-4811-B5C7-BEC4897EB2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F145:F146</xm:sqref>
        </x14:conditionalFormatting>
        <x14:conditionalFormatting xmlns:xm="http://schemas.microsoft.com/office/excel/2006/main">
          <x14:cfRule type="dataBar" id="{6FBCB093-C7CF-4895-869A-CE78292D0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N145:N146</xm:sqref>
        </x14:conditionalFormatting>
        <x14:conditionalFormatting xmlns:xm="http://schemas.microsoft.com/office/excel/2006/main">
          <x14:cfRule type="dataBar" id="{7FE70D40-5233-4F77-AD14-F7257FF9A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F145:F147</xm:sqref>
        </x14:conditionalFormatting>
        <x14:conditionalFormatting xmlns:xm="http://schemas.microsoft.com/office/excel/2006/main">
          <x14:cfRule type="dataBar" id="{46F94F9C-8C95-48B7-9D24-7FBA9CE00E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F145:F147</xm:sqref>
        </x14:conditionalFormatting>
        <x14:conditionalFormatting xmlns:xm="http://schemas.microsoft.com/office/excel/2006/main">
          <x14:cfRule type="dataBar" id="{F3060DE1-407F-46AF-AC66-24FECD1123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N145:N147</xm:sqref>
        </x14:conditionalFormatting>
        <x14:conditionalFormatting xmlns:xm="http://schemas.microsoft.com/office/excel/2006/main">
          <x14:cfRule type="dataBar" id="{75643B91-871C-4A02-AD0E-9469A48F9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S145:S147</xm:sqref>
        </x14:conditionalFormatting>
        <x14:conditionalFormatting xmlns:xm="http://schemas.microsoft.com/office/excel/2006/main">
          <x14:cfRule type="dataBar" id="{6D9CDDE2-BA74-43B7-9F54-D7318FFD61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S145:S147</xm:sqref>
        </x14:conditionalFormatting>
        <x14:conditionalFormatting xmlns:xm="http://schemas.microsoft.com/office/excel/2006/main">
          <x14:cfRule type="dataBar" id="{2C1EF238-D42B-49AD-BA2D-A6D2FF84C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S145:S147</xm:sqref>
        </x14:conditionalFormatting>
        <x14:conditionalFormatting xmlns:xm="http://schemas.microsoft.com/office/excel/2006/main">
          <x14:cfRule type="dataBar" id="{5CA0F41C-377D-40CC-8E24-06B6868757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S145:S147</xm:sqref>
        </x14:conditionalFormatting>
        <x14:conditionalFormatting xmlns:xm="http://schemas.microsoft.com/office/excel/2006/main">
          <x14:cfRule type="dataBar" id="{8B1264EF-4B66-4486-B31C-E2C707750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S145:S147</xm:sqref>
        </x14:conditionalFormatting>
        <x14:conditionalFormatting xmlns:xm="http://schemas.microsoft.com/office/excel/2006/main">
          <x14:cfRule type="dataBar" id="{21D56E3D-4FD2-4977-94F2-7D24ADCB1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F146</xm:sqref>
        </x14:conditionalFormatting>
        <x14:conditionalFormatting xmlns:xm="http://schemas.microsoft.com/office/excel/2006/main">
          <x14:cfRule type="dataBar" id="{DC00FD95-6C42-416C-B071-79AD85FF2B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F145:F147</xm:sqref>
        </x14:conditionalFormatting>
        <x14:conditionalFormatting xmlns:xm="http://schemas.microsoft.com/office/excel/2006/main">
          <x14:cfRule type="dataBar" id="{9B2A87DE-05CB-4032-A0A7-5376B111DB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F145</xm:sqref>
        </x14:conditionalFormatting>
        <x14:conditionalFormatting xmlns:xm="http://schemas.microsoft.com/office/excel/2006/main">
          <x14:cfRule type="dataBar" id="{59B7BD4A-BB95-4FF0-A7B4-9D91BF086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F145:F147</xm:sqref>
        </x14:conditionalFormatting>
        <x14:conditionalFormatting xmlns:xm="http://schemas.microsoft.com/office/excel/2006/main">
          <x14:cfRule type="dataBar" id="{EC50D63D-C5C2-4FDC-A856-F46AD9757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N145:N147</xm:sqref>
        </x14:conditionalFormatting>
        <x14:conditionalFormatting xmlns:xm="http://schemas.microsoft.com/office/excel/2006/main">
          <x14:cfRule type="dataBar" id="{87FF4BDA-F7E7-43E3-B6C0-00BA67A15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S145:S147</xm:sqref>
        </x14:conditionalFormatting>
        <x14:conditionalFormatting xmlns:xm="http://schemas.microsoft.com/office/excel/2006/main">
          <x14:cfRule type="dataBar" id="{DD09C08C-FB3E-4A43-943F-BD5826669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S145:S147</xm:sqref>
        </x14:conditionalFormatting>
        <x14:conditionalFormatting xmlns:xm="http://schemas.microsoft.com/office/excel/2006/main">
          <x14:cfRule type="dataBar" id="{9B2CC8D3-7119-44E2-94DF-A64A7B908E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N145:N147</xm:sqref>
        </x14:conditionalFormatting>
        <x14:conditionalFormatting xmlns:xm="http://schemas.microsoft.com/office/excel/2006/main">
          <x14:cfRule type="dataBar" id="{7DA92366-D9DF-4994-BD4F-EA04CEF03D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S145:S147</xm:sqref>
        </x14:conditionalFormatting>
        <x14:conditionalFormatting xmlns:xm="http://schemas.microsoft.com/office/excel/2006/main">
          <x14:cfRule type="dataBar" id="{ECD5F8F7-7CA3-4E9F-BA3D-52B28A221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S145:S147</xm:sqref>
        </x14:conditionalFormatting>
        <x14:conditionalFormatting xmlns:xm="http://schemas.microsoft.com/office/excel/2006/main">
          <x14:cfRule type="dataBar" id="{4AE2B2A1-4737-456E-9E58-D38BD5DC30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S145:S147</xm:sqref>
        </x14:conditionalFormatting>
        <x14:conditionalFormatting xmlns:xm="http://schemas.microsoft.com/office/excel/2006/main">
          <x14:cfRule type="dataBar" id="{A08F1315-5E63-4FBB-88B6-A6D3D88507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S145:S147</xm:sqref>
        </x14:conditionalFormatting>
        <x14:conditionalFormatting xmlns:xm="http://schemas.microsoft.com/office/excel/2006/main">
          <x14:cfRule type="dataBar" id="{F3AA9251-36C5-4D5B-AC46-D8F1620E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S161:S163</xm:sqref>
        </x14:conditionalFormatting>
        <x14:conditionalFormatting xmlns:xm="http://schemas.microsoft.com/office/excel/2006/main">
          <x14:cfRule type="dataBar" id="{61D8FDE2-CDEE-4FE1-8A31-B0B7B5F17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F161:F163</xm:sqref>
        </x14:conditionalFormatting>
        <x14:conditionalFormatting xmlns:xm="http://schemas.microsoft.com/office/excel/2006/main">
          <x14:cfRule type="dataBar" id="{718969F6-BED4-43EC-BFB3-93EB3AEA1A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N161:N163</xm:sqref>
        </x14:conditionalFormatting>
        <x14:conditionalFormatting xmlns:xm="http://schemas.microsoft.com/office/excel/2006/main">
          <x14:cfRule type="dataBar" id="{89FB9945-1DDC-4C04-8277-200E85C2B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F160:F163</xm:sqref>
        </x14:conditionalFormatting>
        <x14:conditionalFormatting xmlns:xm="http://schemas.microsoft.com/office/excel/2006/main">
          <x14:cfRule type="dataBar" id="{6A7A6630-2B50-482B-B444-930D68EE5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F162</xm:sqref>
        </x14:conditionalFormatting>
        <x14:conditionalFormatting xmlns:xm="http://schemas.microsoft.com/office/excel/2006/main">
          <x14:cfRule type="dataBar" id="{2673B22F-E135-4554-93AA-554120512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U154</xm:sqref>
        </x14:conditionalFormatting>
        <x14:conditionalFormatting xmlns:xm="http://schemas.microsoft.com/office/excel/2006/main">
          <x14:cfRule type="dataBar" id="{2162A6B0-A351-4688-8CDE-4E820AB5B2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U154</xm:sqref>
        </x14:conditionalFormatting>
        <x14:conditionalFormatting xmlns:xm="http://schemas.microsoft.com/office/excel/2006/main">
          <x14:cfRule type="dataBar" id="{74267B38-E7F8-4E5A-ACC2-1347567EE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30FB61A1-8E4F-4397-A36D-1F0D3B4A1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F149</xm:sqref>
        </x14:conditionalFormatting>
        <x14:conditionalFormatting xmlns:xm="http://schemas.microsoft.com/office/excel/2006/main">
          <x14:cfRule type="dataBar" id="{65E12E58-38CF-4394-81FD-E87A5A3F9B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N149</xm:sqref>
        </x14:conditionalFormatting>
        <x14:conditionalFormatting xmlns:xm="http://schemas.microsoft.com/office/excel/2006/main">
          <x14:cfRule type="dataBar" id="{9CDA241D-4DAD-4572-A5A6-CDA08167DB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F149</xm:sqref>
        </x14:conditionalFormatting>
        <x14:conditionalFormatting xmlns:xm="http://schemas.microsoft.com/office/excel/2006/main">
          <x14:cfRule type="dataBar" id="{F0046D76-F6A1-49ED-BF58-EE6022DEB4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N149</xm:sqref>
        </x14:conditionalFormatting>
        <x14:conditionalFormatting xmlns:xm="http://schemas.microsoft.com/office/excel/2006/main">
          <x14:cfRule type="dataBar" id="{99E170AC-72A8-4EFA-8051-A1809B559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5C0CA195-4CD9-48C1-91B9-6CB02387BF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BD61415F-1CD4-4A77-BB4B-80A9C71C9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F149</xm:sqref>
        </x14:conditionalFormatting>
        <x14:conditionalFormatting xmlns:xm="http://schemas.microsoft.com/office/excel/2006/main">
          <x14:cfRule type="dataBar" id="{79FBC1C9-5D5A-4F9C-B5AF-E8BEAEBFC1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N149</xm:sqref>
        </x14:conditionalFormatting>
        <x14:conditionalFormatting xmlns:xm="http://schemas.microsoft.com/office/excel/2006/main">
          <x14:cfRule type="dataBar" id="{567D2945-96FB-47B3-A7F0-22FF29FF58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35A1C901-7A32-4A3A-95FE-4BCDF24B3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0318EBFE-088C-485D-BC2E-0AF2FD4907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D9B24610-E389-4DF9-8E10-B477CB031E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CECA8F2A-D00A-4A45-9B99-973EC8E52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7B665F1E-1EF0-4C5B-946B-156DB7B43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1BB958B5-1A68-49EB-ADD4-BC4890F4A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B75BF1DC-9469-4BEE-AFE0-B986A2DBD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EBA76066-000A-4732-AE48-5AA0032B0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C86ABC7A-9233-466D-8A4A-698CA2AAB1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C48A9903-8FBD-43AA-B87B-0C3F40A13C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T149</xm:sqref>
        </x14:conditionalFormatting>
        <x14:conditionalFormatting xmlns:xm="http://schemas.microsoft.com/office/excel/2006/main">
          <x14:cfRule type="dataBar" id="{094F626A-BDC3-472A-AC8E-DE2F6CF10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T149</xm:sqref>
        </x14:conditionalFormatting>
        <x14:conditionalFormatting xmlns:xm="http://schemas.microsoft.com/office/excel/2006/main">
          <x14:cfRule type="dataBar" id="{6E2A6DDD-2A25-44FF-B6D7-FB6CA97B15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U149</xm:sqref>
        </x14:conditionalFormatting>
        <x14:conditionalFormatting xmlns:xm="http://schemas.microsoft.com/office/excel/2006/main">
          <x14:cfRule type="dataBar" id="{E9C1A033-DD2D-473B-B1EE-FF4F803E8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U149</xm:sqref>
        </x14:conditionalFormatting>
        <x14:conditionalFormatting xmlns:xm="http://schemas.microsoft.com/office/excel/2006/main">
          <x14:cfRule type="dataBar" id="{82D65C84-2D91-47B4-892F-5BC3FF1BA0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F151</xm:sqref>
        </x14:conditionalFormatting>
        <x14:conditionalFormatting xmlns:xm="http://schemas.microsoft.com/office/excel/2006/main">
          <x14:cfRule type="dataBar" id="{DA9EF95A-694F-46D7-AE38-62D5A51FC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N151</xm:sqref>
        </x14:conditionalFormatting>
        <x14:conditionalFormatting xmlns:xm="http://schemas.microsoft.com/office/excel/2006/main">
          <x14:cfRule type="dataBar" id="{6B405BD9-B571-4D58-A324-B63B1AF900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F151</xm:sqref>
        </x14:conditionalFormatting>
        <x14:conditionalFormatting xmlns:xm="http://schemas.microsoft.com/office/excel/2006/main">
          <x14:cfRule type="dataBar" id="{0C0BAF59-6C92-4439-8476-69D71CDE67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N151</xm:sqref>
        </x14:conditionalFormatting>
        <x14:conditionalFormatting xmlns:xm="http://schemas.microsoft.com/office/excel/2006/main">
          <x14:cfRule type="dataBar" id="{28B03B2D-AFB7-41E6-BEBC-0871EC497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F151</xm:sqref>
        </x14:conditionalFormatting>
        <x14:conditionalFormatting xmlns:xm="http://schemas.microsoft.com/office/excel/2006/main">
          <x14:cfRule type="dataBar" id="{407CBAFF-5FBF-4928-9579-B5C2ED11A1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N151</xm:sqref>
        </x14:conditionalFormatting>
        <x14:conditionalFormatting xmlns:xm="http://schemas.microsoft.com/office/excel/2006/main">
          <x14:cfRule type="dataBar" id="{54A5D5B4-B885-486B-BB05-E84C394D4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F641E568-167D-4A9F-922F-DCBB5EC291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C1ACD1F6-4EB3-4EC4-B34C-D2951D953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12451D82-1CD0-4C2E-B490-1D9EEF140C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1D0094C7-7AD9-4DF8-B16B-3C18A33B8F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B2CB857A-C94C-4810-A49C-0E8362307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E19074DC-B8A1-4337-832B-CA2ED4CC8C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75FA38BF-48C4-467D-9395-F156D048FA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1FE0FE56-A424-41EA-9AD5-F39B7563D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10683793-7A67-47AC-8EE8-D2FBFF31F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F51FDE8F-C48D-4AE7-8AD0-8D7E5AD52A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E7B68822-A169-4AEE-81C2-32C39FE7F8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57D570E0-A6BE-4564-9446-63597D276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B07380BD-098A-438E-A219-3058E4569C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BA19EB93-B498-4DCA-A47F-4D8B7A717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F154</xm:sqref>
        </x14:conditionalFormatting>
        <x14:conditionalFormatting xmlns:xm="http://schemas.microsoft.com/office/excel/2006/main">
          <x14:cfRule type="dataBar" id="{25F54E8E-89E4-442A-B772-62496154F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N154</xm:sqref>
        </x14:conditionalFormatting>
        <x14:conditionalFormatting xmlns:xm="http://schemas.microsoft.com/office/excel/2006/main">
          <x14:cfRule type="dataBar" id="{890E9C3C-0E4B-4EB7-84F1-DD0831CBE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F160</xm:sqref>
        </x14:conditionalFormatting>
        <x14:conditionalFormatting xmlns:xm="http://schemas.microsoft.com/office/excel/2006/main">
          <x14:cfRule type="dataBar" id="{D3427ADC-AE8A-46E2-8F46-4C067A20B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F160:F162</xm:sqref>
        </x14:conditionalFormatting>
        <x14:conditionalFormatting xmlns:xm="http://schemas.microsoft.com/office/excel/2006/main">
          <x14:cfRule type="dataBar" id="{13780D6A-6700-4A9E-8CA0-C5B73A0263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F160:F163</xm:sqref>
        </x14:conditionalFormatting>
        <x14:conditionalFormatting xmlns:xm="http://schemas.microsoft.com/office/excel/2006/main">
          <x14:cfRule type="dataBar" id="{F1DD069B-28C8-4A56-A663-FB120A485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T154</xm:sqref>
        </x14:conditionalFormatting>
        <x14:conditionalFormatting xmlns:xm="http://schemas.microsoft.com/office/excel/2006/main">
          <x14:cfRule type="dataBar" id="{1EFA8781-AE0A-487C-9F54-5B25D1E33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T154</xm:sqref>
        </x14:conditionalFormatting>
        <x14:conditionalFormatting xmlns:xm="http://schemas.microsoft.com/office/excel/2006/main">
          <x14:cfRule type="dataBar" id="{E5E25418-6F39-4A2D-BD52-D7834516B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T160</xm:sqref>
        </x14:conditionalFormatting>
        <x14:conditionalFormatting xmlns:xm="http://schemas.microsoft.com/office/excel/2006/main">
          <x14:cfRule type="dataBar" id="{8AE11583-980A-46E4-9A63-2F8DA16590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T160</xm:sqref>
        </x14:conditionalFormatting>
        <x14:conditionalFormatting xmlns:xm="http://schemas.microsoft.com/office/excel/2006/main">
          <x14:cfRule type="dataBar" id="{FF4AAD93-5E60-4D34-BDEC-4984DBD57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T159</xm:sqref>
        </x14:conditionalFormatting>
        <x14:conditionalFormatting xmlns:xm="http://schemas.microsoft.com/office/excel/2006/main">
          <x14:cfRule type="dataBar" id="{F805E965-9D00-4F50-B4E8-FD63447A48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T159</xm:sqref>
        </x14:conditionalFormatting>
        <x14:conditionalFormatting xmlns:xm="http://schemas.microsoft.com/office/excel/2006/main">
          <x14:cfRule type="dataBar" id="{C77FBFAD-90C0-4A64-827E-C21FD7DD64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U154</xm:sqref>
        </x14:conditionalFormatting>
        <x14:conditionalFormatting xmlns:xm="http://schemas.microsoft.com/office/excel/2006/main">
          <x14:cfRule type="dataBar" id="{45A0DB99-BD28-4601-9D6F-745DA6C678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U154</xm:sqref>
        </x14:conditionalFormatting>
        <x14:conditionalFormatting xmlns:xm="http://schemas.microsoft.com/office/excel/2006/main">
          <x14:cfRule type="dataBar" id="{15CC60E2-2F5F-48CB-8DAB-86E313C3AB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U160</xm:sqref>
        </x14:conditionalFormatting>
        <x14:conditionalFormatting xmlns:xm="http://schemas.microsoft.com/office/excel/2006/main">
          <x14:cfRule type="dataBar" id="{EA7FB5FF-EC53-4788-9845-D6BB9B14A5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U160</xm:sqref>
        </x14:conditionalFormatting>
        <x14:conditionalFormatting xmlns:xm="http://schemas.microsoft.com/office/excel/2006/main">
          <x14:cfRule type="dataBar" id="{9949703A-A569-4731-91BE-6F5426BD11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U159</xm:sqref>
        </x14:conditionalFormatting>
        <x14:conditionalFormatting xmlns:xm="http://schemas.microsoft.com/office/excel/2006/main">
          <x14:cfRule type="dataBar" id="{0FEE4564-D619-4FAA-81C7-12902BE960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U159</xm:sqref>
        </x14:conditionalFormatting>
        <x14:conditionalFormatting xmlns:xm="http://schemas.microsoft.com/office/excel/2006/main">
          <x14:cfRule type="dataBar" id="{088EDB51-40A4-427F-A7E0-9515DC46FD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S150 S157</xm:sqref>
        </x14:conditionalFormatting>
        <x14:conditionalFormatting xmlns:xm="http://schemas.microsoft.com/office/excel/2006/main">
          <x14:cfRule type="dataBar" id="{7015FA7A-18D3-4AB0-9C0F-4132C6B24A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F150 F157</xm:sqref>
        </x14:conditionalFormatting>
        <x14:conditionalFormatting xmlns:xm="http://schemas.microsoft.com/office/excel/2006/main">
          <x14:cfRule type="dataBar" id="{4F17A40D-0DA2-4484-9631-88D1995554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N150 N157</xm:sqref>
        </x14:conditionalFormatting>
        <x14:conditionalFormatting xmlns:xm="http://schemas.microsoft.com/office/excel/2006/main">
          <x14:cfRule type="dataBar" id="{609FBC9B-9A10-4DE3-8A97-957E74CC4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S164:S167</xm:sqref>
        </x14:conditionalFormatting>
        <x14:conditionalFormatting xmlns:xm="http://schemas.microsoft.com/office/excel/2006/main">
          <x14:cfRule type="dataBar" id="{9595DD43-D79F-4B4C-93BC-6D279090B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F164:F167</xm:sqref>
        </x14:conditionalFormatting>
        <x14:conditionalFormatting xmlns:xm="http://schemas.microsoft.com/office/excel/2006/main">
          <x14:cfRule type="dataBar" id="{C02C9A86-337D-4DCA-94F1-8350285B1E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N164:N167</xm:sqref>
        </x14:conditionalFormatting>
        <x14:conditionalFormatting xmlns:xm="http://schemas.microsoft.com/office/excel/2006/main">
          <x14:cfRule type="dataBar" id="{CD4084E0-076D-43BC-A2B4-FA051B1647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F163:F167</xm:sqref>
        </x14:conditionalFormatting>
        <x14:conditionalFormatting xmlns:xm="http://schemas.microsoft.com/office/excel/2006/main">
          <x14:cfRule type="dataBar" id="{1F24E7EF-7DA1-4744-8E0A-5EBB8B15F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F165</xm:sqref>
        </x14:conditionalFormatting>
        <x14:conditionalFormatting xmlns:xm="http://schemas.microsoft.com/office/excel/2006/main">
          <x14:cfRule type="dataBar" id="{D585CDE0-3DC8-4479-A5E9-06FF83F97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U158</xm:sqref>
        </x14:conditionalFormatting>
        <x14:conditionalFormatting xmlns:xm="http://schemas.microsoft.com/office/excel/2006/main">
          <x14:cfRule type="dataBar" id="{263FE495-0495-4D74-9EE6-8AE7D1005C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U158</xm:sqref>
        </x14:conditionalFormatting>
        <x14:conditionalFormatting xmlns:xm="http://schemas.microsoft.com/office/excel/2006/main">
          <x14:cfRule type="dataBar" id="{D20C3F5C-521A-4D96-AFA4-73D285F290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983BA3A2-F5E9-4950-A6AF-E1C05F49A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F151</xm:sqref>
        </x14:conditionalFormatting>
        <x14:conditionalFormatting xmlns:xm="http://schemas.microsoft.com/office/excel/2006/main">
          <x14:cfRule type="dataBar" id="{3C690F59-308F-4761-86B6-00FBBF0CC1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N151</xm:sqref>
        </x14:conditionalFormatting>
        <x14:conditionalFormatting xmlns:xm="http://schemas.microsoft.com/office/excel/2006/main">
          <x14:cfRule type="dataBar" id="{D2EB0E7F-72CA-4678-8013-BEB0293CE2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F151</xm:sqref>
        </x14:conditionalFormatting>
        <x14:conditionalFormatting xmlns:xm="http://schemas.microsoft.com/office/excel/2006/main">
          <x14:cfRule type="dataBar" id="{A759C686-C81E-4370-8CF2-38A148F76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N151</xm:sqref>
        </x14:conditionalFormatting>
        <x14:conditionalFormatting xmlns:xm="http://schemas.microsoft.com/office/excel/2006/main">
          <x14:cfRule type="dataBar" id="{0D693357-87F8-47F7-9BC4-C9AC9A46A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E631D44B-C8A4-4A0F-98D3-FDD2671D3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93FC219C-D6A1-42EC-96D7-7DC02EA531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F151</xm:sqref>
        </x14:conditionalFormatting>
        <x14:conditionalFormatting xmlns:xm="http://schemas.microsoft.com/office/excel/2006/main">
          <x14:cfRule type="dataBar" id="{557FF977-1BCC-44B3-B87B-FDD59E13DA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N151</xm:sqref>
        </x14:conditionalFormatting>
        <x14:conditionalFormatting xmlns:xm="http://schemas.microsoft.com/office/excel/2006/main">
          <x14:cfRule type="dataBar" id="{FA317270-A603-4E60-8EB0-4CAA56EEDE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0DAC96D6-6D68-442B-90C4-0F1DA2C63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836CFA4D-F3FA-4EBD-BE1C-630527A482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62CC1AD4-36AA-4EBB-A49B-54005D7F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9600AE75-645D-4C56-987F-F23676236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5F84F9ED-96D3-4B2E-BC9E-FF21523624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F239F1DA-F2D7-4C72-8EA2-DA16889E0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962B2DA3-B793-46D3-A94F-A4A36C850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821EE36B-35E7-445A-BEA8-B4AA59E35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FCFA159D-2ADE-4D30-A2EB-1A25FFAD1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AD8331AA-3AAA-4A76-9881-F3E691FF3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T151</xm:sqref>
        </x14:conditionalFormatting>
        <x14:conditionalFormatting xmlns:xm="http://schemas.microsoft.com/office/excel/2006/main">
          <x14:cfRule type="dataBar" id="{E53B5679-4D67-4875-8EDE-A2C10BB7B7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T151</xm:sqref>
        </x14:conditionalFormatting>
        <x14:conditionalFormatting xmlns:xm="http://schemas.microsoft.com/office/excel/2006/main">
          <x14:cfRule type="dataBar" id="{06453900-DA3E-4F68-959C-603F6396C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U151</xm:sqref>
        </x14:conditionalFormatting>
        <x14:conditionalFormatting xmlns:xm="http://schemas.microsoft.com/office/excel/2006/main">
          <x14:cfRule type="dataBar" id="{952D8E92-C9F4-4C5E-8CD4-F6C1D58DC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U151</xm:sqref>
        </x14:conditionalFormatting>
        <x14:conditionalFormatting xmlns:xm="http://schemas.microsoft.com/office/excel/2006/main">
          <x14:cfRule type="dataBar" id="{1B8F7622-03ED-4A05-B5DC-3680B73393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282D2C04-7B01-437C-A0DE-CAE66FADD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818903D9-D5A2-4C61-BA94-3C851AB7C4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E71E525B-6EB2-4B7B-92DB-8DCEBDD2E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2AA03994-7016-4E1A-ADEA-C986045483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EA7EE123-9971-40A3-8307-12B676ABCD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D4803B58-43D1-4003-983B-DB4365B21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ACF4732A-60E8-47DE-B781-915A528A6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991E31E3-507C-4B20-B0E0-F2EE0FFDC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F43A8D02-BE0E-4AA8-8898-532B09B840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33A368FB-EE1E-45BB-917F-4A154CFC2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297E68CA-B11A-4613-935C-572327EEB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7BAB55F8-DC72-4151-9E63-63CF22D048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</xm:sqref>
        </x14:conditionalFormatting>
        <x14:conditionalFormatting xmlns:xm="http://schemas.microsoft.com/office/excel/2006/main">
          <x14:cfRule type="dataBar" id="{4AB5A87F-ABEB-4CE6-B334-538B2E3B2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S158</xm:sqref>
        </x14:conditionalFormatting>
        <x14:conditionalFormatting xmlns:xm="http://schemas.microsoft.com/office/excel/2006/main">
          <x14:cfRule type="dataBar" id="{01AADF2F-A270-404C-9EE5-CAB6799240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F158</xm:sqref>
        </x14:conditionalFormatting>
        <x14:conditionalFormatting xmlns:xm="http://schemas.microsoft.com/office/excel/2006/main">
          <x14:cfRule type="dataBar" id="{4C52D6C5-F28A-4AFC-A4FF-A8EF2B2B5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N158</xm:sqref>
        </x14:conditionalFormatting>
        <x14:conditionalFormatting xmlns:xm="http://schemas.microsoft.com/office/excel/2006/main">
          <x14:cfRule type="dataBar" id="{F08B3386-5BD2-4217-A7E2-FA1506214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S158:S160</xm:sqref>
        </x14:conditionalFormatting>
        <x14:conditionalFormatting xmlns:xm="http://schemas.microsoft.com/office/excel/2006/main">
          <x14:cfRule type="dataBar" id="{9EC7F7ED-D0E9-4EA3-86DF-E62314874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F158:F160</xm:sqref>
        </x14:conditionalFormatting>
        <x14:conditionalFormatting xmlns:xm="http://schemas.microsoft.com/office/excel/2006/main">
          <x14:cfRule type="dataBar" id="{7BAF62C8-55EF-4438-8ECC-32AA0CE6D3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N158:N160</xm:sqref>
        </x14:conditionalFormatting>
        <x14:conditionalFormatting xmlns:xm="http://schemas.microsoft.com/office/excel/2006/main">
          <x14:cfRule type="dataBar" id="{0DCCB4CE-18B3-4C5D-9635-614A026917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S158:S161</xm:sqref>
        </x14:conditionalFormatting>
        <x14:conditionalFormatting xmlns:xm="http://schemas.microsoft.com/office/excel/2006/main">
          <x14:cfRule type="dataBar" id="{DCE027DC-AEE7-4105-9EEA-665BAF513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F158:F161</xm:sqref>
        </x14:conditionalFormatting>
        <x14:conditionalFormatting xmlns:xm="http://schemas.microsoft.com/office/excel/2006/main">
          <x14:cfRule type="dataBar" id="{D29D5585-3FFF-4048-8E0B-141FEA2AA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N158:N161</xm:sqref>
        </x14:conditionalFormatting>
        <x14:conditionalFormatting xmlns:xm="http://schemas.microsoft.com/office/excel/2006/main">
          <x14:cfRule type="dataBar" id="{7990EE8A-74AD-4714-B59A-9ABFEA66A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F163</xm:sqref>
        </x14:conditionalFormatting>
        <x14:conditionalFormatting xmlns:xm="http://schemas.microsoft.com/office/excel/2006/main">
          <x14:cfRule type="dataBar" id="{A0E262D3-1C6A-4442-8423-F74B85982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F163:F165</xm:sqref>
        </x14:conditionalFormatting>
        <x14:conditionalFormatting xmlns:xm="http://schemas.microsoft.com/office/excel/2006/main">
          <x14:cfRule type="dataBar" id="{2F1DDA6D-CF8B-4984-A7FB-EBB2DA3EC9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F163:F167</xm:sqref>
        </x14:conditionalFormatting>
        <x14:conditionalFormatting xmlns:xm="http://schemas.microsoft.com/office/excel/2006/main">
          <x14:cfRule type="dataBar" id="{058C7E62-09C3-49BA-BBC7-4AE0655F48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T159</xm:sqref>
        </x14:conditionalFormatting>
        <x14:conditionalFormatting xmlns:xm="http://schemas.microsoft.com/office/excel/2006/main">
          <x14:cfRule type="dataBar" id="{8433499C-A769-4ABF-B120-D4912D7F44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T159</xm:sqref>
        </x14:conditionalFormatting>
        <x14:conditionalFormatting xmlns:xm="http://schemas.microsoft.com/office/excel/2006/main">
          <x14:cfRule type="dataBar" id="{DC3EF3FE-5750-4525-9BC3-948C5780F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T158</xm:sqref>
        </x14:conditionalFormatting>
        <x14:conditionalFormatting xmlns:xm="http://schemas.microsoft.com/office/excel/2006/main">
          <x14:cfRule type="dataBar" id="{FF92FF27-76D2-4841-8DB2-03BFFBE39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T158</xm:sqref>
        </x14:conditionalFormatting>
        <x14:conditionalFormatting xmlns:xm="http://schemas.microsoft.com/office/excel/2006/main">
          <x14:cfRule type="dataBar" id="{D9CF030B-3CFE-4970-9FC6-952F59AC6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T163</xm:sqref>
        </x14:conditionalFormatting>
        <x14:conditionalFormatting xmlns:xm="http://schemas.microsoft.com/office/excel/2006/main">
          <x14:cfRule type="dataBar" id="{971EC65D-321D-4FC9-8030-FECA0C2152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T163</xm:sqref>
        </x14:conditionalFormatting>
        <x14:conditionalFormatting xmlns:xm="http://schemas.microsoft.com/office/excel/2006/main">
          <x14:cfRule type="dataBar" id="{DA700D80-8547-46B5-88F0-87887B63A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T162</xm:sqref>
        </x14:conditionalFormatting>
        <x14:conditionalFormatting xmlns:xm="http://schemas.microsoft.com/office/excel/2006/main">
          <x14:cfRule type="dataBar" id="{F754E0A9-F0BE-4F88-90DB-D5E3772FFE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T162</xm:sqref>
        </x14:conditionalFormatting>
        <x14:conditionalFormatting xmlns:xm="http://schemas.microsoft.com/office/excel/2006/main">
          <x14:cfRule type="dataBar" id="{91567B43-64C2-4502-9973-317C1FC06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U159</xm:sqref>
        </x14:conditionalFormatting>
        <x14:conditionalFormatting xmlns:xm="http://schemas.microsoft.com/office/excel/2006/main">
          <x14:cfRule type="dataBar" id="{3C8A3712-7829-411C-917C-04F034324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U159</xm:sqref>
        </x14:conditionalFormatting>
        <x14:conditionalFormatting xmlns:xm="http://schemas.microsoft.com/office/excel/2006/main">
          <x14:cfRule type="dataBar" id="{31ECB1E6-7A60-4CD0-A9A7-59303188E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U158</xm:sqref>
        </x14:conditionalFormatting>
        <x14:conditionalFormatting xmlns:xm="http://schemas.microsoft.com/office/excel/2006/main">
          <x14:cfRule type="dataBar" id="{F0564CCE-CC54-48E8-BC75-EF7E78CFC8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U158</xm:sqref>
        </x14:conditionalFormatting>
        <x14:conditionalFormatting xmlns:xm="http://schemas.microsoft.com/office/excel/2006/main">
          <x14:cfRule type="dataBar" id="{802A02B4-565D-4C9F-A54C-2B675B5C98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U163</xm:sqref>
        </x14:conditionalFormatting>
        <x14:conditionalFormatting xmlns:xm="http://schemas.microsoft.com/office/excel/2006/main">
          <x14:cfRule type="dataBar" id="{D8C5B83D-0294-480F-B2D1-77B64540C2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U163</xm:sqref>
        </x14:conditionalFormatting>
        <x14:conditionalFormatting xmlns:xm="http://schemas.microsoft.com/office/excel/2006/main">
          <x14:cfRule type="dataBar" id="{4B7EAC7D-748E-4A4A-BA75-990340D489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U162</xm:sqref>
        </x14:conditionalFormatting>
        <x14:conditionalFormatting xmlns:xm="http://schemas.microsoft.com/office/excel/2006/main">
          <x14:cfRule type="dataBar" id="{A872A604-62F3-4EA3-AE2D-686BF628E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U162</xm:sqref>
        </x14:conditionalFormatting>
        <x14:conditionalFormatting xmlns:xm="http://schemas.microsoft.com/office/excel/2006/main">
          <x14:cfRule type="dataBar" id="{A3D9B37F-0CAC-42F8-8739-8FEF20944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3E43CD09-B745-4A9A-9404-5168C7773D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F152</xm:sqref>
        </x14:conditionalFormatting>
        <x14:conditionalFormatting xmlns:xm="http://schemas.microsoft.com/office/excel/2006/main">
          <x14:cfRule type="dataBar" id="{8F64BC98-97A7-4925-9434-5B3B1EB89B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N152</xm:sqref>
        </x14:conditionalFormatting>
        <x14:conditionalFormatting xmlns:xm="http://schemas.microsoft.com/office/excel/2006/main">
          <x14:cfRule type="dataBar" id="{6BC08BCD-9803-4E6E-B1C9-BD2467E29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F152</xm:sqref>
        </x14:conditionalFormatting>
        <x14:conditionalFormatting xmlns:xm="http://schemas.microsoft.com/office/excel/2006/main">
          <x14:cfRule type="dataBar" id="{D7475736-7470-4332-B58E-900D53609A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N152</xm:sqref>
        </x14:conditionalFormatting>
        <x14:conditionalFormatting xmlns:xm="http://schemas.microsoft.com/office/excel/2006/main">
          <x14:cfRule type="dataBar" id="{0A81ED09-8114-4BA1-80C9-621DC138B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70646F24-9C09-4358-9ED3-AF00A59A5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E4FB593E-2329-49E8-9AE6-CA40F65FC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F152</xm:sqref>
        </x14:conditionalFormatting>
        <x14:conditionalFormatting xmlns:xm="http://schemas.microsoft.com/office/excel/2006/main">
          <x14:cfRule type="dataBar" id="{470E109E-030E-4BB8-9528-B4AF5F16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N152</xm:sqref>
        </x14:conditionalFormatting>
        <x14:conditionalFormatting xmlns:xm="http://schemas.microsoft.com/office/excel/2006/main">
          <x14:cfRule type="dataBar" id="{593D675A-D5D2-4331-B1B4-0C9155FBEE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D34983F5-91EC-4EFB-B36C-91BBD22306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A4FF9B73-80B1-4B53-A1C4-70524AF8AE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93723F0E-3E6F-4090-9363-E125767322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D7290086-1FDB-449D-A786-87065E2DA7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471A78DD-ACC7-4B5A-A2AA-02E61C24B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30F76944-DF06-41F8-9A69-0ED242BD8F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793BE15F-E6C5-48F6-8A87-2747019F1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3D98D138-20D2-4C85-909A-D03FFBEFB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03DE11EB-724D-46FF-B3EB-D797BF6A6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89D4FBED-8C8A-48CD-80DC-61FDB0CBB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T152</xm:sqref>
        </x14:conditionalFormatting>
        <x14:conditionalFormatting xmlns:xm="http://schemas.microsoft.com/office/excel/2006/main">
          <x14:cfRule type="dataBar" id="{5608DE7A-6E4A-4B43-BD08-8BBBA2CAB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T152</xm:sqref>
        </x14:conditionalFormatting>
        <x14:conditionalFormatting xmlns:xm="http://schemas.microsoft.com/office/excel/2006/main">
          <x14:cfRule type="dataBar" id="{2A7556E0-2135-46D0-AC15-8FB444F1C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U152</xm:sqref>
        </x14:conditionalFormatting>
        <x14:conditionalFormatting xmlns:xm="http://schemas.microsoft.com/office/excel/2006/main">
          <x14:cfRule type="dataBar" id="{E9BDD8AE-7A0D-424F-BFA0-4D32ABB3E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U152</xm:sqref>
        </x14:conditionalFormatting>
        <x14:conditionalFormatting xmlns:xm="http://schemas.microsoft.com/office/excel/2006/main">
          <x14:cfRule type="dataBar" id="{DD3B5BA8-2592-4E34-A6A7-BEA29B7BB5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C7BCB85B-F41E-4B99-B21A-F55955917A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ABF8CE1E-CD38-4FBE-B2A2-44B7DDFA5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36A1A317-A44F-4998-AB4D-EB58AFBBBB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E3A07104-B562-4F32-8E40-F3C1BDEDD1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CF05F5FB-A5B4-4DE1-80D7-2585EB722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1DFB2496-CBEF-483F-AF59-62C4CA30A2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A9C4BFCF-9872-4A0B-9DC7-EA21F1484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21F01E62-D9CE-446D-BE5A-6C79781CF8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DD03FC25-42C6-406A-82FF-506F372FD1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75302764-22B8-4F57-A378-442B0CE87E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A8EDB9D0-52C9-4DB4-9309-EB75A6C13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2080D7D5-D1AB-418B-B221-43DCCB682D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S152</xm:sqref>
        </x14:conditionalFormatting>
        <x14:conditionalFormatting xmlns:xm="http://schemas.microsoft.com/office/excel/2006/main">
          <x14:cfRule type="dataBar" id="{E1C8D3EE-E612-4179-BA33-66D76CCF62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A605B21C-4410-489D-BBCB-58AE51F5A4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F149</xm:sqref>
        </x14:conditionalFormatting>
        <x14:conditionalFormatting xmlns:xm="http://schemas.microsoft.com/office/excel/2006/main">
          <x14:cfRule type="dataBar" id="{2E39B81F-FF8E-4524-AD30-DB4BC509A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N149</xm:sqref>
        </x14:conditionalFormatting>
        <x14:conditionalFormatting xmlns:xm="http://schemas.microsoft.com/office/excel/2006/main">
          <x14:cfRule type="dataBar" id="{ED98D151-F3F9-4C9E-98AD-CF8780D52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F149</xm:sqref>
        </x14:conditionalFormatting>
        <x14:conditionalFormatting xmlns:xm="http://schemas.microsoft.com/office/excel/2006/main">
          <x14:cfRule type="dataBar" id="{A4789DF7-0E63-4154-8BD4-1BE151CE2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N149</xm:sqref>
        </x14:conditionalFormatting>
        <x14:conditionalFormatting xmlns:xm="http://schemas.microsoft.com/office/excel/2006/main">
          <x14:cfRule type="dataBar" id="{33CF131C-9A9B-4A54-A7A5-249C86BD2E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BFEBE8F5-CB98-4A92-BC92-3C95AE0A0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2A112061-EE92-4EDC-9295-CAEA6AE9C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F149</xm:sqref>
        </x14:conditionalFormatting>
        <x14:conditionalFormatting xmlns:xm="http://schemas.microsoft.com/office/excel/2006/main">
          <x14:cfRule type="dataBar" id="{75C56204-2387-4A07-B94B-20F030419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N149</xm:sqref>
        </x14:conditionalFormatting>
        <x14:conditionalFormatting xmlns:xm="http://schemas.microsoft.com/office/excel/2006/main">
          <x14:cfRule type="dataBar" id="{8E9A4CE0-3589-45C7-9125-F42AD23AC4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967708D9-D02C-4B49-B3F3-93BDDA0B7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EC4F91ED-B8AC-4E50-9276-081908FC15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9E8C918D-A3BF-405A-BA11-FFA83E0465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F79703C1-7418-4FC4-8281-1BABB3C6D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82DE6296-5680-40A7-A473-70BC32624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09C14AF1-4A5A-44F4-85CC-47F01DBAE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AD5C101B-5F67-4078-8BF7-B34BF07E3B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90F03502-3302-4A64-9F28-69321A0A5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F7FFD9D4-49EA-4239-AA58-9E2B839D0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0D05C306-2A0C-4CE9-96A0-40B2F99D25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T149</xm:sqref>
        </x14:conditionalFormatting>
        <x14:conditionalFormatting xmlns:xm="http://schemas.microsoft.com/office/excel/2006/main">
          <x14:cfRule type="dataBar" id="{45FCA8E7-E331-4BAF-BD9C-026E0CE5C0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T149</xm:sqref>
        </x14:conditionalFormatting>
        <x14:conditionalFormatting xmlns:xm="http://schemas.microsoft.com/office/excel/2006/main">
          <x14:cfRule type="dataBar" id="{4C765AE8-9A51-4E6B-8419-8A8D848647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U149</xm:sqref>
        </x14:conditionalFormatting>
        <x14:conditionalFormatting xmlns:xm="http://schemas.microsoft.com/office/excel/2006/main">
          <x14:cfRule type="dataBar" id="{522482F0-5CF7-4386-B51A-C53204BBE0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U149</xm:sqref>
        </x14:conditionalFormatting>
        <x14:conditionalFormatting xmlns:xm="http://schemas.microsoft.com/office/excel/2006/main">
          <x14:cfRule type="dataBar" id="{5C9F3137-02D2-47FE-AD5E-21AA8A931C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F163</xm:sqref>
        </x14:conditionalFormatting>
        <x14:conditionalFormatting xmlns:xm="http://schemas.microsoft.com/office/excel/2006/main">
          <x14:cfRule type="dataBar" id="{8D279B5F-D77C-4AC5-8F3E-5BA5585241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F161</xm:sqref>
        </x14:conditionalFormatting>
        <x14:conditionalFormatting xmlns:xm="http://schemas.microsoft.com/office/excel/2006/main">
          <x14:cfRule type="dataBar" id="{F70C7896-7850-4BF8-BD6E-3FD159A35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T157</xm:sqref>
        </x14:conditionalFormatting>
        <x14:conditionalFormatting xmlns:xm="http://schemas.microsoft.com/office/excel/2006/main">
          <x14:cfRule type="dataBar" id="{BD7F374E-6B3B-4FBF-9CD5-5C1E74F8A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T157</xm:sqref>
        </x14:conditionalFormatting>
        <x14:conditionalFormatting xmlns:xm="http://schemas.microsoft.com/office/excel/2006/main">
          <x14:cfRule type="dataBar" id="{578510C1-A2BC-46F1-9856-166CFE1C4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T161</xm:sqref>
        </x14:conditionalFormatting>
        <x14:conditionalFormatting xmlns:xm="http://schemas.microsoft.com/office/excel/2006/main">
          <x14:cfRule type="dataBar" id="{A3F48597-183D-49B5-82C5-BDCC640EDC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T161</xm:sqref>
        </x14:conditionalFormatting>
        <x14:conditionalFormatting xmlns:xm="http://schemas.microsoft.com/office/excel/2006/main">
          <x14:cfRule type="dataBar" id="{C63D2853-533E-402B-ACC0-FD4BB79A8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T160</xm:sqref>
        </x14:conditionalFormatting>
        <x14:conditionalFormatting xmlns:xm="http://schemas.microsoft.com/office/excel/2006/main">
          <x14:cfRule type="dataBar" id="{D11EEE49-FF12-458A-A40D-43187BC34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T160</xm:sqref>
        </x14:conditionalFormatting>
        <x14:conditionalFormatting xmlns:xm="http://schemas.microsoft.com/office/excel/2006/main">
          <x14:cfRule type="dataBar" id="{F978B050-1A57-4B2C-9C13-9602A6A54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U157</xm:sqref>
        </x14:conditionalFormatting>
        <x14:conditionalFormatting xmlns:xm="http://schemas.microsoft.com/office/excel/2006/main">
          <x14:cfRule type="dataBar" id="{F2D0E2B0-B316-4933-8814-6FAE59FBA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U157</xm:sqref>
        </x14:conditionalFormatting>
        <x14:conditionalFormatting xmlns:xm="http://schemas.microsoft.com/office/excel/2006/main">
          <x14:cfRule type="dataBar" id="{2B8F6FDC-32CC-45DE-A496-045F64AA4D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U161</xm:sqref>
        </x14:conditionalFormatting>
        <x14:conditionalFormatting xmlns:xm="http://schemas.microsoft.com/office/excel/2006/main">
          <x14:cfRule type="dataBar" id="{3E745AB7-BAC7-4A16-853E-01553ABC8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U161</xm:sqref>
        </x14:conditionalFormatting>
        <x14:conditionalFormatting xmlns:xm="http://schemas.microsoft.com/office/excel/2006/main">
          <x14:cfRule type="dataBar" id="{82BDCD98-3CB0-4F5F-8C92-C10DF5E3E1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U160</xm:sqref>
        </x14:conditionalFormatting>
        <x14:conditionalFormatting xmlns:xm="http://schemas.microsoft.com/office/excel/2006/main">
          <x14:cfRule type="dataBar" id="{00139720-1C2E-4C82-9412-7C8137B76B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U160</xm:sqref>
        </x14:conditionalFormatting>
        <x14:conditionalFormatting xmlns:xm="http://schemas.microsoft.com/office/excel/2006/main">
          <x14:cfRule type="dataBar" id="{7CE9DD4A-D5D3-4361-A1F1-989C40403C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S158</xm:sqref>
        </x14:conditionalFormatting>
        <x14:conditionalFormatting xmlns:xm="http://schemas.microsoft.com/office/excel/2006/main">
          <x14:cfRule type="dataBar" id="{69C86258-AD47-4446-8502-5515C08A4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F158</xm:sqref>
        </x14:conditionalFormatting>
        <x14:conditionalFormatting xmlns:xm="http://schemas.microsoft.com/office/excel/2006/main">
          <x14:cfRule type="dataBar" id="{22D3CC56-E59A-49F1-A156-07D08794C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N158</xm:sqref>
        </x14:conditionalFormatting>
        <x14:conditionalFormatting xmlns:xm="http://schemas.microsoft.com/office/excel/2006/main">
          <x14:cfRule type="dataBar" id="{0771AD6E-F1FB-47F7-A0EC-845C74422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F166</xm:sqref>
        </x14:conditionalFormatting>
        <x14:conditionalFormatting xmlns:xm="http://schemas.microsoft.com/office/excel/2006/main">
          <x14:cfRule type="dataBar" id="{0EEE0E31-DC21-450C-9DDB-CEB02E9DBF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U159</xm:sqref>
        </x14:conditionalFormatting>
        <x14:conditionalFormatting xmlns:xm="http://schemas.microsoft.com/office/excel/2006/main">
          <x14:cfRule type="dataBar" id="{41E82B66-8E38-466D-B979-DEAD76A1BA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U159</xm:sqref>
        </x14:conditionalFormatting>
        <x14:conditionalFormatting xmlns:xm="http://schemas.microsoft.com/office/excel/2006/main">
          <x14:cfRule type="dataBar" id="{4E7134AE-16AA-4B80-8DF0-A09388D6B5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</xm:sqref>
        </x14:conditionalFormatting>
        <x14:conditionalFormatting xmlns:xm="http://schemas.microsoft.com/office/excel/2006/main">
          <x14:cfRule type="dataBar" id="{C29C3F76-3960-488D-90E2-858B539FB6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N157</xm:sqref>
        </x14:conditionalFormatting>
        <x14:conditionalFormatting xmlns:xm="http://schemas.microsoft.com/office/excel/2006/main">
          <x14:cfRule type="dataBar" id="{547C98CA-5434-4B77-8C86-341B41A92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</xm:sqref>
        </x14:conditionalFormatting>
        <x14:conditionalFormatting xmlns:xm="http://schemas.microsoft.com/office/excel/2006/main">
          <x14:cfRule type="dataBar" id="{6F61E576-EB35-460B-B2D6-0C5AD4C048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N157</xm:sqref>
        </x14:conditionalFormatting>
        <x14:conditionalFormatting xmlns:xm="http://schemas.microsoft.com/office/excel/2006/main">
          <x14:cfRule type="dataBar" id="{2C53D5D1-60B2-43A4-9B8D-7D6FF210B1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</xm:sqref>
        </x14:conditionalFormatting>
        <x14:conditionalFormatting xmlns:xm="http://schemas.microsoft.com/office/excel/2006/main">
          <x14:cfRule type="dataBar" id="{EEA43D62-DAED-4E6E-B220-B8A391256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N157</xm:sqref>
        </x14:conditionalFormatting>
        <x14:conditionalFormatting xmlns:xm="http://schemas.microsoft.com/office/excel/2006/main">
          <x14:cfRule type="dataBar" id="{F0CDBE14-62AA-4FC6-BD41-C8905E7DE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S159</xm:sqref>
        </x14:conditionalFormatting>
        <x14:conditionalFormatting xmlns:xm="http://schemas.microsoft.com/office/excel/2006/main">
          <x14:cfRule type="dataBar" id="{BD363D14-DAEF-4A08-83F7-F86CED5FC1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F159</xm:sqref>
        </x14:conditionalFormatting>
        <x14:conditionalFormatting xmlns:xm="http://schemas.microsoft.com/office/excel/2006/main">
          <x14:cfRule type="dataBar" id="{1EBE6BAE-CF85-4C53-897C-486D41FA8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N159</xm:sqref>
        </x14:conditionalFormatting>
        <x14:conditionalFormatting xmlns:xm="http://schemas.microsoft.com/office/excel/2006/main">
          <x14:cfRule type="dataBar" id="{4D5F0B89-28DC-47E3-94FF-4F69B29F2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F164</xm:sqref>
        </x14:conditionalFormatting>
        <x14:conditionalFormatting xmlns:xm="http://schemas.microsoft.com/office/excel/2006/main">
          <x14:cfRule type="dataBar" id="{721F103D-CCAA-4DE5-B842-0A34D539F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T160</xm:sqref>
        </x14:conditionalFormatting>
        <x14:conditionalFormatting xmlns:xm="http://schemas.microsoft.com/office/excel/2006/main">
          <x14:cfRule type="dataBar" id="{DBA3FD0E-C7CB-4146-8FF8-B9FE526EB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T160</xm:sqref>
        </x14:conditionalFormatting>
        <x14:conditionalFormatting xmlns:xm="http://schemas.microsoft.com/office/excel/2006/main">
          <x14:cfRule type="dataBar" id="{DD259BEE-DCA1-4D4E-88F3-B4F6E2EA3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T159</xm:sqref>
        </x14:conditionalFormatting>
        <x14:conditionalFormatting xmlns:xm="http://schemas.microsoft.com/office/excel/2006/main">
          <x14:cfRule type="dataBar" id="{DC0C683D-5101-4D7C-AD28-C2A6AE95E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T159</xm:sqref>
        </x14:conditionalFormatting>
        <x14:conditionalFormatting xmlns:xm="http://schemas.microsoft.com/office/excel/2006/main">
          <x14:cfRule type="dataBar" id="{515C0AE4-E9ED-457C-ACD7-882299A78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T164</xm:sqref>
        </x14:conditionalFormatting>
        <x14:conditionalFormatting xmlns:xm="http://schemas.microsoft.com/office/excel/2006/main">
          <x14:cfRule type="dataBar" id="{3D6CFC7C-A879-490C-8BC0-1099CBA58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T164</xm:sqref>
        </x14:conditionalFormatting>
        <x14:conditionalFormatting xmlns:xm="http://schemas.microsoft.com/office/excel/2006/main">
          <x14:cfRule type="dataBar" id="{3C44D2FC-D8D7-4C39-8FB5-C90302F63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T163</xm:sqref>
        </x14:conditionalFormatting>
        <x14:conditionalFormatting xmlns:xm="http://schemas.microsoft.com/office/excel/2006/main">
          <x14:cfRule type="dataBar" id="{23C17B70-73EF-4A98-BFAF-B6B66CB12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T163</xm:sqref>
        </x14:conditionalFormatting>
        <x14:conditionalFormatting xmlns:xm="http://schemas.microsoft.com/office/excel/2006/main">
          <x14:cfRule type="dataBar" id="{3DE8BFD7-C389-4C0A-B38F-653E63E09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U160</xm:sqref>
        </x14:conditionalFormatting>
        <x14:conditionalFormatting xmlns:xm="http://schemas.microsoft.com/office/excel/2006/main">
          <x14:cfRule type="dataBar" id="{05E6A35C-48D5-4944-A636-3256D343A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U160</xm:sqref>
        </x14:conditionalFormatting>
        <x14:conditionalFormatting xmlns:xm="http://schemas.microsoft.com/office/excel/2006/main">
          <x14:cfRule type="dataBar" id="{C159B102-3FE8-47CB-9D60-7CDE2574F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U159</xm:sqref>
        </x14:conditionalFormatting>
        <x14:conditionalFormatting xmlns:xm="http://schemas.microsoft.com/office/excel/2006/main">
          <x14:cfRule type="dataBar" id="{4FA3705D-9D97-4EF6-B988-BCF9B0E6D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U159</xm:sqref>
        </x14:conditionalFormatting>
        <x14:conditionalFormatting xmlns:xm="http://schemas.microsoft.com/office/excel/2006/main">
          <x14:cfRule type="dataBar" id="{AD4A6A95-E2C9-4D93-8A50-21A0FBD4B5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U164</xm:sqref>
        </x14:conditionalFormatting>
        <x14:conditionalFormatting xmlns:xm="http://schemas.microsoft.com/office/excel/2006/main">
          <x14:cfRule type="dataBar" id="{38405802-E413-4E9D-B6A9-DC0310A46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U164</xm:sqref>
        </x14:conditionalFormatting>
        <x14:conditionalFormatting xmlns:xm="http://schemas.microsoft.com/office/excel/2006/main">
          <x14:cfRule type="dataBar" id="{B236F9C6-211C-4DD2-935A-B49457FBC8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U163</xm:sqref>
        </x14:conditionalFormatting>
        <x14:conditionalFormatting xmlns:xm="http://schemas.microsoft.com/office/excel/2006/main">
          <x14:cfRule type="dataBar" id="{88E3DA19-90AA-4AC1-8F4E-21E3F7734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U163</xm:sqref>
        </x14:conditionalFormatting>
        <x14:conditionalFormatting xmlns:xm="http://schemas.microsoft.com/office/excel/2006/main">
          <x14:cfRule type="dataBar" id="{A9D16381-6388-40EA-AEC8-FCA37338F7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A563B22A-2E2D-45CC-8AE2-54C1958F4A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F154</xm:sqref>
        </x14:conditionalFormatting>
        <x14:conditionalFormatting xmlns:xm="http://schemas.microsoft.com/office/excel/2006/main">
          <x14:cfRule type="dataBar" id="{BAF7C052-D728-4A47-ACAB-981B8BF96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N154</xm:sqref>
        </x14:conditionalFormatting>
        <x14:conditionalFormatting xmlns:xm="http://schemas.microsoft.com/office/excel/2006/main">
          <x14:cfRule type="dataBar" id="{C6B23EB9-C114-4DF3-A860-CA821FEE4C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9A2A03BC-6522-400D-8AB5-A681231EDB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F154</xm:sqref>
        </x14:conditionalFormatting>
        <x14:conditionalFormatting xmlns:xm="http://schemas.microsoft.com/office/excel/2006/main">
          <x14:cfRule type="dataBar" id="{C640CBCD-78B6-4220-863F-F675EE078C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N154</xm:sqref>
        </x14:conditionalFormatting>
        <x14:conditionalFormatting xmlns:xm="http://schemas.microsoft.com/office/excel/2006/main">
          <x14:cfRule type="dataBar" id="{7F81A5D1-945E-4382-95D0-369281729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F154</xm:sqref>
        </x14:conditionalFormatting>
        <x14:conditionalFormatting xmlns:xm="http://schemas.microsoft.com/office/excel/2006/main">
          <x14:cfRule type="dataBar" id="{8A03AC7A-D83B-481D-9324-B41A5A452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N154</xm:sqref>
        </x14:conditionalFormatting>
        <x14:conditionalFormatting xmlns:xm="http://schemas.microsoft.com/office/excel/2006/main">
          <x14:cfRule type="dataBar" id="{CC735037-2D16-4A3D-9145-632A68392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C74271DA-861B-45A5-A4B3-3632A872AC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103A15B7-78CF-415C-A0F4-BDBED4BD3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F154</xm:sqref>
        </x14:conditionalFormatting>
        <x14:conditionalFormatting xmlns:xm="http://schemas.microsoft.com/office/excel/2006/main">
          <x14:cfRule type="dataBar" id="{FC4C36E1-AE2B-4140-B1E7-AB9947894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N154</xm:sqref>
        </x14:conditionalFormatting>
        <x14:conditionalFormatting xmlns:xm="http://schemas.microsoft.com/office/excel/2006/main">
          <x14:cfRule type="dataBar" id="{254E0FCE-1940-4547-B3BC-47B7D95222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A490DDE5-8505-4A80-8FBB-5D3C2978E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F5A51BC6-AA41-4A21-A439-25BBBAB6A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BD5C3E76-5777-4A61-9909-D5DAD532B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8F47396F-1BFF-4D6E-BA03-A19931EBD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20A46047-7AFD-4A56-94DE-3123297F3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D2B23A4F-70F1-47BD-A19D-096471CD73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A0AC5A23-3FDD-4A48-9D04-FE56D9478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B4AEBFA1-5EF4-4517-A659-7C4113DEA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BBCE020F-38D7-4A9F-B3D1-41D18E7AC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E219D584-B6F5-4CAF-B7A3-0292A6CB9F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T154</xm:sqref>
        </x14:conditionalFormatting>
        <x14:conditionalFormatting xmlns:xm="http://schemas.microsoft.com/office/excel/2006/main">
          <x14:cfRule type="dataBar" id="{DA0DB0D1-D533-4484-845A-083EF938B5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T154</xm:sqref>
        </x14:conditionalFormatting>
        <x14:conditionalFormatting xmlns:xm="http://schemas.microsoft.com/office/excel/2006/main">
          <x14:cfRule type="dataBar" id="{A13D12E6-CA07-4F0B-9232-627A241A6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U154</xm:sqref>
        </x14:conditionalFormatting>
        <x14:conditionalFormatting xmlns:xm="http://schemas.microsoft.com/office/excel/2006/main">
          <x14:cfRule type="dataBar" id="{96280EAF-A9E6-4D72-B810-612137C7A5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U154</xm:sqref>
        </x14:conditionalFormatting>
        <x14:conditionalFormatting xmlns:xm="http://schemas.microsoft.com/office/excel/2006/main">
          <x14:cfRule type="dataBar" id="{E30DC0B5-AB65-4657-AEB3-4A996C561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24333A96-DB2B-42C3-B6FF-80C9F15240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14D8C2E7-A5C9-46C9-81D5-714E9354AF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D3889C26-7B40-43B9-B1A0-232C5DC6D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024C93DC-C160-4E83-8546-03FB55DE9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F179D93B-FC77-41DD-B4E6-E29E041E3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EC9B1462-744A-41AD-8D88-3863BABDE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9A3DF61E-4CD7-4E54-B68F-E0FC6620B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F134213E-F903-401E-BFC4-49C778EA3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656FD411-CF73-4CD8-8FB8-7A3F187E3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9A94823B-57BE-46D3-8536-D58221B2C9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4147E0FB-58B9-46BB-BD7D-13E4C9DDFB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01D75426-BF19-44AF-B61B-FBB93DA5E5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S154</xm:sqref>
        </x14:conditionalFormatting>
        <x14:conditionalFormatting xmlns:xm="http://schemas.microsoft.com/office/excel/2006/main">
          <x14:cfRule type="dataBar" id="{FB8BF42C-9323-429D-886F-F8FB00F7BD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S157 S154</xm:sqref>
        </x14:conditionalFormatting>
        <x14:conditionalFormatting xmlns:xm="http://schemas.microsoft.com/office/excel/2006/main">
          <x14:cfRule type="dataBar" id="{ABB9FAE2-184D-4C26-9B57-7ED304AC0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 F154</xm:sqref>
        </x14:conditionalFormatting>
        <x14:conditionalFormatting xmlns:xm="http://schemas.microsoft.com/office/excel/2006/main">
          <x14:cfRule type="dataBar" id="{58161894-2B2C-4902-8CFA-82B4DA423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N154 N157</xm:sqref>
        </x14:conditionalFormatting>
        <x14:conditionalFormatting xmlns:xm="http://schemas.microsoft.com/office/excel/2006/main">
          <x14:cfRule type="dataBar" id="{E1B9DC4E-6AE9-424D-B999-1DC753E3F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S157:S162 S154</xm:sqref>
        </x14:conditionalFormatting>
        <x14:conditionalFormatting xmlns:xm="http://schemas.microsoft.com/office/excel/2006/main">
          <x14:cfRule type="dataBar" id="{39A977C1-5759-4F85-BCAD-92FEFC6CD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F157:F162 F154</xm:sqref>
        </x14:conditionalFormatting>
        <x14:conditionalFormatting xmlns:xm="http://schemas.microsoft.com/office/excel/2006/main">
          <x14:cfRule type="dataBar" id="{A3A40FA1-39A6-410E-8CAF-4A0E40F74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N157:N162 N154</xm:sqref>
        </x14:conditionalFormatting>
        <x14:conditionalFormatting xmlns:xm="http://schemas.microsoft.com/office/excel/2006/main">
          <x14:cfRule type="dataBar" id="{F710D7DC-035B-4E19-BFF8-52866864E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S157:S163 S154</xm:sqref>
        </x14:conditionalFormatting>
        <x14:conditionalFormatting xmlns:xm="http://schemas.microsoft.com/office/excel/2006/main">
          <x14:cfRule type="dataBar" id="{BF3C9224-8FD4-41E0-B8D8-5E64C6D58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F157:F163 F154</xm:sqref>
        </x14:conditionalFormatting>
        <x14:conditionalFormatting xmlns:xm="http://schemas.microsoft.com/office/excel/2006/main">
          <x14:cfRule type="dataBar" id="{BE0D75EA-E434-4B5D-BC38-F9788C30C2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N157:N163 N154</xm:sqref>
        </x14:conditionalFormatting>
        <x14:conditionalFormatting xmlns:xm="http://schemas.microsoft.com/office/excel/2006/main">
          <x14:cfRule type="dataBar" id="{63AC2D32-4343-4992-87B3-3F9244E1D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S157:S164 S154</xm:sqref>
        </x14:conditionalFormatting>
        <x14:conditionalFormatting xmlns:xm="http://schemas.microsoft.com/office/excel/2006/main">
          <x14:cfRule type="dataBar" id="{4708F4EF-AB10-4C1B-8FCE-E500F201D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F157:F164 F154</xm:sqref>
        </x14:conditionalFormatting>
        <x14:conditionalFormatting xmlns:xm="http://schemas.microsoft.com/office/excel/2006/main">
          <x14:cfRule type="dataBar" id="{D00E67A1-A39E-4426-B8FD-DDCFAC936F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N157:N164 N154</xm:sqref>
        </x14:conditionalFormatting>
        <x14:conditionalFormatting xmlns:xm="http://schemas.microsoft.com/office/excel/2006/main">
          <x14:cfRule type="dataBar" id="{5B4236D0-EB0E-4C0C-BC9B-4CB917EFA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236AC6FA-B60D-4A80-B038-92F334986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5CD5A1E3-97E0-4E0F-92E6-3BBA62993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ED13FE51-8BFF-4CAF-BF63-DEB48F4ED8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63FC4AD8-182B-4344-9445-D027393EA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5DB7D063-376D-4A31-8235-60F0402AF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T155</xm:sqref>
        </x14:conditionalFormatting>
        <x14:conditionalFormatting xmlns:xm="http://schemas.microsoft.com/office/excel/2006/main">
          <x14:cfRule type="dataBar" id="{8508A8BD-09C7-46BB-8B02-C4EE966CF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T155</xm:sqref>
        </x14:conditionalFormatting>
        <x14:conditionalFormatting xmlns:xm="http://schemas.microsoft.com/office/excel/2006/main">
          <x14:cfRule type="dataBar" id="{0CD86A6B-2E58-4401-B60D-DA933D506C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1082CC6E-0C09-4E12-90B8-378A344DE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BB383917-1F9B-46A0-BFDA-3770D4427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21EA5F96-6107-434B-9E15-2FF1E5E84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59322F37-8889-4CEF-975D-0D56B665F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ACDDAFB3-0A42-465E-BDC5-7D86DFE9F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EAC82E21-680B-427F-9D55-27CAE7037A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5F085A3C-E10D-44BF-A4CB-FC71E75735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DC954541-3F23-4E7A-94E5-07538C436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3A6B917C-5993-45F5-AE78-7FE5E4B17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526407E7-3256-464A-ABC4-795A02598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9E1B7849-26BD-4675-AF36-A9B539FD3C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5C6AC9BC-961C-4C23-BB7D-298BCD5145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56B28BA3-806F-454A-BF4E-42E35D721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EB065BAD-5671-40DF-910B-6561B54C9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255DA825-B2D3-4B21-9368-01FAB153D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23413363-964F-43E0-8D39-4604E996B0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DD1B266C-8AEA-4F30-BB2B-1BA4EF6C6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591DF3A3-636D-481F-A071-0E3CED7D3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5456B68F-A823-429A-873E-A0283AADD6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88616353-9784-4421-880C-E503DBD688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F1800D87-1246-4462-9C07-4B3D8B2F6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24940239-5D89-4C7F-8066-96B36A618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C30B803F-896A-4455-B8D2-FD7FE917BA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F446AABF-3B9C-46DF-ADCC-0C293D790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T155</xm:sqref>
        </x14:conditionalFormatting>
        <x14:conditionalFormatting xmlns:xm="http://schemas.microsoft.com/office/excel/2006/main">
          <x14:cfRule type="dataBar" id="{6C64C6D4-287C-4131-99EF-3AFBC9653D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T155</xm:sqref>
        </x14:conditionalFormatting>
        <x14:conditionalFormatting xmlns:xm="http://schemas.microsoft.com/office/excel/2006/main">
          <x14:cfRule type="dataBar" id="{F524D479-DDDC-4FA7-ADCE-3F1AE096AC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74D7F1A3-2649-4A48-885E-F4A55B008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CB57FF9A-6853-435D-BFF6-CE192421D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A69231BC-C19D-4901-B460-8ED083D1E4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D03B75CB-B278-4D0E-BBEB-6F7D17EC77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E6461AD4-5038-41A0-AD87-CBD380A1D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BB819F0A-EA82-4E91-B7A7-CCDF9E0D49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FB2DA9BE-B444-4FE5-AC63-03C5AC5C0F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58110168-6C30-4723-808B-7C162645F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333A94BD-80FC-475F-91BD-18A590FEC9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B46FE5B4-1543-4439-83EC-6FBEBB61F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E2A034D8-7A27-4726-87E8-9193ACFEB2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AB028921-0C53-4A67-B542-8FA0B3B08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12BCC547-7E1C-4805-AAC8-7616D802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C1258305-74B2-4E02-8C80-613A37A27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1F3C531B-42CD-4A3A-B1E0-30B633288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577491EE-4CDE-41B6-B494-BA833A4A00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86CFC5F7-4447-4F7C-9992-62FDE1BD8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4C1EC25C-4A6E-4E7C-9F8A-BE9B87ECB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33FA0A9E-279E-429F-AFA3-DC5C9A331B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8B7C6A35-99BA-40AC-9089-B3DF0D8AE8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FEB9DBBC-1B91-4D87-89E1-396CBC7F2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A3CFDC91-C7D8-4CE8-9BC8-95B1BB219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42AE1B8E-30C9-4CB8-AE01-4C0699B7F0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C6A649C6-D9C4-44A5-8319-542D40ACB0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48CD6431-79B6-4321-8E6F-0248D5EF0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EE24E125-9F4A-4B3F-AC36-E43C044172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7DB57FAE-E216-41B6-A2AF-7DD609967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2A84C914-CFB7-4EA8-9066-1E9823691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90DD792D-98D3-4C22-8FD5-DAC8B27FC0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14334366-BAA3-466C-8DEB-A21297717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64F8E4B1-7AC6-4D1B-A0F3-9ED98B721D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T155</xm:sqref>
        </x14:conditionalFormatting>
        <x14:conditionalFormatting xmlns:xm="http://schemas.microsoft.com/office/excel/2006/main">
          <x14:cfRule type="dataBar" id="{1E6AC0E1-8A72-47D1-9422-828FDE2FD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T155</xm:sqref>
        </x14:conditionalFormatting>
        <x14:conditionalFormatting xmlns:xm="http://schemas.microsoft.com/office/excel/2006/main">
          <x14:cfRule type="dataBar" id="{6C45AE10-AC43-4BD5-A883-E886DE5564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397EE08D-683B-4EE3-A8EC-9FDBBC89E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86D4101C-6D5D-4129-AA89-70DE9318D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7DF4CFE3-BF77-4057-BF29-0F2D1E85E9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4143D4D5-4768-40F5-B260-16B0C212E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474CFEBE-9CC4-4C05-99A3-D51872A1F7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724ED99E-B172-41E2-B81E-AEFB06FAA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8F90D5C7-FED7-4C19-AE77-3D04604E1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DE488A7E-53E3-4364-8C44-7D04C0992C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4D7975A2-C3D8-41B7-8929-0E9934EBE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8A855E50-4D2E-4E38-948C-942E97321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FAD0CB2F-C26C-4943-B0BC-C648F1FBC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47E75020-40B4-44FB-A6A3-D83049E82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7B7045A8-9C92-4F6D-B1DA-C60A9F791B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2BFA557A-7EB9-479B-BE2C-A441C422D4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57D703AE-51DB-4F1F-98E4-576058C862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T155</xm:sqref>
        </x14:conditionalFormatting>
        <x14:conditionalFormatting xmlns:xm="http://schemas.microsoft.com/office/excel/2006/main">
          <x14:cfRule type="dataBar" id="{BCA190CF-245C-4BCB-BBDE-D859E5F7D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T155</xm:sqref>
        </x14:conditionalFormatting>
        <x14:conditionalFormatting xmlns:xm="http://schemas.microsoft.com/office/excel/2006/main">
          <x14:cfRule type="dataBar" id="{211364EF-9A78-4907-9D34-73B705856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D0249792-12FB-4989-8F8B-AD77B25D78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42971BF4-715E-4357-B109-CE4E21842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31AD0AFC-2FF3-4E9B-9683-C360351E5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24D8EAD3-067E-42AC-84BC-3F8FCAEAAE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E150957B-CB71-4406-9465-FBC90E80D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B03FCA00-9872-4520-BBAB-A5C687B2F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83C92AF8-A59E-4D08-801E-25C3D8144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6FD37118-B4EF-4854-AED2-69CB6686C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F0397C74-82DE-4ABA-9256-FAD2B274F5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89249D0A-F69F-4C46-A5A1-88C107A50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E012EDFA-A9B2-410E-B91C-1C8E52EB4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C4F19237-FE9A-48DE-B3F9-FFE758F98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0A826D78-4FA3-4688-B579-B39F07330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1BEF514B-AE6C-448F-AA14-E74FFD4A7A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AC020B3B-7745-4843-A752-A39BE2044C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AC53A1E3-A23F-4BE6-8E96-874CBF4747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58BC643A-7E6B-4C68-AA51-DC4CF8D49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56D80D5F-67F6-40F8-A1AB-58090D227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4E61E21C-091A-4B15-B0C3-4AB5B18D1E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FC28A346-830E-488B-A326-CCF706A33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74406714-46ED-4693-A007-32388B2533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36CF23C8-46DC-4D5D-89D7-90657D403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67ABF15B-D8AA-4B97-9BDE-0FF91364D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B76750C3-0D73-4204-B277-C03D7F66C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40068F90-4176-4C06-B1E9-A91638914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A3EB2AB4-9AEA-416C-B89F-1A2E3FB1C5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4B3D0688-9CB9-42D3-850E-210239825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C13954AE-34DB-48C4-8003-7589AAB18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BCCB7EC2-FF7A-4267-BCDF-0FCA2CD1A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72D7660E-511C-4E28-9A43-E6C21D8D7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C284DC10-4E40-487A-BE19-50A5CEAC1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9E673AB2-FFE0-4F20-A2E3-C956C33B1E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60ECB401-FDA9-413A-910A-A20A63D51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S155</xm:sqref>
        </x14:conditionalFormatting>
        <x14:conditionalFormatting xmlns:xm="http://schemas.microsoft.com/office/excel/2006/main">
          <x14:cfRule type="dataBar" id="{D3AA8B31-2F8F-474F-98B4-7C3C7D61EC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710288BB-11C8-4B3F-BB02-5A42537F1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866AC34C-0AD6-4DCD-B595-8787B1F65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855089D0-5BF1-44B2-9AAB-A92FE4F0EF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1819EB64-91E4-4605-B271-311F886D0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D59F56D3-63C4-45FF-86D5-97CE96B81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U155</xm:sqref>
        </x14:conditionalFormatting>
        <x14:conditionalFormatting xmlns:xm="http://schemas.microsoft.com/office/excel/2006/main">
          <x14:cfRule type="dataBar" id="{A3AB834A-0CD9-498F-A443-57CA3486BE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F166</xm:sqref>
        </x14:conditionalFormatting>
        <x14:conditionalFormatting xmlns:xm="http://schemas.microsoft.com/office/excel/2006/main">
          <x14:cfRule type="dataBar" id="{4189D5DD-D126-417B-8521-804191CC0B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F166</xm:sqref>
        </x14:conditionalFormatting>
        <x14:conditionalFormatting xmlns:xm="http://schemas.microsoft.com/office/excel/2006/main">
          <x14:cfRule type="dataBar" id="{49E207B9-D20F-4225-BE04-423D265C5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F167</xm:sqref>
        </x14:conditionalFormatting>
        <x14:conditionalFormatting xmlns:xm="http://schemas.microsoft.com/office/excel/2006/main">
          <x14:cfRule type="dataBar" id="{7F847D29-53A1-4A9C-A2D3-399E216D62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S166</xm:sqref>
        </x14:conditionalFormatting>
        <x14:conditionalFormatting xmlns:xm="http://schemas.microsoft.com/office/excel/2006/main">
          <x14:cfRule type="dataBar" id="{57C83FCE-00E7-46AD-9843-D9A30FFC2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F166</xm:sqref>
        </x14:conditionalFormatting>
        <x14:conditionalFormatting xmlns:xm="http://schemas.microsoft.com/office/excel/2006/main">
          <x14:cfRule type="dataBar" id="{DAC3D136-CB04-4D92-AC0E-4FE4AF87E9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N166</xm:sqref>
        </x14:conditionalFormatting>
        <x14:conditionalFormatting xmlns:xm="http://schemas.microsoft.com/office/excel/2006/main">
          <x14:cfRule type="dataBar" id="{BADAD54A-3029-4CF8-A90C-B4F8BCA9B1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06885616-2A62-4B53-8260-827401EB6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S157:S158 S154</xm:sqref>
        </x14:conditionalFormatting>
        <x14:conditionalFormatting xmlns:xm="http://schemas.microsoft.com/office/excel/2006/main">
          <x14:cfRule type="dataBar" id="{193B11AC-D6F4-4CBB-804E-462D0B5D05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F157:F158 F154</xm:sqref>
        </x14:conditionalFormatting>
        <x14:conditionalFormatting xmlns:xm="http://schemas.microsoft.com/office/excel/2006/main">
          <x14:cfRule type="dataBar" id="{E2AB74F0-D008-4179-93FB-014D32A981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N157:N158 N154</xm:sqref>
        </x14:conditionalFormatting>
        <x14:conditionalFormatting xmlns:xm="http://schemas.microsoft.com/office/excel/2006/main">
          <x14:cfRule type="dataBar" id="{5E86CB5F-B8B0-45CA-8533-E8F958B3D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S157:S165 S154</xm:sqref>
        </x14:conditionalFormatting>
        <x14:conditionalFormatting xmlns:xm="http://schemas.microsoft.com/office/excel/2006/main">
          <x14:cfRule type="dataBar" id="{CE3451FF-7184-4DB6-85CB-7AE8B4DF8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F157:F165 F154</xm:sqref>
        </x14:conditionalFormatting>
        <x14:conditionalFormatting xmlns:xm="http://schemas.microsoft.com/office/excel/2006/main">
          <x14:cfRule type="dataBar" id="{E545FF79-EAAC-4919-8CFC-0269E29B1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N157:N165 N154</xm:sqref>
        </x14:conditionalFormatting>
        <x14:conditionalFormatting xmlns:xm="http://schemas.microsoft.com/office/excel/2006/main">
          <x14:cfRule type="dataBar" id="{6B03006A-F10F-4289-8DD1-51E42161ED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S157:S167 S154</xm:sqref>
        </x14:conditionalFormatting>
        <x14:conditionalFormatting xmlns:xm="http://schemas.microsoft.com/office/excel/2006/main">
          <x14:cfRule type="dataBar" id="{3C05A867-F8CB-4A96-A8A4-A0DF95E32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F157:F167 F154</xm:sqref>
        </x14:conditionalFormatting>
        <x14:conditionalFormatting xmlns:xm="http://schemas.microsoft.com/office/excel/2006/main">
          <x14:cfRule type="dataBar" id="{5FD6229C-F559-4200-A7F5-F27105C87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N157:N167 N154</xm:sqref>
        </x14:conditionalFormatting>
        <x14:conditionalFormatting xmlns:xm="http://schemas.microsoft.com/office/excel/2006/main">
          <x14:cfRule type="dataBar" id="{1F6413F4-A5EB-4EA4-97C7-170ECD64B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F150 F148 F152 F154 F157:F167</xm:sqref>
        </x14:conditionalFormatting>
        <x14:conditionalFormatting xmlns:xm="http://schemas.microsoft.com/office/excel/2006/main">
          <x14:cfRule type="dataBar" id="{C4477059-7BED-407C-9E09-63CD41AFFF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N148 N150 N152 N154 N157:N167</xm:sqref>
        </x14:conditionalFormatting>
        <x14:conditionalFormatting xmlns:xm="http://schemas.microsoft.com/office/excel/2006/main">
          <x14:cfRule type="dataBar" id="{A4222323-37B8-4130-8B60-5F4A40C119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S148 S150 S152 S154 S157:S167</xm:sqref>
        </x14:conditionalFormatting>
        <x14:conditionalFormatting xmlns:xm="http://schemas.microsoft.com/office/excel/2006/main">
          <x14:cfRule type="dataBar" id="{ACACDDA8-E880-4A75-BEA1-4229CABC9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S145:S148 S150 S152 S154 S157:S167</xm:sqref>
        </x14:conditionalFormatting>
        <x14:conditionalFormatting xmlns:xm="http://schemas.microsoft.com/office/excel/2006/main">
          <x14:cfRule type="dataBar" id="{DACFB656-F4A4-47D4-AE63-8FD1D7158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F145:F148 F150 F152 F154 F157:F163</xm:sqref>
        </x14:conditionalFormatting>
        <x14:conditionalFormatting xmlns:xm="http://schemas.microsoft.com/office/excel/2006/main">
          <x14:cfRule type="dataBar" id="{29826198-5A9A-4234-A5BC-68E5E0B1EB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N145:N148 N150 N152 N154 N157:N167</xm:sqref>
        </x14:conditionalFormatting>
        <x14:conditionalFormatting xmlns:xm="http://schemas.microsoft.com/office/excel/2006/main">
          <x14:cfRule type="dataBar" id="{E2BB0604-2810-4800-9427-BB017670FD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S148 S150 S152 S154 S157:S167</xm:sqref>
        </x14:conditionalFormatting>
        <x14:conditionalFormatting xmlns:xm="http://schemas.microsoft.com/office/excel/2006/main">
          <x14:cfRule type="dataBar" id="{2F48D515-897A-4A1E-AEFB-EEA9B24AD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T148 T150 T152 T154 T157:T167</xm:sqref>
        </x14:conditionalFormatting>
        <x14:conditionalFormatting xmlns:xm="http://schemas.microsoft.com/office/excel/2006/main">
          <x14:cfRule type="dataBar" id="{30815E5C-1DFF-4811-96DE-24040AC0E5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T148 T150 T152 T154 T157:T167</xm:sqref>
        </x14:conditionalFormatting>
        <x14:conditionalFormatting xmlns:xm="http://schemas.microsoft.com/office/excel/2006/main">
          <x14:cfRule type="dataBar" id="{4CDC7618-182D-4328-B21C-8D62A3D5B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U148 U150 U152 U154 U157:U167</xm:sqref>
        </x14:conditionalFormatting>
        <x14:conditionalFormatting xmlns:xm="http://schemas.microsoft.com/office/excel/2006/main">
          <x14:cfRule type="dataBar" id="{90CC0ABB-FD07-415F-9058-0D084748C3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U148 U150 U152 U154 U157:U167</xm:sqref>
        </x14:conditionalFormatting>
        <x14:conditionalFormatting xmlns:xm="http://schemas.microsoft.com/office/excel/2006/main">
          <x14:cfRule type="dataBar" id="{079E7E71-EC58-4403-AD92-6A277A5627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S151:S152 S154 S157:S167</xm:sqref>
        </x14:conditionalFormatting>
        <x14:conditionalFormatting xmlns:xm="http://schemas.microsoft.com/office/excel/2006/main">
          <x14:cfRule type="dataBar" id="{CE8F8139-696E-4A36-90B3-C02B2E59BF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S151:S152 S154 S157:S167</xm:sqref>
        </x14:conditionalFormatting>
        <x14:conditionalFormatting xmlns:xm="http://schemas.microsoft.com/office/excel/2006/main">
          <x14:cfRule type="dataBar" id="{380CACA0-34BB-4CCE-AEB8-C3B5678B9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T151:T152 T154 T157:T167</xm:sqref>
        </x14:conditionalFormatting>
        <x14:conditionalFormatting xmlns:xm="http://schemas.microsoft.com/office/excel/2006/main">
          <x14:cfRule type="dataBar" id="{278487EC-A3A0-4ACB-AADC-ECA433E90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T151:T152 T154 T157:T167</xm:sqref>
        </x14:conditionalFormatting>
        <x14:conditionalFormatting xmlns:xm="http://schemas.microsoft.com/office/excel/2006/main">
          <x14:cfRule type="dataBar" id="{021CC28D-7BF0-4D3B-9606-C2BD5652B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U151:U152 U154 U157:U167</xm:sqref>
        </x14:conditionalFormatting>
        <x14:conditionalFormatting xmlns:xm="http://schemas.microsoft.com/office/excel/2006/main">
          <x14:cfRule type="dataBar" id="{369186B3-9E97-4FDA-9044-2F775CF007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U151:U152 U154 U157:U167</xm:sqref>
        </x14:conditionalFormatting>
        <x14:conditionalFormatting xmlns:xm="http://schemas.microsoft.com/office/excel/2006/main">
          <x14:cfRule type="dataBar" id="{E2FA6C41-54EF-4B90-8CC0-74D046334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U152 U154 U157:U167</xm:sqref>
        </x14:conditionalFormatting>
        <x14:conditionalFormatting xmlns:xm="http://schemas.microsoft.com/office/excel/2006/main">
          <x14:cfRule type="dataBar" id="{36F762E7-C762-4580-974B-4E16283249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U152 U154 U157:U167</xm:sqref>
        </x14:conditionalFormatting>
        <x14:conditionalFormatting xmlns:xm="http://schemas.microsoft.com/office/excel/2006/main">
          <x14:cfRule type="dataBar" id="{C9478CC1-492B-445C-A9E7-428B1F9ED6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U151:U152 U154 U157:U167</xm:sqref>
        </x14:conditionalFormatting>
        <x14:conditionalFormatting xmlns:xm="http://schemas.microsoft.com/office/excel/2006/main">
          <x14:cfRule type="dataBar" id="{B6D261F1-1D99-4DFF-A396-81724000A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A79BA1A1-A9DE-46C6-B3FB-EBE5879A9A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F153</xm:sqref>
        </x14:conditionalFormatting>
        <x14:conditionalFormatting xmlns:xm="http://schemas.microsoft.com/office/excel/2006/main">
          <x14:cfRule type="dataBar" id="{78A598DD-2B87-4853-9549-664EB20CA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N153</xm:sqref>
        </x14:conditionalFormatting>
        <x14:conditionalFormatting xmlns:xm="http://schemas.microsoft.com/office/excel/2006/main">
          <x14:cfRule type="dataBar" id="{544377BA-8AD6-41AB-ABCF-84B7D6375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892B9188-4862-4A67-82F5-99CB13BD3F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F153</xm:sqref>
        </x14:conditionalFormatting>
        <x14:conditionalFormatting xmlns:xm="http://schemas.microsoft.com/office/excel/2006/main">
          <x14:cfRule type="dataBar" id="{95C58946-9992-4D59-8C38-7AF3DB2121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N153</xm:sqref>
        </x14:conditionalFormatting>
        <x14:conditionalFormatting xmlns:xm="http://schemas.microsoft.com/office/excel/2006/main">
          <x14:cfRule type="dataBar" id="{09E5CA73-B3E7-42E5-916F-0CD88078F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F153</xm:sqref>
        </x14:conditionalFormatting>
        <x14:conditionalFormatting xmlns:xm="http://schemas.microsoft.com/office/excel/2006/main">
          <x14:cfRule type="dataBar" id="{712AB0E4-8EB7-4A55-AA51-5E141989B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N153</xm:sqref>
        </x14:conditionalFormatting>
        <x14:conditionalFormatting xmlns:xm="http://schemas.microsoft.com/office/excel/2006/main">
          <x14:cfRule type="dataBar" id="{6039D442-4AA1-4DEA-B929-1B5CAE05C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A4A1853F-AEEE-4CF4-A115-04ED1EFD8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5959090C-2335-4741-8672-CC9182AFB9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F153</xm:sqref>
        </x14:conditionalFormatting>
        <x14:conditionalFormatting xmlns:xm="http://schemas.microsoft.com/office/excel/2006/main">
          <x14:cfRule type="dataBar" id="{AE2EFE2C-712D-442C-B162-6054F2719E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N153</xm:sqref>
        </x14:conditionalFormatting>
        <x14:conditionalFormatting xmlns:xm="http://schemas.microsoft.com/office/excel/2006/main">
          <x14:cfRule type="dataBar" id="{845F0EC7-943D-4D12-82CA-E2C7AAA09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906083DD-3E12-40D2-9DD7-AA75DB1ECB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3019EBCF-7E8B-4DF3-8FD0-CCB82D9936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D7576360-2BE4-440B-A16A-A24E9F04B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81DFD2FD-4071-4DBE-A700-F089227AA8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68BD0847-9AF3-4DDC-A515-8764529BA5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3BAD9512-0213-4D9A-B696-DCC6EE58E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7D0C5A2D-B8E6-4008-8523-CB270C1836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CF912872-35AE-4584-A702-348390971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8FC3072C-9817-4FEC-85AF-D8E6B197F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413AAD38-5983-4ADB-A1FA-95BB7D281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T153</xm:sqref>
        </x14:conditionalFormatting>
        <x14:conditionalFormatting xmlns:xm="http://schemas.microsoft.com/office/excel/2006/main">
          <x14:cfRule type="dataBar" id="{8C95D5C6-844D-499E-9B9C-57F80E0ED9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T153</xm:sqref>
        </x14:conditionalFormatting>
        <x14:conditionalFormatting xmlns:xm="http://schemas.microsoft.com/office/excel/2006/main">
          <x14:cfRule type="dataBar" id="{F3F267A8-0117-43C3-95EF-ACDA6EB21A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U153</xm:sqref>
        </x14:conditionalFormatting>
        <x14:conditionalFormatting xmlns:xm="http://schemas.microsoft.com/office/excel/2006/main">
          <x14:cfRule type="dataBar" id="{69ABC674-2094-4F5D-95DB-45645DFF41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U153</xm:sqref>
        </x14:conditionalFormatting>
        <x14:conditionalFormatting xmlns:xm="http://schemas.microsoft.com/office/excel/2006/main">
          <x14:cfRule type="dataBar" id="{4C149440-71A5-4309-99EF-187B1AB0A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8325A832-4E3B-4834-9D6B-3D891FEC9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1C1007B3-09D9-4634-A1F8-F18FCC11CB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E08E47D4-AB74-4BB3-9837-2277F79E6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5F92B463-8E68-4A7D-AA75-FF001C68F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234281CB-A3FF-4A9D-B565-13ACAE705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A9D77F73-7B60-4634-80B3-EF7E72A4A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D808AD99-DBB2-44AA-B517-6702B1E5F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E2E29445-C861-42CB-BDB5-94B254906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C2893EC7-D2D4-404F-81F2-3B2CF72DC3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008DD794-564A-4CCC-A142-9C1E667A8B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C434FE5C-18E8-4BBF-B46D-9694909F10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C2706108-550E-4B03-B355-853A08F3C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AD5F4E96-EAC5-48CF-8F4A-0A386C6DE8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F153</xm:sqref>
        </x14:conditionalFormatting>
        <x14:conditionalFormatting xmlns:xm="http://schemas.microsoft.com/office/excel/2006/main">
          <x14:cfRule type="dataBar" id="{06F19C84-8A6E-45C1-AC18-9A086E1106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N153</xm:sqref>
        </x14:conditionalFormatting>
        <x14:conditionalFormatting xmlns:xm="http://schemas.microsoft.com/office/excel/2006/main">
          <x14:cfRule type="dataBar" id="{46857719-8632-449A-85BE-AE7635AE6E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BFC4E1CD-CBFC-4C70-9D33-93E65DE8A9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C83FCFF6-62A6-402D-8D35-3710BE82C4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F153</xm:sqref>
        </x14:conditionalFormatting>
        <x14:conditionalFormatting xmlns:xm="http://schemas.microsoft.com/office/excel/2006/main">
          <x14:cfRule type="dataBar" id="{B10204BA-217A-4498-B54C-886345440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N153</xm:sqref>
        </x14:conditionalFormatting>
        <x14:conditionalFormatting xmlns:xm="http://schemas.microsoft.com/office/excel/2006/main">
          <x14:cfRule type="dataBar" id="{F956EC48-EEFE-45C4-BB2E-487BFBCE4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2F3A3075-AE9F-4457-B728-625876DB71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T153</xm:sqref>
        </x14:conditionalFormatting>
        <x14:conditionalFormatting xmlns:xm="http://schemas.microsoft.com/office/excel/2006/main">
          <x14:cfRule type="dataBar" id="{0C7E2ADA-F439-48C9-883E-4DDA7F6611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T153</xm:sqref>
        </x14:conditionalFormatting>
        <x14:conditionalFormatting xmlns:xm="http://schemas.microsoft.com/office/excel/2006/main">
          <x14:cfRule type="dataBar" id="{88476D01-8C8B-4C43-9DD0-7EEFDE83DA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U153</xm:sqref>
        </x14:conditionalFormatting>
        <x14:conditionalFormatting xmlns:xm="http://schemas.microsoft.com/office/excel/2006/main">
          <x14:cfRule type="dataBar" id="{6AE38D03-8946-4D13-863C-C2DB1176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U153</xm:sqref>
        </x14:conditionalFormatting>
        <x14:conditionalFormatting xmlns:xm="http://schemas.microsoft.com/office/excel/2006/main">
          <x14:cfRule type="dataBar" id="{416919EC-C6E6-4B46-A344-AB8B0E940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3886F58F-F350-451F-BAA1-AAD8FE192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S153</xm:sqref>
        </x14:conditionalFormatting>
        <x14:conditionalFormatting xmlns:xm="http://schemas.microsoft.com/office/excel/2006/main">
          <x14:cfRule type="dataBar" id="{70A88F39-1A94-426B-B708-EB842ACB3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T153</xm:sqref>
        </x14:conditionalFormatting>
        <x14:conditionalFormatting xmlns:xm="http://schemas.microsoft.com/office/excel/2006/main">
          <x14:cfRule type="dataBar" id="{7107D182-C015-4630-8DAD-7D62C4BF4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T153</xm:sqref>
        </x14:conditionalFormatting>
        <x14:conditionalFormatting xmlns:xm="http://schemas.microsoft.com/office/excel/2006/main">
          <x14:cfRule type="dataBar" id="{76FEAEF8-446C-4435-AB65-953D0C92A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U153</xm:sqref>
        </x14:conditionalFormatting>
        <x14:conditionalFormatting xmlns:xm="http://schemas.microsoft.com/office/excel/2006/main">
          <x14:cfRule type="dataBar" id="{D61588B4-C9CD-41F4-B8AB-D5B39FC0B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U153</xm:sqref>
        </x14:conditionalFormatting>
        <x14:conditionalFormatting xmlns:xm="http://schemas.microsoft.com/office/excel/2006/main">
          <x14:cfRule type="dataBar" id="{4FFF49E6-E800-4390-B55A-87C7ECD23B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U153</xm:sqref>
        </x14:conditionalFormatting>
        <x14:conditionalFormatting xmlns:xm="http://schemas.microsoft.com/office/excel/2006/main">
          <x14:cfRule type="dataBar" id="{F9A61ED4-6580-4E0E-82DB-9F5E135EE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U153</xm:sqref>
        </x14:conditionalFormatting>
        <x14:conditionalFormatting xmlns:xm="http://schemas.microsoft.com/office/excel/2006/main">
          <x14:cfRule type="dataBar" id="{01690CA3-D7F0-4E13-BBEC-BD7F624AB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"/>
  <sheetViews>
    <sheetView topLeftCell="A13" workbookViewId="0">
      <selection activeCell="I31" sqref="I31"/>
    </sheetView>
  </sheetViews>
  <sheetFormatPr defaultRowHeight="15" x14ac:dyDescent="0.25"/>
  <cols>
    <col min="18" max="18" width="9.5703125" customWidth="1"/>
  </cols>
  <sheetData>
    <row r="1" spans="1:15" x14ac:dyDescent="0.25">
      <c r="A1" s="65" t="s">
        <v>74</v>
      </c>
      <c r="B1" s="62" t="s">
        <v>27</v>
      </c>
    </row>
    <row r="2" spans="1:15" x14ac:dyDescent="0.25">
      <c r="A2" s="66">
        <v>200</v>
      </c>
      <c r="B2" s="61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68">
        <f>A2+90+B2*30</f>
        <v>320</v>
      </c>
      <c r="B3" s="61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68">
        <f t="shared" ref="A4:A12" si="0">A3+90+B3*30</f>
        <v>470</v>
      </c>
      <c r="B4" s="61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68">
        <f t="shared" si="0"/>
        <v>650</v>
      </c>
      <c r="B5" s="61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68">
        <f t="shared" si="0"/>
        <v>860</v>
      </c>
      <c r="B6" s="61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68">
        <f t="shared" si="0"/>
        <v>1100</v>
      </c>
      <c r="B7" s="61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68">
        <f t="shared" si="0"/>
        <v>1370</v>
      </c>
      <c r="B8" s="61">
        <v>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68">
        <f t="shared" si="0"/>
        <v>1670</v>
      </c>
      <c r="B9" s="61">
        <v>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68">
        <f t="shared" si="0"/>
        <v>2000</v>
      </c>
      <c r="B10" s="61">
        <v>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68">
        <f t="shared" si="0"/>
        <v>2360</v>
      </c>
      <c r="B11" s="61">
        <v>10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68">
        <f t="shared" si="0"/>
        <v>2750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25" spans="2:21" x14ac:dyDescent="0.25">
      <c r="B25" s="102" t="s">
        <v>282</v>
      </c>
    </row>
    <row r="27" spans="2:21" x14ac:dyDescent="0.25">
      <c r="B27" t="s">
        <v>136</v>
      </c>
      <c r="C27" t="s">
        <v>138</v>
      </c>
      <c r="D27" t="s">
        <v>137</v>
      </c>
      <c r="E27" t="s">
        <v>270</v>
      </c>
      <c r="G27" t="s">
        <v>130</v>
      </c>
      <c r="H27" t="s">
        <v>146</v>
      </c>
      <c r="I27" t="s">
        <v>147</v>
      </c>
      <c r="J27" t="s">
        <v>386</v>
      </c>
      <c r="M27" t="s">
        <v>261</v>
      </c>
      <c r="N27" t="s">
        <v>264</v>
      </c>
      <c r="O27" t="s">
        <v>143</v>
      </c>
      <c r="P27" t="s">
        <v>150</v>
      </c>
      <c r="R27" t="s">
        <v>148</v>
      </c>
      <c r="S27" t="s">
        <v>132</v>
      </c>
      <c r="T27" t="s">
        <v>149</v>
      </c>
      <c r="U27" t="s">
        <v>151</v>
      </c>
    </row>
    <row r="29" spans="2:21" x14ac:dyDescent="0.25">
      <c r="B29" t="s">
        <v>372</v>
      </c>
      <c r="C29" t="s">
        <v>258</v>
      </c>
      <c r="D29" t="s">
        <v>260</v>
      </c>
      <c r="E29" t="s">
        <v>140</v>
      </c>
      <c r="G29" t="s">
        <v>144</v>
      </c>
      <c r="H29" t="s">
        <v>141</v>
      </c>
      <c r="I29" t="s">
        <v>145</v>
      </c>
      <c r="J29" t="s">
        <v>142</v>
      </c>
      <c r="M29" t="s">
        <v>139</v>
      </c>
      <c r="N29" t="s">
        <v>182</v>
      </c>
      <c r="O29" t="s">
        <v>183</v>
      </c>
      <c r="P29" t="s">
        <v>135</v>
      </c>
      <c r="R29" t="s">
        <v>134</v>
      </c>
      <c r="S29" t="s">
        <v>131</v>
      </c>
      <c r="T29" t="s">
        <v>133</v>
      </c>
      <c r="U29" s="52" t="s">
        <v>355</v>
      </c>
    </row>
    <row r="32" spans="2:21" x14ac:dyDescent="0.25">
      <c r="B32" s="102" t="s">
        <v>283</v>
      </c>
    </row>
    <row r="34" spans="2:20" x14ac:dyDescent="0.25">
      <c r="B34" t="s">
        <v>248</v>
      </c>
      <c r="C34" t="s">
        <v>159</v>
      </c>
      <c r="D34" t="s">
        <v>160</v>
      </c>
      <c r="E34" t="s">
        <v>161</v>
      </c>
      <c r="G34" t="s">
        <v>487</v>
      </c>
      <c r="H34" t="s">
        <v>162</v>
      </c>
      <c r="I34" t="s">
        <v>357</v>
      </c>
      <c r="J34" t="s">
        <v>163</v>
      </c>
      <c r="L34" t="s">
        <v>164</v>
      </c>
      <c r="M34" t="s">
        <v>178</v>
      </c>
      <c r="N34" t="s">
        <v>165</v>
      </c>
      <c r="O34" t="s">
        <v>167</v>
      </c>
      <c r="Q34" t="s">
        <v>166</v>
      </c>
      <c r="R34" t="s">
        <v>168</v>
      </c>
      <c r="S34" t="s">
        <v>180</v>
      </c>
      <c r="T34" s="52" t="s">
        <v>269</v>
      </c>
    </row>
    <row r="36" spans="2:20" x14ac:dyDescent="0.25">
      <c r="B36" t="s">
        <v>369</v>
      </c>
      <c r="C36" t="s">
        <v>171</v>
      </c>
      <c r="D36" t="s">
        <v>172</v>
      </c>
      <c r="E36" t="s">
        <v>173</v>
      </c>
      <c r="G36" t="s">
        <v>170</v>
      </c>
      <c r="H36" t="s">
        <v>169</v>
      </c>
      <c r="I36" t="s">
        <v>249</v>
      </c>
      <c r="J36" t="s">
        <v>411</v>
      </c>
      <c r="L36" t="s">
        <v>177</v>
      </c>
      <c r="M36" t="s">
        <v>144</v>
      </c>
      <c r="N36" t="s">
        <v>368</v>
      </c>
      <c r="O36" t="s">
        <v>182</v>
      </c>
      <c r="Q36" t="s">
        <v>174</v>
      </c>
      <c r="R36" t="s">
        <v>175</v>
      </c>
      <c r="S36" t="s">
        <v>176</v>
      </c>
      <c r="T36" t="s">
        <v>265</v>
      </c>
    </row>
    <row r="39" spans="2:20" x14ac:dyDescent="0.25">
      <c r="B39" s="102" t="s">
        <v>281</v>
      </c>
    </row>
    <row r="41" spans="2:20" x14ac:dyDescent="0.25">
      <c r="B41" t="s">
        <v>185</v>
      </c>
      <c r="C41" t="s">
        <v>187</v>
      </c>
      <c r="D41" t="s">
        <v>188</v>
      </c>
      <c r="E41" t="s">
        <v>228</v>
      </c>
      <c r="G41" t="s">
        <v>232</v>
      </c>
      <c r="H41" t="s">
        <v>229</v>
      </c>
      <c r="I41" t="s">
        <v>230</v>
      </c>
      <c r="J41" t="s">
        <v>231</v>
      </c>
      <c r="L41" t="s">
        <v>198</v>
      </c>
      <c r="M41" t="s">
        <v>199</v>
      </c>
      <c r="N41" t="s">
        <v>197</v>
      </c>
      <c r="O41" t="s">
        <v>213</v>
      </c>
      <c r="Q41" t="s">
        <v>214</v>
      </c>
      <c r="R41" t="s">
        <v>210</v>
      </c>
      <c r="S41" t="s">
        <v>212</v>
      </c>
      <c r="T41" t="s">
        <v>205</v>
      </c>
    </row>
    <row r="43" spans="2:20" x14ac:dyDescent="0.25">
      <c r="B43" t="s">
        <v>208</v>
      </c>
      <c r="C43" t="s">
        <v>211</v>
      </c>
      <c r="D43" t="s">
        <v>196</v>
      </c>
      <c r="E43" t="s">
        <v>218</v>
      </c>
      <c r="G43" t="s">
        <v>215</v>
      </c>
      <c r="H43" t="s">
        <v>243</v>
      </c>
      <c r="I43" t="s">
        <v>219</v>
      </c>
      <c r="J43" t="s">
        <v>195</v>
      </c>
      <c r="L43" t="s">
        <v>221</v>
      </c>
      <c r="M43" t="s">
        <v>216</v>
      </c>
      <c r="N43" t="s">
        <v>220</v>
      </c>
      <c r="O43" t="s">
        <v>203</v>
      </c>
      <c r="Q43" t="s">
        <v>217</v>
      </c>
      <c r="R43" t="s">
        <v>234</v>
      </c>
      <c r="S43" s="54" t="s">
        <v>235</v>
      </c>
      <c r="T43" t="s">
        <v>233</v>
      </c>
    </row>
    <row r="45" spans="2:20" x14ac:dyDescent="0.25">
      <c r="B45" t="s">
        <v>193</v>
      </c>
      <c r="C45" t="s">
        <v>223</v>
      </c>
      <c r="D45" t="s">
        <v>186</v>
      </c>
      <c r="E45" t="s">
        <v>227</v>
      </c>
      <c r="G45" t="s">
        <v>202</v>
      </c>
      <c r="H45" t="s">
        <v>189</v>
      </c>
      <c r="I45" t="s">
        <v>222</v>
      </c>
      <c r="J45" t="s">
        <v>190</v>
      </c>
      <c r="L45" t="s">
        <v>224</v>
      </c>
      <c r="M45" t="s">
        <v>226</v>
      </c>
      <c r="N45" t="s">
        <v>191</v>
      </c>
      <c r="O45" t="s">
        <v>192</v>
      </c>
      <c r="Q45" t="s">
        <v>194</v>
      </c>
      <c r="R45" t="s">
        <v>200</v>
      </c>
      <c r="S45" t="s">
        <v>209</v>
      </c>
      <c r="T45" t="s">
        <v>204</v>
      </c>
    </row>
    <row r="47" spans="2:20" x14ac:dyDescent="0.25">
      <c r="B47" t="s">
        <v>225</v>
      </c>
      <c r="C47" t="s">
        <v>239</v>
      </c>
      <c r="D47" t="s">
        <v>240</v>
      </c>
      <c r="E47" t="s">
        <v>241</v>
      </c>
      <c r="G47" t="s">
        <v>242</v>
      </c>
      <c r="H47" t="s">
        <v>256</v>
      </c>
      <c r="I47" t="s">
        <v>257</v>
      </c>
      <c r="J47" t="s">
        <v>268</v>
      </c>
      <c r="L47" s="52" t="s">
        <v>271</v>
      </c>
      <c r="M47" s="52" t="s">
        <v>275</v>
      </c>
      <c r="N47" t="s">
        <v>276</v>
      </c>
      <c r="O47" t="s">
        <v>279</v>
      </c>
      <c r="Q47" s="84" t="s">
        <v>323</v>
      </c>
      <c r="R47" s="84" t="s">
        <v>322</v>
      </c>
      <c r="S47" s="84" t="s">
        <v>324</v>
      </c>
      <c r="T47" s="84" t="s">
        <v>337</v>
      </c>
    </row>
    <row r="50" spans="2:21" x14ac:dyDescent="0.25">
      <c r="B50" s="84" t="s">
        <v>236</v>
      </c>
      <c r="C50" s="84" t="s">
        <v>236</v>
      </c>
      <c r="D50" s="84" t="s">
        <v>236</v>
      </c>
      <c r="E50" s="84" t="s">
        <v>236</v>
      </c>
      <c r="G50" s="84" t="s">
        <v>236</v>
      </c>
      <c r="H50" s="84" t="s">
        <v>236</v>
      </c>
      <c r="I50" s="84" t="s">
        <v>236</v>
      </c>
      <c r="J50" s="84" t="s">
        <v>236</v>
      </c>
      <c r="L50" s="84" t="s">
        <v>236</v>
      </c>
      <c r="M50" s="84" t="s">
        <v>236</v>
      </c>
      <c r="N50" s="84" t="s">
        <v>236</v>
      </c>
      <c r="O50" s="84" t="s">
        <v>236</v>
      </c>
      <c r="Q50" s="84" t="s">
        <v>236</v>
      </c>
      <c r="R50" s="84" t="s">
        <v>236</v>
      </c>
      <c r="S50" s="84" t="s">
        <v>236</v>
      </c>
      <c r="T50" s="84" t="s">
        <v>236</v>
      </c>
    </row>
    <row r="52" spans="2:21" x14ac:dyDescent="0.25">
      <c r="B52" s="84" t="s">
        <v>236</v>
      </c>
      <c r="C52" s="84" t="s">
        <v>236</v>
      </c>
      <c r="D52" s="84" t="s">
        <v>236</v>
      </c>
      <c r="E52" s="84" t="s">
        <v>236</v>
      </c>
      <c r="G52" s="84" t="s">
        <v>236</v>
      </c>
      <c r="H52" s="84" t="s">
        <v>236</v>
      </c>
      <c r="I52" s="84" t="s">
        <v>236</v>
      </c>
      <c r="J52" s="84" t="s">
        <v>236</v>
      </c>
      <c r="L52" s="84" t="s">
        <v>236</v>
      </c>
      <c r="M52" s="84" t="s">
        <v>236</v>
      </c>
      <c r="N52" s="84" t="s">
        <v>236</v>
      </c>
      <c r="O52" s="84" t="s">
        <v>236</v>
      </c>
      <c r="Q52" s="84" t="s">
        <v>236</v>
      </c>
      <c r="R52" s="84" t="s">
        <v>236</v>
      </c>
      <c r="S52" s="84" t="s">
        <v>236</v>
      </c>
      <c r="T52" s="84" t="s">
        <v>236</v>
      </c>
    </row>
    <row r="54" spans="2:21" x14ac:dyDescent="0.25">
      <c r="B54" t="s">
        <v>338</v>
      </c>
      <c r="C54" t="s">
        <v>339</v>
      </c>
      <c r="D54" t="s">
        <v>353</v>
      </c>
      <c r="E54" t="s">
        <v>375</v>
      </c>
      <c r="G54" t="s">
        <v>374</v>
      </c>
      <c r="H54" t="s">
        <v>377</v>
      </c>
      <c r="I54" t="s">
        <v>380</v>
      </c>
      <c r="J54" t="s">
        <v>382</v>
      </c>
      <c r="L54" t="s">
        <v>384</v>
      </c>
      <c r="M54" t="s">
        <v>401</v>
      </c>
      <c r="N54" t="s">
        <v>402</v>
      </c>
      <c r="O54" s="121" t="s">
        <v>408</v>
      </c>
      <c r="Q54" s="121" t="s">
        <v>409</v>
      </c>
      <c r="R54" s="84" t="s">
        <v>236</v>
      </c>
      <c r="S54" s="84" t="s">
        <v>236</v>
      </c>
      <c r="T54" s="84" t="s">
        <v>236</v>
      </c>
    </row>
    <row r="56" spans="2:21" x14ac:dyDescent="0.25">
      <c r="B56" s="84" t="s">
        <v>484</v>
      </c>
      <c r="C56" t="s">
        <v>207</v>
      </c>
      <c r="D56" t="s">
        <v>201</v>
      </c>
      <c r="E56" t="s">
        <v>206</v>
      </c>
      <c r="G56" s="84" t="s">
        <v>236</v>
      </c>
      <c r="H56" s="84" t="s">
        <v>236</v>
      </c>
      <c r="I56" s="84" t="s">
        <v>236</v>
      </c>
      <c r="J56" s="84" t="s">
        <v>236</v>
      </c>
      <c r="L56" s="84" t="s">
        <v>236</v>
      </c>
      <c r="M56" s="84" t="s">
        <v>236</v>
      </c>
      <c r="N56" s="84" t="s">
        <v>236</v>
      </c>
      <c r="O56" s="84" t="s">
        <v>236</v>
      </c>
      <c r="Q56" s="84" t="s">
        <v>236</v>
      </c>
      <c r="R56" s="84" t="s">
        <v>236</v>
      </c>
      <c r="S56" s="84" t="s">
        <v>236</v>
      </c>
      <c r="T56" s="84" t="s">
        <v>236</v>
      </c>
    </row>
    <row r="58" spans="2:21" x14ac:dyDescent="0.25">
      <c r="Q58" s="84"/>
    </row>
    <row r="63" spans="2:21" x14ac:dyDescent="0.25">
      <c r="B63" s="102" t="s">
        <v>284</v>
      </c>
    </row>
    <row r="64" spans="2:21" x14ac:dyDescent="0.25">
      <c r="R64" t="s">
        <v>328</v>
      </c>
      <c r="S64" t="s">
        <v>329</v>
      </c>
      <c r="T64" t="s">
        <v>327</v>
      </c>
      <c r="U64" t="s">
        <v>330</v>
      </c>
    </row>
    <row r="65" spans="2:22" x14ac:dyDescent="0.25">
      <c r="B65" s="104" t="s">
        <v>311</v>
      </c>
      <c r="C65" s="104" t="s">
        <v>290</v>
      </c>
      <c r="D65" s="104" t="s">
        <v>285</v>
      </c>
      <c r="E65" s="104" t="s">
        <v>302</v>
      </c>
      <c r="G65" s="104" t="s">
        <v>313</v>
      </c>
      <c r="H65" s="104" t="s">
        <v>291</v>
      </c>
      <c r="I65" s="104" t="s">
        <v>293</v>
      </c>
      <c r="J65" s="104" t="s">
        <v>297</v>
      </c>
      <c r="L65" s="104" t="s">
        <v>298</v>
      </c>
      <c r="M65" s="104" t="s">
        <v>301</v>
      </c>
      <c r="N65" s="104" t="s">
        <v>287</v>
      </c>
      <c r="O65" s="104" t="s">
        <v>292</v>
      </c>
      <c r="R65" t="s">
        <v>331</v>
      </c>
      <c r="S65" t="s">
        <v>332</v>
      </c>
      <c r="T65" t="s">
        <v>333</v>
      </c>
      <c r="U65" t="s">
        <v>334</v>
      </c>
    </row>
    <row r="66" spans="2:22" x14ac:dyDescent="0.25">
      <c r="E66" s="104" t="s">
        <v>319</v>
      </c>
      <c r="H66" s="104" t="s">
        <v>373</v>
      </c>
      <c r="I66" s="104" t="s">
        <v>306</v>
      </c>
      <c r="J66" s="104" t="s">
        <v>315</v>
      </c>
      <c r="M66" s="103" t="s">
        <v>410</v>
      </c>
      <c r="N66" s="103" t="s">
        <v>326</v>
      </c>
      <c r="O66" s="103" t="s">
        <v>307</v>
      </c>
      <c r="R66" t="s">
        <v>335</v>
      </c>
      <c r="S66" t="s">
        <v>336</v>
      </c>
      <c r="T66" t="s">
        <v>354</v>
      </c>
    </row>
    <row r="70" spans="2:22" x14ac:dyDescent="0.25">
      <c r="B70" s="104" t="s">
        <v>310</v>
      </c>
      <c r="C70" s="104" t="s">
        <v>295</v>
      </c>
      <c r="D70" s="105" t="s">
        <v>288</v>
      </c>
      <c r="E70" s="106" t="s">
        <v>289</v>
      </c>
      <c r="G70" s="104" t="s">
        <v>286</v>
      </c>
      <c r="H70" s="104" t="s">
        <v>308</v>
      </c>
      <c r="I70" s="104" t="s">
        <v>317</v>
      </c>
      <c r="J70" s="104" t="s">
        <v>312</v>
      </c>
      <c r="L70" s="104" t="s">
        <v>303</v>
      </c>
      <c r="M70" s="104" t="s">
        <v>296</v>
      </c>
      <c r="N70" s="104" t="s">
        <v>299</v>
      </c>
      <c r="O70" s="104" t="s">
        <v>305</v>
      </c>
      <c r="S70" t="s">
        <v>406</v>
      </c>
      <c r="T70" t="s">
        <v>373</v>
      </c>
      <c r="U70" t="s">
        <v>407</v>
      </c>
    </row>
    <row r="71" spans="2:22" x14ac:dyDescent="0.25">
      <c r="C71" s="109" t="s">
        <v>325</v>
      </c>
      <c r="D71" s="109" t="s">
        <v>314</v>
      </c>
      <c r="E71" s="108" t="s">
        <v>294</v>
      </c>
      <c r="H71" s="107" t="s">
        <v>304</v>
      </c>
      <c r="I71" s="107" t="s">
        <v>316</v>
      </c>
      <c r="J71" s="107" t="s">
        <v>300</v>
      </c>
      <c r="L71" s="104" t="s">
        <v>381</v>
      </c>
      <c r="M71" s="104" t="s">
        <v>383</v>
      </c>
      <c r="N71" s="104" t="s">
        <v>376</v>
      </c>
      <c r="O71" s="104" t="s">
        <v>309</v>
      </c>
      <c r="S71" s="104" t="s">
        <v>293</v>
      </c>
      <c r="U71" s="104" t="s">
        <v>313</v>
      </c>
    </row>
    <row r="72" spans="2:22" x14ac:dyDescent="0.25">
      <c r="L72" s="104" t="s">
        <v>379</v>
      </c>
      <c r="O72" s="107" t="s">
        <v>483</v>
      </c>
      <c r="R72" s="104" t="s">
        <v>404</v>
      </c>
      <c r="S72" s="104" t="s">
        <v>319</v>
      </c>
      <c r="T72" s="104" t="s">
        <v>405</v>
      </c>
      <c r="U72" s="104" t="s">
        <v>403</v>
      </c>
    </row>
    <row r="75" spans="2:22" x14ac:dyDescent="0.25">
      <c r="B75" s="102" t="s">
        <v>359</v>
      </c>
      <c r="C75" s="102"/>
    </row>
    <row r="77" spans="2:22" x14ac:dyDescent="0.25">
      <c r="B77" s="104" t="s">
        <v>360</v>
      </c>
      <c r="C77" s="117">
        <v>5</v>
      </c>
      <c r="D77" s="117">
        <v>10</v>
      </c>
      <c r="E77" s="117">
        <v>15</v>
      </c>
      <c r="F77" s="117">
        <v>20</v>
      </c>
      <c r="G77" s="117">
        <v>25</v>
      </c>
      <c r="H77" s="117">
        <v>30</v>
      </c>
      <c r="I77" s="117">
        <v>35</v>
      </c>
      <c r="J77" s="117">
        <v>40</v>
      </c>
      <c r="K77" s="117">
        <v>45</v>
      </c>
      <c r="L77" s="117">
        <v>50</v>
      </c>
      <c r="M77" s="117">
        <v>55</v>
      </c>
      <c r="N77" s="117">
        <v>60</v>
      </c>
      <c r="O77" s="117">
        <v>65</v>
      </c>
      <c r="P77" s="117">
        <v>70</v>
      </c>
      <c r="Q77" s="117">
        <v>75</v>
      </c>
      <c r="R77" s="117">
        <v>80</v>
      </c>
      <c r="S77" s="117">
        <v>85</v>
      </c>
      <c r="T77" s="117">
        <v>90</v>
      </c>
      <c r="U77" s="117">
        <v>95</v>
      </c>
      <c r="V77" s="117">
        <v>100</v>
      </c>
    </row>
    <row r="79" spans="2:22" x14ac:dyDescent="0.25">
      <c r="B79" s="104" t="s">
        <v>361</v>
      </c>
      <c r="C79" s="117">
        <v>1</v>
      </c>
      <c r="D79" s="117">
        <v>2</v>
      </c>
      <c r="E79" s="117">
        <v>3</v>
      </c>
      <c r="F79" s="117">
        <v>3</v>
      </c>
      <c r="G79" s="117">
        <v>4</v>
      </c>
      <c r="H79" s="117">
        <v>5</v>
      </c>
      <c r="I79" s="117">
        <v>6</v>
      </c>
      <c r="J79" s="117">
        <v>6</v>
      </c>
      <c r="K79" s="117">
        <v>7</v>
      </c>
      <c r="L79" s="117">
        <v>8</v>
      </c>
      <c r="M79" s="117">
        <v>9</v>
      </c>
      <c r="N79" s="117">
        <v>9</v>
      </c>
      <c r="O79" s="117">
        <v>10</v>
      </c>
      <c r="P79" s="117">
        <v>11</v>
      </c>
      <c r="Q79" s="117">
        <v>12</v>
      </c>
      <c r="R79" s="117">
        <v>12</v>
      </c>
      <c r="S79" s="117">
        <v>13</v>
      </c>
      <c r="T79" s="117">
        <v>14</v>
      </c>
      <c r="U79" s="117">
        <v>15</v>
      </c>
      <c r="V79" s="117">
        <v>15</v>
      </c>
    </row>
    <row r="80" spans="2:22" x14ac:dyDescent="0.25">
      <c r="B80" s="104" t="s">
        <v>367</v>
      </c>
      <c r="C80" s="118">
        <f>1+C79*0.06</f>
        <v>1.06</v>
      </c>
      <c r="D80" s="118">
        <f t="shared" ref="D80:V80" si="1">1+D79*0.06</f>
        <v>1.1200000000000001</v>
      </c>
      <c r="E80" s="118">
        <f t="shared" si="1"/>
        <v>1.18</v>
      </c>
      <c r="F80" s="118">
        <f t="shared" si="1"/>
        <v>1.18</v>
      </c>
      <c r="G80" s="118">
        <f t="shared" si="1"/>
        <v>1.24</v>
      </c>
      <c r="H80" s="118">
        <f t="shared" si="1"/>
        <v>1.3</v>
      </c>
      <c r="I80" s="118">
        <f t="shared" si="1"/>
        <v>1.3599999999999999</v>
      </c>
      <c r="J80" s="118">
        <f t="shared" si="1"/>
        <v>1.3599999999999999</v>
      </c>
      <c r="K80" s="118">
        <f t="shared" si="1"/>
        <v>1.42</v>
      </c>
      <c r="L80" s="118">
        <f t="shared" si="1"/>
        <v>1.48</v>
      </c>
      <c r="M80" s="118">
        <f t="shared" si="1"/>
        <v>1.54</v>
      </c>
      <c r="N80" s="118">
        <f t="shared" si="1"/>
        <v>1.54</v>
      </c>
      <c r="O80" s="118">
        <f t="shared" si="1"/>
        <v>1.6</v>
      </c>
      <c r="P80" s="118">
        <f t="shared" si="1"/>
        <v>1.66</v>
      </c>
      <c r="Q80" s="118">
        <f t="shared" si="1"/>
        <v>1.72</v>
      </c>
      <c r="R80" s="118">
        <f t="shared" si="1"/>
        <v>1.72</v>
      </c>
      <c r="S80" s="118">
        <f t="shared" si="1"/>
        <v>1.78</v>
      </c>
      <c r="T80" s="118">
        <f t="shared" si="1"/>
        <v>1.8399999999999999</v>
      </c>
      <c r="U80" s="118">
        <f t="shared" si="1"/>
        <v>1.9</v>
      </c>
      <c r="V80" s="118">
        <f t="shared" si="1"/>
        <v>1.9</v>
      </c>
    </row>
    <row r="82" spans="2:22" x14ac:dyDescent="0.25">
      <c r="B82" s="104" t="s">
        <v>364</v>
      </c>
      <c r="C82" s="120">
        <v>5</v>
      </c>
      <c r="D82" s="120">
        <v>8</v>
      </c>
      <c r="E82" s="120">
        <v>12</v>
      </c>
      <c r="F82" s="120">
        <v>15</v>
      </c>
      <c r="G82" s="120">
        <v>18</v>
      </c>
      <c r="H82" s="120">
        <v>21</v>
      </c>
      <c r="I82" s="120">
        <v>23</v>
      </c>
      <c r="J82" s="120">
        <v>26</v>
      </c>
      <c r="K82" s="120">
        <v>28</v>
      </c>
      <c r="L82" s="120">
        <v>30</v>
      </c>
      <c r="M82" s="120">
        <v>32</v>
      </c>
      <c r="N82" s="120">
        <v>34</v>
      </c>
      <c r="O82" s="120">
        <v>36</v>
      </c>
      <c r="P82" s="120">
        <v>37</v>
      </c>
      <c r="Q82" s="120">
        <v>39</v>
      </c>
      <c r="R82" s="120">
        <v>41</v>
      </c>
      <c r="S82" s="120">
        <v>43</v>
      </c>
      <c r="T82" s="120">
        <v>44</v>
      </c>
      <c r="U82" s="120">
        <v>46</v>
      </c>
      <c r="V82" s="120">
        <v>47</v>
      </c>
    </row>
    <row r="83" spans="2:22" x14ac:dyDescent="0.25">
      <c r="B83" s="104" t="s">
        <v>367</v>
      </c>
      <c r="C83" s="118">
        <f t="shared" ref="C83" si="2">100/(100-C82)</f>
        <v>1.0526315789473684</v>
      </c>
      <c r="D83" s="118">
        <f t="shared" ref="D83" si="3">100/(100-D82)</f>
        <v>1.0869565217391304</v>
      </c>
      <c r="E83" s="118">
        <f t="shared" ref="E83" si="4">100/(100-E82)</f>
        <v>1.1363636363636365</v>
      </c>
      <c r="F83" s="118">
        <f t="shared" ref="F83" si="5">100/(100-F82)</f>
        <v>1.1764705882352942</v>
      </c>
      <c r="G83" s="118">
        <f t="shared" ref="G83" si="6">100/(100-G82)</f>
        <v>1.2195121951219512</v>
      </c>
      <c r="H83" s="118">
        <f t="shared" ref="H83" si="7">100/(100-H82)</f>
        <v>1.2658227848101267</v>
      </c>
      <c r="I83" s="118">
        <f t="shared" ref="I83" si="8">100/(100-I82)</f>
        <v>1.2987012987012987</v>
      </c>
      <c r="J83" s="118">
        <f t="shared" ref="J83" si="9">100/(100-J82)</f>
        <v>1.3513513513513513</v>
      </c>
      <c r="K83" s="118">
        <f t="shared" ref="K83" si="10">100/(100-K82)</f>
        <v>1.3888888888888888</v>
      </c>
      <c r="L83" s="118">
        <f t="shared" ref="L83" si="11">100/(100-L82)</f>
        <v>1.4285714285714286</v>
      </c>
      <c r="M83" s="118">
        <f t="shared" ref="M83" si="12">100/(100-M82)</f>
        <v>1.4705882352941178</v>
      </c>
      <c r="N83" s="118">
        <f t="shared" ref="N83" si="13">100/(100-N82)</f>
        <v>1.5151515151515151</v>
      </c>
      <c r="O83" s="118">
        <f t="shared" ref="O83" si="14">100/(100-O82)</f>
        <v>1.5625</v>
      </c>
      <c r="P83" s="118">
        <f t="shared" ref="P83" si="15">100/(100-P82)</f>
        <v>1.5873015873015872</v>
      </c>
      <c r="Q83" s="118">
        <f t="shared" ref="Q83" si="16">100/(100-Q82)</f>
        <v>1.639344262295082</v>
      </c>
      <c r="R83" s="118">
        <f t="shared" ref="R83" si="17">100/(100-R82)</f>
        <v>1.6949152542372881</v>
      </c>
      <c r="S83" s="118">
        <f t="shared" ref="S83" si="18">100/(100-S82)</f>
        <v>1.7543859649122806</v>
      </c>
      <c r="T83" s="118">
        <f t="shared" ref="T83" si="19">100/(100-T82)</f>
        <v>1.7857142857142858</v>
      </c>
      <c r="U83" s="118">
        <f t="shared" ref="U83" si="20">100/(100-U82)</f>
        <v>1.8518518518518519</v>
      </c>
      <c r="V83" s="118">
        <f>100/(100-V82)</f>
        <v>1.8867924528301887</v>
      </c>
    </row>
    <row r="84" spans="2:22" x14ac:dyDescent="0.25"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</row>
    <row r="85" spans="2:22" x14ac:dyDescent="0.25">
      <c r="B85" s="104" t="s">
        <v>366</v>
      </c>
      <c r="C85" s="118">
        <v>0.15</v>
      </c>
      <c r="D85" s="118">
        <v>0.3</v>
      </c>
      <c r="E85" s="118">
        <v>0.45</v>
      </c>
      <c r="F85" s="118">
        <v>0.6</v>
      </c>
      <c r="G85" s="118">
        <v>0.75</v>
      </c>
      <c r="H85" s="118">
        <v>0.9</v>
      </c>
      <c r="I85" s="118">
        <v>1.05</v>
      </c>
      <c r="J85" s="118">
        <v>1.2</v>
      </c>
      <c r="K85" s="118">
        <v>1.35</v>
      </c>
      <c r="L85" s="118">
        <v>1.5</v>
      </c>
      <c r="M85" s="118">
        <v>1.65</v>
      </c>
      <c r="N85" s="118">
        <v>1.8</v>
      </c>
      <c r="O85" s="118">
        <v>1.95</v>
      </c>
      <c r="P85" s="118">
        <v>2.1</v>
      </c>
      <c r="Q85" s="118">
        <v>2.25</v>
      </c>
      <c r="R85" s="118">
        <v>2.4</v>
      </c>
      <c r="S85" s="118">
        <v>2.5499999999999998</v>
      </c>
      <c r="T85" s="118">
        <v>2.7</v>
      </c>
      <c r="U85" s="118">
        <v>2.85</v>
      </c>
      <c r="V85" s="118">
        <v>3</v>
      </c>
    </row>
    <row r="86" spans="2:22" x14ac:dyDescent="0.25"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</row>
    <row r="87" spans="2:22" x14ac:dyDescent="0.25">
      <c r="B87" s="104" t="s">
        <v>365</v>
      </c>
      <c r="C87" s="120">
        <v>3</v>
      </c>
      <c r="D87" s="120">
        <v>6</v>
      </c>
      <c r="E87" s="120">
        <v>9</v>
      </c>
      <c r="F87" s="120">
        <v>12</v>
      </c>
      <c r="G87" s="120">
        <v>15</v>
      </c>
      <c r="H87" s="120">
        <v>18</v>
      </c>
      <c r="I87" s="120">
        <v>21</v>
      </c>
      <c r="J87" s="120">
        <v>24</v>
      </c>
      <c r="K87" s="120">
        <v>27</v>
      </c>
      <c r="L87" s="120">
        <v>30</v>
      </c>
      <c r="M87" s="120">
        <v>33</v>
      </c>
      <c r="N87" s="120">
        <v>36</v>
      </c>
      <c r="O87" s="120">
        <v>39</v>
      </c>
      <c r="P87" s="120">
        <v>42</v>
      </c>
      <c r="Q87" s="120">
        <v>45</v>
      </c>
      <c r="R87" s="120">
        <v>48</v>
      </c>
      <c r="S87" s="120">
        <v>51</v>
      </c>
      <c r="T87" s="120">
        <v>54</v>
      </c>
      <c r="U87" s="120">
        <v>57</v>
      </c>
      <c r="V87" s="120">
        <v>60</v>
      </c>
    </row>
    <row r="88" spans="2:22" x14ac:dyDescent="0.25"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</row>
    <row r="89" spans="2:22" x14ac:dyDescent="0.25">
      <c r="B89" s="104" t="s">
        <v>362</v>
      </c>
      <c r="C89" s="120">
        <v>2</v>
      </c>
      <c r="D89" s="120">
        <v>4</v>
      </c>
      <c r="E89" s="120">
        <v>6</v>
      </c>
      <c r="F89" s="120">
        <v>7</v>
      </c>
      <c r="G89" s="120">
        <v>9</v>
      </c>
      <c r="H89" s="120">
        <v>10</v>
      </c>
      <c r="I89" s="120">
        <v>12</v>
      </c>
      <c r="J89" s="120">
        <v>13</v>
      </c>
      <c r="K89" s="120">
        <v>14</v>
      </c>
      <c r="L89" s="120">
        <v>15</v>
      </c>
      <c r="M89" s="120">
        <v>16</v>
      </c>
      <c r="N89" s="120">
        <v>17</v>
      </c>
      <c r="O89" s="120">
        <v>18</v>
      </c>
      <c r="P89" s="120">
        <v>19</v>
      </c>
      <c r="Q89" s="120">
        <v>20</v>
      </c>
      <c r="R89" s="120">
        <v>21</v>
      </c>
      <c r="S89" s="120">
        <v>22</v>
      </c>
      <c r="T89" s="120">
        <v>23</v>
      </c>
      <c r="U89" s="120">
        <v>24</v>
      </c>
      <c r="V89" s="120">
        <v>25</v>
      </c>
    </row>
    <row r="90" spans="2:22" x14ac:dyDescent="0.25">
      <c r="B90" s="104" t="s">
        <v>363</v>
      </c>
      <c r="C90" s="118">
        <f t="shared" ref="C90:V90" si="21">(1+0.01*C87+0.01*C89+0.0001*C87*C89)</f>
        <v>1.0506</v>
      </c>
      <c r="D90" s="118">
        <f t="shared" si="21"/>
        <v>1.1024</v>
      </c>
      <c r="E90" s="118">
        <f t="shared" si="21"/>
        <v>1.1554000000000002</v>
      </c>
      <c r="F90" s="118">
        <f t="shared" si="21"/>
        <v>1.1984000000000001</v>
      </c>
      <c r="G90" s="118">
        <f t="shared" si="21"/>
        <v>1.2535000000000001</v>
      </c>
      <c r="H90" s="118">
        <f t="shared" si="21"/>
        <v>1.298</v>
      </c>
      <c r="I90" s="118">
        <f t="shared" si="21"/>
        <v>1.3552000000000002</v>
      </c>
      <c r="J90" s="118">
        <f t="shared" si="21"/>
        <v>1.4012</v>
      </c>
      <c r="K90" s="118">
        <f t="shared" si="21"/>
        <v>1.4478000000000002</v>
      </c>
      <c r="L90" s="118">
        <f t="shared" si="21"/>
        <v>1.4949999999999999</v>
      </c>
      <c r="M90" s="118">
        <f t="shared" si="21"/>
        <v>1.5427999999999999</v>
      </c>
      <c r="N90" s="118">
        <f t="shared" si="21"/>
        <v>1.5911999999999997</v>
      </c>
      <c r="O90" s="118">
        <f t="shared" si="21"/>
        <v>1.6402000000000001</v>
      </c>
      <c r="P90" s="118">
        <f t="shared" si="21"/>
        <v>1.6898</v>
      </c>
      <c r="Q90" s="118">
        <f t="shared" si="21"/>
        <v>1.74</v>
      </c>
      <c r="R90" s="118">
        <f t="shared" si="21"/>
        <v>1.7907999999999999</v>
      </c>
      <c r="S90" s="118">
        <f t="shared" si="21"/>
        <v>1.8422000000000001</v>
      </c>
      <c r="T90" s="118">
        <f t="shared" si="21"/>
        <v>1.8942000000000001</v>
      </c>
      <c r="U90" s="118">
        <f t="shared" si="21"/>
        <v>1.9468000000000001</v>
      </c>
      <c r="V90" s="118">
        <f t="shared" si="21"/>
        <v>2</v>
      </c>
    </row>
    <row r="96" spans="2:22" x14ac:dyDescent="0.25">
      <c r="E96" t="s">
        <v>388</v>
      </c>
    </row>
    <row r="97" spans="2:21" x14ac:dyDescent="0.25">
      <c r="B97">
        <v>7</v>
      </c>
      <c r="H97">
        <v>8</v>
      </c>
      <c r="J97" t="s">
        <v>387</v>
      </c>
      <c r="N97">
        <v>9</v>
      </c>
      <c r="S97" t="s">
        <v>389</v>
      </c>
      <c r="U97" t="s">
        <v>390</v>
      </c>
    </row>
    <row r="98" spans="2:21" x14ac:dyDescent="0.25">
      <c r="U98" t="s">
        <v>391</v>
      </c>
    </row>
    <row r="99" spans="2:21" x14ac:dyDescent="0.25">
      <c r="B99">
        <v>1</v>
      </c>
      <c r="C99">
        <v>1</v>
      </c>
      <c r="H99">
        <v>1</v>
      </c>
      <c r="J99">
        <v>3</v>
      </c>
      <c r="N99">
        <v>1</v>
      </c>
      <c r="O99">
        <v>5</v>
      </c>
      <c r="S99" t="s">
        <v>400</v>
      </c>
      <c r="U99" t="s">
        <v>392</v>
      </c>
    </row>
    <row r="100" spans="2:21" x14ac:dyDescent="0.25">
      <c r="B100">
        <v>2</v>
      </c>
      <c r="H100">
        <v>2</v>
      </c>
      <c r="J100">
        <v>2</v>
      </c>
      <c r="N100">
        <v>2</v>
      </c>
      <c r="O100">
        <v>4</v>
      </c>
    </row>
    <row r="101" spans="2:21" x14ac:dyDescent="0.25">
      <c r="H101">
        <v>3</v>
      </c>
      <c r="J101">
        <v>1</v>
      </c>
      <c r="N101">
        <v>3</v>
      </c>
      <c r="O101">
        <v>3</v>
      </c>
      <c r="U101" t="s">
        <v>393</v>
      </c>
    </row>
    <row r="102" spans="2:21" x14ac:dyDescent="0.25">
      <c r="H102">
        <v>4</v>
      </c>
      <c r="N102">
        <v>4</v>
      </c>
      <c r="O102">
        <v>2</v>
      </c>
      <c r="U102" t="s">
        <v>395</v>
      </c>
    </row>
    <row r="103" spans="2:21" x14ac:dyDescent="0.25">
      <c r="N103">
        <v>5</v>
      </c>
      <c r="O103">
        <v>1</v>
      </c>
    </row>
    <row r="104" spans="2:21" x14ac:dyDescent="0.25">
      <c r="N104">
        <v>6</v>
      </c>
      <c r="U104" t="s">
        <v>394</v>
      </c>
    </row>
    <row r="105" spans="2:21" x14ac:dyDescent="0.25">
      <c r="U105" t="s">
        <v>396</v>
      </c>
    </row>
    <row r="106" spans="2:21" x14ac:dyDescent="0.25">
      <c r="B106" t="s">
        <v>452</v>
      </c>
      <c r="C106" t="s">
        <v>453</v>
      </c>
      <c r="D106" t="s">
        <v>454</v>
      </c>
      <c r="E106" t="s">
        <v>455</v>
      </c>
      <c r="F106" t="s">
        <v>456</v>
      </c>
      <c r="G106" t="s">
        <v>457</v>
      </c>
      <c r="J106">
        <v>5</v>
      </c>
      <c r="K106">
        <v>8</v>
      </c>
    </row>
    <row r="107" spans="2:21" x14ac:dyDescent="0.25">
      <c r="J107">
        <v>63</v>
      </c>
      <c r="K107">
        <v>74</v>
      </c>
      <c r="U107" t="s">
        <v>397</v>
      </c>
    </row>
    <row r="108" spans="2:21" x14ac:dyDescent="0.25">
      <c r="U108" t="s">
        <v>398</v>
      </c>
    </row>
    <row r="109" spans="2:21" x14ac:dyDescent="0.25">
      <c r="U109" t="s">
        <v>399</v>
      </c>
    </row>
    <row r="112" spans="2:21" x14ac:dyDescent="0.25">
      <c r="B112" s="122" t="s">
        <v>219</v>
      </c>
      <c r="C112" s="102" t="s">
        <v>412</v>
      </c>
      <c r="E112" t="s">
        <v>413</v>
      </c>
      <c r="F112" t="s">
        <v>414</v>
      </c>
      <c r="I112" t="s">
        <v>328</v>
      </c>
      <c r="K112" t="s">
        <v>458</v>
      </c>
      <c r="M112" t="s">
        <v>461</v>
      </c>
      <c r="N112" t="s">
        <v>462</v>
      </c>
      <c r="O112" t="s">
        <v>463</v>
      </c>
    </row>
    <row r="113" spans="2:15" x14ac:dyDescent="0.25">
      <c r="B113" t="s">
        <v>216</v>
      </c>
      <c r="C113" s="102" t="s">
        <v>415</v>
      </c>
      <c r="E113" t="s">
        <v>419</v>
      </c>
      <c r="F113" t="s">
        <v>420</v>
      </c>
      <c r="K113" t="s">
        <v>379</v>
      </c>
      <c r="M113" t="s">
        <v>302</v>
      </c>
      <c r="N113" t="s">
        <v>464</v>
      </c>
      <c r="O113" t="s">
        <v>465</v>
      </c>
    </row>
    <row r="114" spans="2:15" x14ac:dyDescent="0.25">
      <c r="B114" t="s">
        <v>374</v>
      </c>
      <c r="C114" s="102" t="s">
        <v>416</v>
      </c>
      <c r="E114" t="s">
        <v>421</v>
      </c>
      <c r="F114" t="s">
        <v>422</v>
      </c>
      <c r="I114" t="s">
        <v>326</v>
      </c>
      <c r="K114" t="s">
        <v>381</v>
      </c>
      <c r="M114" t="s">
        <v>466</v>
      </c>
      <c r="N114" t="s">
        <v>468</v>
      </c>
      <c r="O114" t="s">
        <v>467</v>
      </c>
    </row>
    <row r="115" spans="2:15" x14ac:dyDescent="0.25">
      <c r="B115" t="s">
        <v>409</v>
      </c>
      <c r="C115" s="102" t="s">
        <v>417</v>
      </c>
      <c r="E115" t="s">
        <v>423</v>
      </c>
      <c r="F115" t="s">
        <v>424</v>
      </c>
      <c r="K115" t="s">
        <v>286</v>
      </c>
      <c r="M115" t="s">
        <v>469</v>
      </c>
      <c r="N115" t="s">
        <v>470</v>
      </c>
      <c r="O115" t="s">
        <v>471</v>
      </c>
    </row>
    <row r="116" spans="2:15" x14ac:dyDescent="0.25">
      <c r="B116" t="s">
        <v>220</v>
      </c>
      <c r="C116" s="123" t="s">
        <v>418</v>
      </c>
      <c r="E116" t="s">
        <v>426</v>
      </c>
      <c r="F116" t="s">
        <v>425</v>
      </c>
      <c r="K116" t="s">
        <v>459</v>
      </c>
      <c r="M116" t="s">
        <v>472</v>
      </c>
      <c r="N116" t="s">
        <v>473</v>
      </c>
      <c r="O116" t="s">
        <v>303</v>
      </c>
    </row>
    <row r="117" spans="2:15" x14ac:dyDescent="0.25">
      <c r="B117" t="s">
        <v>427</v>
      </c>
      <c r="C117" s="123" t="s">
        <v>428</v>
      </c>
      <c r="E117" t="s">
        <v>432</v>
      </c>
      <c r="F117" t="s">
        <v>435</v>
      </c>
      <c r="K117" t="s">
        <v>460</v>
      </c>
      <c r="M117" t="s">
        <v>474</v>
      </c>
      <c r="N117" t="s">
        <v>475</v>
      </c>
      <c r="O117" t="s">
        <v>476</v>
      </c>
    </row>
    <row r="118" spans="2:15" x14ac:dyDescent="0.25">
      <c r="B118" s="124" t="s">
        <v>451</v>
      </c>
      <c r="C118" s="123" t="s">
        <v>429</v>
      </c>
    </row>
    <row r="119" spans="2:15" x14ac:dyDescent="0.25">
      <c r="B119" s="124" t="s">
        <v>450</v>
      </c>
      <c r="C119" s="123" t="s">
        <v>430</v>
      </c>
    </row>
    <row r="120" spans="2:15" x14ac:dyDescent="0.25">
      <c r="B120" s="124" t="s">
        <v>449</v>
      </c>
      <c r="C120" s="102" t="s">
        <v>431</v>
      </c>
    </row>
    <row r="121" spans="2:15" x14ac:dyDescent="0.25">
      <c r="B121" t="s">
        <v>213</v>
      </c>
      <c r="C121" s="102" t="s">
        <v>433</v>
      </c>
      <c r="E121" t="s">
        <v>434</v>
      </c>
      <c r="F121" t="s">
        <v>438</v>
      </c>
    </row>
    <row r="122" spans="2:15" x14ac:dyDescent="0.25">
      <c r="B122" t="s">
        <v>212</v>
      </c>
      <c r="C122" s="102" t="s">
        <v>439</v>
      </c>
      <c r="E122" t="s">
        <v>440</v>
      </c>
      <c r="F122" t="s">
        <v>436</v>
      </c>
    </row>
    <row r="123" spans="2:15" x14ac:dyDescent="0.25">
      <c r="B123" t="s">
        <v>323</v>
      </c>
      <c r="C123" s="102" t="s">
        <v>441</v>
      </c>
      <c r="E123" t="s">
        <v>442</v>
      </c>
      <c r="F123" t="s">
        <v>437</v>
      </c>
    </row>
    <row r="124" spans="2:15" x14ac:dyDescent="0.25">
      <c r="B124" t="s">
        <v>224</v>
      </c>
      <c r="C124" s="123" t="s">
        <v>443</v>
      </c>
    </row>
    <row r="125" spans="2:15" x14ac:dyDescent="0.25">
      <c r="B125" t="s">
        <v>214</v>
      </c>
      <c r="C125" s="123" t="s">
        <v>444</v>
      </c>
      <c r="E125" t="s">
        <v>445</v>
      </c>
      <c r="F125" t="s">
        <v>446</v>
      </c>
    </row>
    <row r="126" spans="2:15" x14ac:dyDescent="0.25">
      <c r="B126" t="s">
        <v>353</v>
      </c>
      <c r="C126" s="123" t="s">
        <v>447</v>
      </c>
      <c r="E126" t="s">
        <v>479</v>
      </c>
      <c r="F126" t="s">
        <v>477</v>
      </c>
    </row>
    <row r="127" spans="2:15" x14ac:dyDescent="0.25">
      <c r="C127" s="123" t="s">
        <v>448</v>
      </c>
      <c r="E127" t="s">
        <v>480</v>
      </c>
      <c r="F127" t="s">
        <v>478</v>
      </c>
    </row>
    <row r="129" spans="2:3" x14ac:dyDescent="0.25">
      <c r="B129" t="s">
        <v>203</v>
      </c>
      <c r="C129" s="123" t="s">
        <v>481</v>
      </c>
    </row>
    <row r="130" spans="2:3" x14ac:dyDescent="0.25">
      <c r="B130" t="s">
        <v>279</v>
      </c>
      <c r="C130" s="123" t="s">
        <v>482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H23" sqref="H23"/>
    </sheetView>
  </sheetViews>
  <sheetFormatPr defaultRowHeight="15" x14ac:dyDescent="0.25"/>
  <cols>
    <col min="1" max="1" width="8" customWidth="1"/>
    <col min="2" max="2" width="13.85546875" customWidth="1"/>
    <col min="3" max="3" width="7.85546875" customWidth="1"/>
    <col min="4" max="4" width="7.140625" customWidth="1"/>
    <col min="5" max="5" width="9.42578125" customWidth="1"/>
    <col min="6" max="6" width="9.85546875" customWidth="1"/>
    <col min="7" max="7" width="10.7109375" customWidth="1"/>
    <col min="13" max="13" width="11.140625" customWidth="1"/>
    <col min="14" max="14" width="20.7109375" customWidth="1"/>
    <col min="15" max="15" width="7.42578125" customWidth="1"/>
  </cols>
  <sheetData>
    <row r="1" spans="1:19" x14ac:dyDescent="0.25">
      <c r="A1" s="8" t="s">
        <v>23</v>
      </c>
      <c r="B1" s="8" t="s">
        <v>26</v>
      </c>
      <c r="C1" s="8" t="s">
        <v>20</v>
      </c>
      <c r="D1" s="8" t="s">
        <v>21</v>
      </c>
    </row>
    <row r="2" spans="1:19" x14ac:dyDescent="0.25">
      <c r="A2" s="8">
        <v>8</v>
      </c>
      <c r="B2" s="8">
        <f>A2*0.4</f>
        <v>3.2</v>
      </c>
      <c r="C2" s="8">
        <v>120</v>
      </c>
      <c r="D2" s="8">
        <v>3</v>
      </c>
      <c r="E2" s="8"/>
    </row>
    <row r="3" spans="1:19" ht="15.75" thickBot="1" x14ac:dyDescent="0.3"/>
    <row r="4" spans="1:19" ht="15.75" thickBot="1" x14ac:dyDescent="0.3">
      <c r="B4" s="19" t="s">
        <v>27</v>
      </c>
      <c r="C4" s="8"/>
      <c r="D4" s="8"/>
      <c r="E4" s="19" t="s">
        <v>22</v>
      </c>
      <c r="F4" s="19" t="s">
        <v>31</v>
      </c>
      <c r="G4" s="19" t="s">
        <v>30</v>
      </c>
      <c r="H4" s="8"/>
      <c r="I4" s="19" t="s">
        <v>24</v>
      </c>
      <c r="J4" s="19" t="s">
        <v>25</v>
      </c>
      <c r="K4" s="8"/>
      <c r="L4" s="19" t="s">
        <v>29</v>
      </c>
      <c r="M4" s="8"/>
      <c r="N4" s="8"/>
      <c r="O4" s="8"/>
      <c r="P4" s="8"/>
      <c r="Q4" s="8"/>
      <c r="R4" s="8"/>
      <c r="S4" s="8"/>
    </row>
    <row r="5" spans="1:19" x14ac:dyDescent="0.25">
      <c r="B5" s="16">
        <v>1</v>
      </c>
      <c r="C5" s="8"/>
      <c r="D5" s="8"/>
      <c r="E5" s="16">
        <v>50</v>
      </c>
      <c r="F5" s="16">
        <f t="shared" ref="F5:F19" si="0">E5*$B$2</f>
        <v>160</v>
      </c>
      <c r="G5" s="16">
        <f>$C$2*$D$2+E5</f>
        <v>410</v>
      </c>
      <c r="H5" s="8"/>
      <c r="I5" s="16">
        <f t="shared" ref="I5:I19" si="1">(F5/5.3544563483342)*5</f>
        <v>149.40825883264213</v>
      </c>
      <c r="J5" s="16">
        <f t="shared" ref="J5:J19" si="2">(F5/0.18159375101708)*5</f>
        <v>4405.4379378107296</v>
      </c>
      <c r="K5" s="8"/>
      <c r="L5" s="16">
        <f t="shared" ref="L5:L19" si="3">F5*10</f>
        <v>1600</v>
      </c>
      <c r="M5" s="8"/>
      <c r="N5" s="8"/>
      <c r="O5" s="8"/>
      <c r="P5" s="8"/>
      <c r="Q5" s="8"/>
      <c r="R5" s="8"/>
      <c r="S5" s="8"/>
    </row>
    <row r="6" spans="1:19" x14ac:dyDescent="0.25">
      <c r="B6" s="7">
        <v>2</v>
      </c>
      <c r="C6" s="8"/>
      <c r="D6" s="8"/>
      <c r="E6" s="7">
        <f t="shared" ref="E6:E19" si="4">E5+(G5/10)</f>
        <v>91</v>
      </c>
      <c r="F6" s="7">
        <f t="shared" si="0"/>
        <v>291.2</v>
      </c>
      <c r="G6" s="7">
        <f t="shared" ref="G6:G19" si="5">$C$2*$D$2+E6</f>
        <v>451</v>
      </c>
      <c r="H6" s="8"/>
      <c r="I6" s="7">
        <f t="shared" si="1"/>
        <v>271.92303107540869</v>
      </c>
      <c r="J6" s="7">
        <f t="shared" si="2"/>
        <v>8017.8970468155276</v>
      </c>
      <c r="K6" s="8"/>
      <c r="L6" s="7">
        <f t="shared" si="3"/>
        <v>2912</v>
      </c>
      <c r="M6" s="8"/>
      <c r="N6" s="8"/>
      <c r="O6" s="8"/>
      <c r="P6" s="8"/>
      <c r="Q6" s="8"/>
      <c r="R6" s="8"/>
      <c r="S6" s="8"/>
    </row>
    <row r="7" spans="1:19" ht="15.75" thickBot="1" x14ac:dyDescent="0.3">
      <c r="B7" s="15">
        <v>3</v>
      </c>
      <c r="C7" s="8"/>
      <c r="D7" s="8"/>
      <c r="E7" s="15">
        <f t="shared" si="4"/>
        <v>136.1</v>
      </c>
      <c r="F7" s="15">
        <f t="shared" si="0"/>
        <v>435.52</v>
      </c>
      <c r="G7" s="15">
        <f t="shared" si="5"/>
        <v>496.1</v>
      </c>
      <c r="H7" s="8"/>
      <c r="I7" s="15">
        <f t="shared" si="1"/>
        <v>406.68928054245191</v>
      </c>
      <c r="J7" s="15">
        <f t="shared" si="2"/>
        <v>11991.602066720805</v>
      </c>
      <c r="K7" s="8"/>
      <c r="L7" s="15">
        <f t="shared" si="3"/>
        <v>4355.2</v>
      </c>
      <c r="M7" s="8"/>
      <c r="N7" s="8"/>
      <c r="O7" s="8"/>
      <c r="P7" s="8"/>
      <c r="Q7" s="8"/>
      <c r="R7" s="8"/>
      <c r="S7" s="8"/>
    </row>
    <row r="8" spans="1:19" ht="15.75" thickBot="1" x14ac:dyDescent="0.3">
      <c r="B8" s="17">
        <v>4</v>
      </c>
      <c r="C8" s="1"/>
      <c r="D8" s="1"/>
      <c r="E8" s="20">
        <f t="shared" si="4"/>
        <v>185.70999999999998</v>
      </c>
      <c r="F8" s="21">
        <f t="shared" si="0"/>
        <v>594.27199999999993</v>
      </c>
      <c r="G8" s="22">
        <f t="shared" si="5"/>
        <v>545.71</v>
      </c>
      <c r="H8" s="1"/>
      <c r="I8" s="20">
        <f t="shared" si="1"/>
        <v>554.93215495619938</v>
      </c>
      <c r="J8" s="22">
        <f t="shared" si="2"/>
        <v>16362.677588616609</v>
      </c>
      <c r="K8" s="1"/>
      <c r="L8" s="23">
        <f t="shared" si="3"/>
        <v>5942.7199999999993</v>
      </c>
      <c r="M8" s="8"/>
      <c r="N8" s="8"/>
      <c r="O8" s="8"/>
      <c r="P8" s="8"/>
      <c r="Q8" s="8"/>
      <c r="R8" s="8"/>
      <c r="S8" s="8"/>
    </row>
    <row r="9" spans="1:19" x14ac:dyDescent="0.25">
      <c r="B9" s="16">
        <v>5</v>
      </c>
      <c r="C9" s="1"/>
      <c r="D9" s="1"/>
      <c r="E9" s="16">
        <f t="shared" si="4"/>
        <v>240.28099999999998</v>
      </c>
      <c r="F9" s="16">
        <f t="shared" si="0"/>
        <v>768.89919999999995</v>
      </c>
      <c r="G9" s="16">
        <f t="shared" si="5"/>
        <v>600.28099999999995</v>
      </c>
      <c r="H9" s="1"/>
      <c r="I9" s="16">
        <f t="shared" si="1"/>
        <v>717.99931681132171</v>
      </c>
      <c r="J9" s="16">
        <f t="shared" si="2"/>
        <v>21170.860662701998</v>
      </c>
      <c r="K9" s="1"/>
      <c r="L9" s="16">
        <f t="shared" si="3"/>
        <v>7688.9919999999993</v>
      </c>
      <c r="M9" s="8"/>
      <c r="N9" s="8"/>
      <c r="O9" s="8"/>
      <c r="P9" s="8"/>
      <c r="Q9" s="8"/>
      <c r="R9" s="8"/>
      <c r="S9" s="8"/>
    </row>
    <row r="10" spans="1:19" x14ac:dyDescent="0.25">
      <c r="B10" s="7">
        <v>6</v>
      </c>
      <c r="C10" s="1"/>
      <c r="D10" s="1"/>
      <c r="E10" s="7">
        <f t="shared" si="4"/>
        <v>300.30909999999994</v>
      </c>
      <c r="F10" s="7">
        <f t="shared" si="0"/>
        <v>960.98911999999984</v>
      </c>
      <c r="G10" s="7">
        <f t="shared" si="5"/>
        <v>660.30909999999994</v>
      </c>
      <c r="H10" s="1"/>
      <c r="I10" s="7">
        <f t="shared" si="1"/>
        <v>897.3731948519561</v>
      </c>
      <c r="J10" s="7">
        <f t="shared" si="2"/>
        <v>26459.862044195921</v>
      </c>
      <c r="K10" s="1"/>
      <c r="L10" s="7">
        <f t="shared" si="3"/>
        <v>9609.8911999999982</v>
      </c>
      <c r="M10" s="8"/>
      <c r="N10" s="8"/>
      <c r="O10" s="8"/>
      <c r="P10" s="8"/>
      <c r="Q10" s="8"/>
      <c r="R10" s="8"/>
      <c r="S10" s="8"/>
    </row>
    <row r="11" spans="1:19" ht="15.75" thickBot="1" x14ac:dyDescent="0.3">
      <c r="B11" s="15">
        <v>7</v>
      </c>
      <c r="C11" s="1"/>
      <c r="D11" s="1"/>
      <c r="E11" s="15">
        <f t="shared" si="4"/>
        <v>366.34000999999995</v>
      </c>
      <c r="F11" s="15">
        <f t="shared" si="0"/>
        <v>1172.2880319999999</v>
      </c>
      <c r="G11" s="15">
        <f t="shared" si="5"/>
        <v>726.34000999999989</v>
      </c>
      <c r="H11" s="1"/>
      <c r="I11" s="15">
        <f t="shared" si="1"/>
        <v>1094.6844606966542</v>
      </c>
      <c r="J11" s="15">
        <f t="shared" si="2"/>
        <v>32277.763563839238</v>
      </c>
      <c r="K11" s="1"/>
      <c r="L11" s="15">
        <f t="shared" si="3"/>
        <v>11722.88032</v>
      </c>
      <c r="M11" s="8"/>
      <c r="N11" s="8"/>
      <c r="O11" s="8"/>
      <c r="P11" s="8"/>
      <c r="Q11" s="8"/>
      <c r="R11" s="8"/>
      <c r="S11" s="8"/>
    </row>
    <row r="12" spans="1:19" ht="15.75" thickBot="1" x14ac:dyDescent="0.3">
      <c r="B12" s="17">
        <v>8</v>
      </c>
      <c r="C12" s="1"/>
      <c r="D12" s="1"/>
      <c r="E12" s="20">
        <f t="shared" si="4"/>
        <v>438.9740109999999</v>
      </c>
      <c r="F12" s="21">
        <f t="shared" si="0"/>
        <v>1404.7168351999999</v>
      </c>
      <c r="G12" s="22">
        <f t="shared" si="5"/>
        <v>798.9740109999999</v>
      </c>
      <c r="H12" s="1"/>
      <c r="I12" s="20">
        <f t="shared" si="1"/>
        <v>1311.7268531258219</v>
      </c>
      <c r="J12" s="22">
        <f t="shared" si="2"/>
        <v>38677.455235446891</v>
      </c>
      <c r="K12" s="1"/>
      <c r="L12" s="23">
        <f t="shared" si="3"/>
        <v>14047.168351999999</v>
      </c>
      <c r="M12" s="8"/>
      <c r="N12" s="8"/>
      <c r="O12" s="8"/>
      <c r="P12" s="8"/>
      <c r="Q12" s="8"/>
      <c r="R12" s="8"/>
      <c r="S12" s="8"/>
    </row>
    <row r="13" spans="1:19" x14ac:dyDescent="0.25">
      <c r="B13" s="16">
        <v>9</v>
      </c>
      <c r="C13" s="1"/>
      <c r="D13" s="1"/>
      <c r="E13" s="16">
        <f t="shared" si="4"/>
        <v>518.87141209999993</v>
      </c>
      <c r="F13" s="16">
        <f t="shared" si="0"/>
        <v>1660.3885187199999</v>
      </c>
      <c r="G13" s="16">
        <f t="shared" si="5"/>
        <v>878.87141209999993</v>
      </c>
      <c r="H13" s="1"/>
      <c r="I13" s="16">
        <f t="shared" si="1"/>
        <v>1550.4734847979066</v>
      </c>
      <c r="J13" s="16">
        <f t="shared" si="2"/>
        <v>45717.116074215301</v>
      </c>
      <c r="K13" s="1"/>
      <c r="L13" s="16">
        <f t="shared" si="3"/>
        <v>16603.885187199998</v>
      </c>
      <c r="M13" s="1"/>
      <c r="N13" s="1"/>
      <c r="O13" s="1"/>
      <c r="P13" s="1"/>
      <c r="Q13" s="1"/>
      <c r="R13" s="8"/>
      <c r="S13" s="8"/>
    </row>
    <row r="14" spans="1:19" x14ac:dyDescent="0.25">
      <c r="B14" s="7">
        <v>10</v>
      </c>
      <c r="C14" s="1"/>
      <c r="D14" s="1"/>
      <c r="E14" s="7">
        <f t="shared" si="4"/>
        <v>606.75855330999991</v>
      </c>
      <c r="F14" s="7">
        <f t="shared" si="0"/>
        <v>1941.6273705919998</v>
      </c>
      <c r="G14" s="7">
        <f t="shared" si="5"/>
        <v>966.75855330999991</v>
      </c>
      <c r="H14" s="1"/>
      <c r="I14" s="7">
        <f t="shared" si="1"/>
        <v>1813.0947796371993</v>
      </c>
      <c r="J14" s="7">
        <f t="shared" si="2"/>
        <v>53460.742996860557</v>
      </c>
      <c r="K14" s="1"/>
      <c r="L14" s="7">
        <f t="shared" si="3"/>
        <v>19416.273705919997</v>
      </c>
      <c r="M14" s="1"/>
      <c r="N14" s="1"/>
      <c r="O14" s="1"/>
      <c r="P14" s="1"/>
      <c r="Q14" s="1"/>
      <c r="R14" s="8"/>
      <c r="S14" s="8"/>
    </row>
    <row r="15" spans="1:19" ht="15.75" thickBot="1" x14ac:dyDescent="0.3">
      <c r="B15" s="15">
        <v>11</v>
      </c>
      <c r="C15" s="1"/>
      <c r="D15" s="1"/>
      <c r="E15" s="15">
        <f t="shared" si="4"/>
        <v>703.43440864099989</v>
      </c>
      <c r="F15" s="15">
        <f t="shared" si="0"/>
        <v>2250.9901076511997</v>
      </c>
      <c r="G15" s="15">
        <f t="shared" si="5"/>
        <v>1063.4344086409999</v>
      </c>
      <c r="H15" s="1"/>
      <c r="I15" s="15">
        <f t="shared" si="1"/>
        <v>2101.9782039604215</v>
      </c>
      <c r="J15" s="15">
        <f t="shared" si="2"/>
        <v>61978.732611770327</v>
      </c>
      <c r="K15" s="1"/>
      <c r="L15" s="15">
        <f t="shared" si="3"/>
        <v>22509.901076511997</v>
      </c>
      <c r="M15" s="1"/>
      <c r="N15" s="1"/>
      <c r="O15" s="1"/>
      <c r="P15" s="1"/>
      <c r="Q15" s="1"/>
      <c r="R15" s="8"/>
      <c r="S15" s="8"/>
    </row>
    <row r="16" spans="1:19" ht="15.75" thickBot="1" x14ac:dyDescent="0.3">
      <c r="B16" s="17">
        <v>12</v>
      </c>
      <c r="C16" s="1"/>
      <c r="D16" s="1"/>
      <c r="E16" s="20">
        <f t="shared" si="4"/>
        <v>809.77784950509988</v>
      </c>
      <c r="F16" s="21">
        <f t="shared" si="0"/>
        <v>2591.28911841632</v>
      </c>
      <c r="G16" s="22">
        <f t="shared" si="5"/>
        <v>1169.7778495050998</v>
      </c>
      <c r="H16" s="1"/>
      <c r="I16" s="20">
        <f t="shared" si="1"/>
        <v>2419.7499707159664</v>
      </c>
      <c r="J16" s="22">
        <f t="shared" si="2"/>
        <v>71348.5211881711</v>
      </c>
      <c r="K16" s="1"/>
      <c r="L16" s="23">
        <f t="shared" si="3"/>
        <v>25912.8911841632</v>
      </c>
      <c r="M16" s="1"/>
      <c r="N16" s="1"/>
      <c r="O16" s="1"/>
      <c r="P16" s="1"/>
      <c r="Q16" s="1"/>
      <c r="R16" s="8"/>
      <c r="S16" s="8"/>
    </row>
    <row r="17" spans="1:21" x14ac:dyDescent="0.25">
      <c r="B17" s="16">
        <v>13</v>
      </c>
      <c r="C17" s="8"/>
      <c r="D17" s="8"/>
      <c r="E17" s="16">
        <f t="shared" si="4"/>
        <v>926.75563445560988</v>
      </c>
      <c r="F17" s="16">
        <f t="shared" si="0"/>
        <v>2965.6180302579519</v>
      </c>
      <c r="G17" s="16">
        <f t="shared" si="5"/>
        <v>1286.7556344556099</v>
      </c>
      <c r="H17" s="1"/>
      <c r="I17" s="16">
        <f t="shared" si="1"/>
        <v>2769.2989141470653</v>
      </c>
      <c r="J17" s="16">
        <f t="shared" si="2"/>
        <v>81655.288622211941</v>
      </c>
      <c r="K17" s="1"/>
      <c r="L17" s="16">
        <f t="shared" si="3"/>
        <v>29656.18030257952</v>
      </c>
      <c r="M17" s="1"/>
      <c r="N17" s="1"/>
      <c r="O17" s="1"/>
      <c r="P17" s="1"/>
      <c r="Q17" s="1"/>
      <c r="R17" s="8"/>
      <c r="S17" s="8"/>
    </row>
    <row r="18" spans="1:21" x14ac:dyDescent="0.25">
      <c r="B18" s="7">
        <v>14</v>
      </c>
      <c r="C18" s="8"/>
      <c r="D18" s="8"/>
      <c r="E18" s="7">
        <f t="shared" si="4"/>
        <v>1055.4311979011709</v>
      </c>
      <c r="F18" s="7">
        <f t="shared" si="0"/>
        <v>3377.3798332837468</v>
      </c>
      <c r="G18" s="7">
        <f t="shared" si="5"/>
        <v>1415.4311979011709</v>
      </c>
      <c r="H18" s="1"/>
      <c r="I18" s="7">
        <f t="shared" si="1"/>
        <v>3153.8027519212737</v>
      </c>
      <c r="J18" s="7">
        <f t="shared" si="2"/>
        <v>92992.732799656835</v>
      </c>
      <c r="K18" s="1"/>
      <c r="L18" s="7">
        <f t="shared" si="3"/>
        <v>33773.798332837468</v>
      </c>
      <c r="M18" s="1"/>
      <c r="N18" s="1"/>
      <c r="O18" s="1"/>
      <c r="P18" s="1"/>
      <c r="Q18" s="1"/>
      <c r="R18" s="8"/>
      <c r="S18" s="8"/>
    </row>
    <row r="19" spans="1:21" x14ac:dyDescent="0.25">
      <c r="B19" s="7">
        <v>15</v>
      </c>
      <c r="C19" s="8"/>
      <c r="D19" s="8"/>
      <c r="E19" s="7">
        <f t="shared" si="4"/>
        <v>1196.974317691288</v>
      </c>
      <c r="F19" s="7">
        <f t="shared" si="0"/>
        <v>3830.3178166121215</v>
      </c>
      <c r="G19" s="7">
        <f t="shared" si="5"/>
        <v>1556.974317691288</v>
      </c>
      <c r="H19" s="1"/>
      <c r="I19" s="7">
        <f t="shared" si="1"/>
        <v>3576.7569734729041</v>
      </c>
      <c r="J19" s="7">
        <f t="shared" si="2"/>
        <v>105463.92139484626</v>
      </c>
      <c r="K19" s="1"/>
      <c r="L19" s="7">
        <f t="shared" si="3"/>
        <v>38303.178166121215</v>
      </c>
      <c r="M19" s="1"/>
      <c r="N19" s="1"/>
      <c r="O19" s="1"/>
      <c r="P19" s="1"/>
      <c r="Q19" s="1"/>
      <c r="R19" s="8"/>
      <c r="S19" s="8"/>
    </row>
    <row r="20" spans="1:21" x14ac:dyDescent="0.25">
      <c r="B20" s="8"/>
      <c r="C20" s="8"/>
      <c r="D20" s="8"/>
      <c r="E20" s="8"/>
      <c r="F20" s="8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8"/>
      <c r="S20" s="8"/>
    </row>
    <row r="21" spans="1:21" x14ac:dyDescent="0.25">
      <c r="B21" s="8"/>
      <c r="C21" s="8"/>
      <c r="D21" s="8"/>
      <c r="E21" s="8"/>
      <c r="F21" s="8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8"/>
      <c r="S21" s="8"/>
    </row>
    <row r="26" spans="1:21" x14ac:dyDescent="0.25">
      <c r="S26" s="8"/>
    </row>
    <row r="27" spans="1:21" x14ac:dyDescent="0.25">
      <c r="B27" s="133"/>
      <c r="C27" s="134"/>
      <c r="D27" s="134"/>
      <c r="E27" s="134"/>
      <c r="F27" s="134"/>
      <c r="G27" s="134"/>
      <c r="H27" s="134"/>
      <c r="I27" s="135"/>
      <c r="J27" s="2"/>
      <c r="K27" s="136"/>
      <c r="L27" s="136"/>
      <c r="M27" s="136"/>
      <c r="N27" s="136"/>
      <c r="O27" s="136"/>
      <c r="P27" s="2"/>
      <c r="Q27" s="137"/>
      <c r="R27" s="137"/>
      <c r="S27" s="8"/>
      <c r="U27" s="24"/>
    </row>
    <row r="28" spans="1:21" x14ac:dyDescent="0.25">
      <c r="B28" s="3" t="s">
        <v>0</v>
      </c>
      <c r="C28" s="3" t="s">
        <v>1</v>
      </c>
      <c r="D28" s="3" t="s">
        <v>2</v>
      </c>
      <c r="E28" s="3" t="s">
        <v>3</v>
      </c>
      <c r="F28" s="3" t="s">
        <v>28</v>
      </c>
      <c r="G28" s="3" t="s">
        <v>15</v>
      </c>
      <c r="H28" s="4" t="s">
        <v>12</v>
      </c>
      <c r="I28" s="4" t="s">
        <v>11</v>
      </c>
      <c r="K28" s="3" t="s">
        <v>5</v>
      </c>
      <c r="L28" s="3" t="s">
        <v>6</v>
      </c>
      <c r="M28" s="3" t="s">
        <v>8</v>
      </c>
      <c r="N28" s="3" t="s">
        <v>7</v>
      </c>
      <c r="O28" s="4" t="s">
        <v>13</v>
      </c>
      <c r="P28" s="2"/>
      <c r="Q28" s="4" t="s">
        <v>14</v>
      </c>
      <c r="R28" s="4" t="s">
        <v>9</v>
      </c>
      <c r="S28" s="8"/>
      <c r="U28" s="5" t="s">
        <v>18</v>
      </c>
    </row>
    <row r="29" spans="1:21" ht="15.75" thickBot="1" x14ac:dyDescent="0.3">
      <c r="A29" s="8"/>
      <c r="B29" s="8"/>
      <c r="C29" s="8"/>
      <c r="D29" s="8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8"/>
      <c r="R29" s="8"/>
      <c r="S29" s="8"/>
    </row>
    <row r="30" spans="1:21" ht="15.75" thickBot="1" x14ac:dyDescent="0.3">
      <c r="A30" s="25">
        <f>R30/L8</f>
        <v>0.98301064885805356</v>
      </c>
      <c r="B30" s="9">
        <v>381</v>
      </c>
      <c r="C30" s="10">
        <v>1</v>
      </c>
      <c r="D30" s="10">
        <v>9</v>
      </c>
      <c r="E30" s="10">
        <v>1.92</v>
      </c>
      <c r="F30" s="10">
        <f>(2*B30+C30+D30)/(E30*2)</f>
        <v>201.04166666666669</v>
      </c>
      <c r="G30" s="10">
        <v>600</v>
      </c>
      <c r="H30" s="13">
        <f>F30*5.3544563483342</f>
        <v>1076.4688283630214</v>
      </c>
      <c r="I30" s="12">
        <f>(10000/F30)/((10000/F30)-(G30/300))</f>
        <v>1.0418927718688951</v>
      </c>
      <c r="J30" s="1"/>
      <c r="K30" s="14">
        <v>16200</v>
      </c>
      <c r="L30" s="11">
        <v>9</v>
      </c>
      <c r="M30" s="11">
        <v>0.06</v>
      </c>
      <c r="N30" s="11">
        <f>K30*(L30*M30+1)</f>
        <v>24948</v>
      </c>
      <c r="O30" s="12">
        <f>N30*0.18159375101708</f>
        <v>4530.4009003741121</v>
      </c>
      <c r="P30" s="1"/>
      <c r="Q30" s="18">
        <v>0</v>
      </c>
      <c r="R30" s="12">
        <f>(H30+O30+Q30)*I30</f>
        <v>5841.7570431817312</v>
      </c>
      <c r="S30" s="8">
        <f>(R30/300)</f>
        <v>19.472523477272436</v>
      </c>
    </row>
    <row r="31" spans="1:21" x14ac:dyDescent="0.25">
      <c r="S31" s="8"/>
    </row>
  </sheetData>
  <mergeCells count="3">
    <mergeCell ref="B27:I27"/>
    <mergeCell ref="K27:O27"/>
    <mergeCell ref="Q27:R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A16" workbookViewId="0">
      <selection activeCell="U20" sqref="U20:Y40"/>
    </sheetView>
  </sheetViews>
  <sheetFormatPr defaultRowHeight="15" x14ac:dyDescent="0.25"/>
  <cols>
    <col min="1" max="1" width="11.5703125" customWidth="1"/>
    <col min="7" max="7" width="9.140625" customWidth="1"/>
  </cols>
  <sheetData>
    <row r="1" spans="1:19" x14ac:dyDescent="0.25">
      <c r="A1" s="26"/>
      <c r="B1" s="130"/>
      <c r="C1" s="131"/>
      <c r="D1" s="131"/>
      <c r="E1" s="131"/>
      <c r="F1" s="131"/>
      <c r="G1" s="131"/>
      <c r="H1" s="131"/>
      <c r="I1" s="132"/>
      <c r="J1" s="26"/>
      <c r="K1" s="138"/>
      <c r="L1" s="138"/>
      <c r="M1" s="138"/>
      <c r="N1" s="138"/>
      <c r="O1" s="138"/>
      <c r="P1" s="26"/>
      <c r="Q1" s="125"/>
      <c r="R1" s="126"/>
    </row>
    <row r="2" spans="1:19" ht="15.75" x14ac:dyDescent="0.25">
      <c r="A2" s="42" t="s">
        <v>54</v>
      </c>
      <c r="B2" s="41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7" t="s">
        <v>15</v>
      </c>
      <c r="H2" s="28" t="s">
        <v>12</v>
      </c>
      <c r="I2" s="28" t="s">
        <v>11</v>
      </c>
      <c r="J2" s="29"/>
      <c r="K2" s="27" t="s">
        <v>5</v>
      </c>
      <c r="L2" s="27" t="s">
        <v>6</v>
      </c>
      <c r="M2" s="27" t="s">
        <v>8</v>
      </c>
      <c r="N2" s="27" t="s">
        <v>7</v>
      </c>
      <c r="O2" s="28" t="s">
        <v>13</v>
      </c>
      <c r="P2" s="26"/>
      <c r="Q2" s="28" t="s">
        <v>14</v>
      </c>
      <c r="R2" s="43" t="s">
        <v>9</v>
      </c>
    </row>
    <row r="3" spans="1:19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44"/>
    </row>
    <row r="4" spans="1:19" x14ac:dyDescent="0.25">
      <c r="A4" s="46" t="s">
        <v>55</v>
      </c>
      <c r="B4" s="34">
        <v>1</v>
      </c>
      <c r="C4" s="31">
        <v>1</v>
      </c>
      <c r="D4" s="31">
        <v>4</v>
      </c>
      <c r="E4" s="31">
        <v>3.5</v>
      </c>
      <c r="F4" s="31">
        <f>(2*B4+C4+D4)/(E4*2)</f>
        <v>1</v>
      </c>
      <c r="G4" s="31"/>
      <c r="H4" s="31">
        <f t="shared" ref="H4:H6" si="0">F4*5.3544563483342</f>
        <v>5.3544563483341996</v>
      </c>
      <c r="I4" s="32">
        <v>1</v>
      </c>
      <c r="J4" s="33"/>
      <c r="K4" s="34">
        <v>6</v>
      </c>
      <c r="L4" s="31">
        <v>0</v>
      </c>
      <c r="M4" s="31">
        <v>0.06</v>
      </c>
      <c r="N4" s="31">
        <f t="shared" ref="N4:N11" si="1">K4*(L4*M4+1)</f>
        <v>6</v>
      </c>
      <c r="O4" s="32">
        <f t="shared" ref="O4:O11" si="2">N4*0.18159375101708</f>
        <v>1.0895625061024801</v>
      </c>
      <c r="P4" s="33"/>
      <c r="Q4" s="34">
        <v>0</v>
      </c>
      <c r="R4" s="47">
        <f>(H4+O4+Q4)*I4</f>
        <v>6.4440188544366794</v>
      </c>
      <c r="S4" s="60">
        <v>1</v>
      </c>
    </row>
    <row r="5" spans="1:19" x14ac:dyDescent="0.25">
      <c r="A5" s="46" t="s">
        <v>56</v>
      </c>
      <c r="B5" s="36">
        <v>3</v>
      </c>
      <c r="C5" s="33">
        <v>2</v>
      </c>
      <c r="D5" s="33">
        <v>5</v>
      </c>
      <c r="E5" s="33">
        <v>2.4500000000000002</v>
      </c>
      <c r="F5" s="33">
        <f t="shared" ref="F5:F7" si="3">(2*B5+C5+D5)/(E5*2)</f>
        <v>2.6530612244897958</v>
      </c>
      <c r="G5" s="33"/>
      <c r="H5" s="33">
        <f t="shared" si="0"/>
        <v>14.205700515988692</v>
      </c>
      <c r="I5" s="35">
        <f t="shared" ref="I5:I9" si="4">(500/F5)/((500/F5)-(G5/300))</f>
        <v>1</v>
      </c>
      <c r="J5" s="33"/>
      <c r="K5" s="36">
        <v>200</v>
      </c>
      <c r="L5" s="33">
        <v>0</v>
      </c>
      <c r="M5" s="33">
        <v>0.06</v>
      </c>
      <c r="N5" s="33">
        <f t="shared" si="1"/>
        <v>200</v>
      </c>
      <c r="O5" s="35">
        <f t="shared" si="2"/>
        <v>36.318750203416002</v>
      </c>
      <c r="P5" s="33"/>
      <c r="Q5" s="36">
        <v>0</v>
      </c>
      <c r="R5" s="48">
        <f t="shared" ref="R5:R11" si="5">(H5+O5+Q5)*I5</f>
        <v>50.524450719404697</v>
      </c>
    </row>
    <row r="6" spans="1:19" x14ac:dyDescent="0.25">
      <c r="A6" s="46" t="s">
        <v>57</v>
      </c>
      <c r="B6" s="36">
        <v>13</v>
      </c>
      <c r="C6" s="33">
        <v>1</v>
      </c>
      <c r="D6" s="33">
        <v>4</v>
      </c>
      <c r="E6" s="33">
        <v>2.35</v>
      </c>
      <c r="F6" s="33">
        <f t="shared" si="3"/>
        <v>6.5957446808510634</v>
      </c>
      <c r="G6" s="33"/>
      <c r="H6" s="33">
        <f t="shared" si="0"/>
        <v>35.316626978374508</v>
      </c>
      <c r="I6" s="35">
        <f t="shared" si="4"/>
        <v>1</v>
      </c>
      <c r="J6" s="33"/>
      <c r="K6" s="36">
        <v>140</v>
      </c>
      <c r="L6" s="33">
        <v>3</v>
      </c>
      <c r="M6" s="33">
        <v>0.06</v>
      </c>
      <c r="N6" s="33">
        <f t="shared" si="1"/>
        <v>165.2</v>
      </c>
      <c r="O6" s="35">
        <f t="shared" si="2"/>
        <v>29.999287668021616</v>
      </c>
      <c r="P6" s="33"/>
      <c r="Q6" s="36">
        <v>0</v>
      </c>
      <c r="R6" s="48">
        <f t="shared" si="5"/>
        <v>65.315914646396124</v>
      </c>
      <c r="S6" s="60">
        <v>2</v>
      </c>
    </row>
    <row r="7" spans="1:19" x14ac:dyDescent="0.25">
      <c r="A7" s="46" t="s">
        <v>58</v>
      </c>
      <c r="B7" s="36">
        <v>3</v>
      </c>
      <c r="C7" s="33">
        <v>1</v>
      </c>
      <c r="D7" s="33">
        <v>2</v>
      </c>
      <c r="E7" s="33">
        <v>2.35</v>
      </c>
      <c r="F7" s="33">
        <f t="shared" si="3"/>
        <v>1.9148936170212765</v>
      </c>
      <c r="G7" s="33"/>
      <c r="H7" s="33">
        <f>F7*5.3544563483342</f>
        <v>10.253214284044212</v>
      </c>
      <c r="I7" s="35">
        <f t="shared" si="4"/>
        <v>1</v>
      </c>
      <c r="K7" s="36">
        <v>25</v>
      </c>
      <c r="L7" s="33">
        <v>0</v>
      </c>
      <c r="M7" s="33">
        <v>0.06</v>
      </c>
      <c r="N7" s="33">
        <f t="shared" si="1"/>
        <v>25</v>
      </c>
      <c r="O7" s="35">
        <f t="shared" si="2"/>
        <v>4.5398437754270002</v>
      </c>
      <c r="Q7" s="36">
        <v>0</v>
      </c>
      <c r="R7" s="48">
        <f t="shared" si="5"/>
        <v>14.793058059471212</v>
      </c>
      <c r="S7" s="60">
        <v>3</v>
      </c>
    </row>
    <row r="8" spans="1:19" x14ac:dyDescent="0.25">
      <c r="A8" s="46" t="s">
        <v>59</v>
      </c>
      <c r="B8" s="36">
        <v>16</v>
      </c>
      <c r="C8" s="33">
        <v>1</v>
      </c>
      <c r="D8" s="33">
        <v>4</v>
      </c>
      <c r="E8" s="33">
        <v>2.15</v>
      </c>
      <c r="F8" s="33">
        <f>(2*B8+C8+D8)/(E8*2)</f>
        <v>8.6046511627906987</v>
      </c>
      <c r="G8" s="33">
        <v>400</v>
      </c>
      <c r="H8" s="33">
        <f>F8*5.3544563483342</f>
        <v>46.07322904380591</v>
      </c>
      <c r="I8" s="35">
        <f t="shared" si="4"/>
        <v>1.023484608060933</v>
      </c>
      <c r="K8" s="36">
        <v>200</v>
      </c>
      <c r="L8" s="33">
        <v>10</v>
      </c>
      <c r="M8" s="33">
        <v>0.06</v>
      </c>
      <c r="N8" s="33">
        <f t="shared" si="1"/>
        <v>320</v>
      </c>
      <c r="O8" s="35">
        <f t="shared" si="2"/>
        <v>58.110000325465599</v>
      </c>
      <c r="Q8" s="36">
        <v>4</v>
      </c>
      <c r="R8" s="48">
        <f t="shared" si="5"/>
        <v>110.72387010977488</v>
      </c>
    </row>
    <row r="9" spans="1:19" x14ac:dyDescent="0.25">
      <c r="A9" s="46" t="s">
        <v>60</v>
      </c>
      <c r="B9" s="36">
        <v>4</v>
      </c>
      <c r="C9" s="33">
        <v>1</v>
      </c>
      <c r="D9" s="33">
        <v>5</v>
      </c>
      <c r="E9" s="33">
        <v>2.4</v>
      </c>
      <c r="F9" s="33">
        <f t="shared" ref="F9" si="6">(2*B9+C9+D9)/(E9*2)</f>
        <v>2.916666666666667</v>
      </c>
      <c r="G9" s="33">
        <v>350</v>
      </c>
      <c r="H9" s="33">
        <f t="shared" ref="H9:H11" si="7">F9*5.3544563483342</f>
        <v>15.617164349308084</v>
      </c>
      <c r="I9" s="35">
        <f t="shared" si="4"/>
        <v>1.0068521885051041</v>
      </c>
      <c r="K9" s="36">
        <v>30</v>
      </c>
      <c r="L9" s="33">
        <v>0</v>
      </c>
      <c r="M9" s="33">
        <v>0.06</v>
      </c>
      <c r="N9" s="33">
        <f t="shared" si="1"/>
        <v>30</v>
      </c>
      <c r="O9" s="35">
        <f t="shared" si="2"/>
        <v>5.4478125305124001</v>
      </c>
      <c r="Q9" s="36">
        <v>0</v>
      </c>
      <c r="R9" s="48">
        <f t="shared" si="5"/>
        <v>21.209318072256671</v>
      </c>
      <c r="S9" s="60">
        <v>4</v>
      </c>
    </row>
    <row r="10" spans="1:19" x14ac:dyDescent="0.25">
      <c r="A10" s="46" t="s">
        <v>61</v>
      </c>
      <c r="B10" s="36">
        <v>42</v>
      </c>
      <c r="C10" s="33">
        <v>1</v>
      </c>
      <c r="D10" s="33">
        <v>7</v>
      </c>
      <c r="E10" s="33">
        <v>2.2000000000000002</v>
      </c>
      <c r="F10" s="33">
        <f>(2*B10+C10+D10)/(E10*2)</f>
        <v>20.909090909090907</v>
      </c>
      <c r="G10" s="33"/>
      <c r="H10" s="33">
        <f t="shared" si="7"/>
        <v>111.95681455607871</v>
      </c>
      <c r="I10" s="35">
        <v>1</v>
      </c>
      <c r="K10" s="36">
        <v>880</v>
      </c>
      <c r="L10" s="33">
        <v>10</v>
      </c>
      <c r="M10" s="33">
        <v>0.06</v>
      </c>
      <c r="N10" s="33">
        <f t="shared" si="1"/>
        <v>1408</v>
      </c>
      <c r="O10" s="35">
        <f t="shared" si="2"/>
        <v>255.68400143204863</v>
      </c>
      <c r="Q10" s="36">
        <v>180</v>
      </c>
      <c r="R10" s="48">
        <f t="shared" si="5"/>
        <v>547.64081598812731</v>
      </c>
      <c r="S10" s="60">
        <v>5</v>
      </c>
    </row>
    <row r="11" spans="1:19" x14ac:dyDescent="0.25">
      <c r="A11" s="46" t="s">
        <v>62</v>
      </c>
      <c r="B11" s="36">
        <v>33</v>
      </c>
      <c r="C11" s="33">
        <v>1</v>
      </c>
      <c r="D11" s="33">
        <v>6</v>
      </c>
      <c r="E11" s="33">
        <v>2.5</v>
      </c>
      <c r="F11" s="33">
        <f t="shared" ref="F11" si="8">(2*B11+C11+D11)/(E11*2)</f>
        <v>14.6</v>
      </c>
      <c r="G11" s="33">
        <v>400</v>
      </c>
      <c r="H11" s="33">
        <f t="shared" si="7"/>
        <v>78.175062685679308</v>
      </c>
      <c r="I11" s="35">
        <f t="shared" ref="I11" si="9">(500/F11)/((500/F11)-(G11/300))</f>
        <v>1.0405105438401776</v>
      </c>
      <c r="J11" s="26"/>
      <c r="K11" s="36">
        <v>400</v>
      </c>
      <c r="L11" s="33">
        <v>3</v>
      </c>
      <c r="M11" s="33">
        <v>0.06</v>
      </c>
      <c r="N11" s="33">
        <f t="shared" si="1"/>
        <v>472</v>
      </c>
      <c r="O11" s="35">
        <f t="shared" si="2"/>
        <v>85.712250480061755</v>
      </c>
      <c r="P11" s="26"/>
      <c r="Q11" s="36">
        <v>150</v>
      </c>
      <c r="R11" s="48">
        <f t="shared" si="5"/>
        <v>326.60305892661734</v>
      </c>
    </row>
    <row r="12" spans="1:19" x14ac:dyDescent="0.25">
      <c r="A12" s="46" t="s">
        <v>68</v>
      </c>
      <c r="B12" s="36">
        <v>4</v>
      </c>
      <c r="C12" s="33">
        <v>1</v>
      </c>
      <c r="D12" s="33">
        <v>4</v>
      </c>
      <c r="E12" s="70">
        <v>2.65</v>
      </c>
      <c r="F12" s="33">
        <f t="shared" ref="F12" si="10">(2*B12+C12+D12)/(E12*2)</f>
        <v>2.4528301886792452</v>
      </c>
      <c r="G12" s="33">
        <v>400</v>
      </c>
      <c r="H12" s="33">
        <f t="shared" ref="H12" si="11">F12*5.3544563483342</f>
        <v>13.133572175159356</v>
      </c>
      <c r="I12" s="35">
        <f t="shared" ref="I12:I16" si="12">(500/F12)/((500/F12)-(G12/300))</f>
        <v>1.0065839453026082</v>
      </c>
      <c r="J12" s="26"/>
      <c r="K12" s="36">
        <v>24</v>
      </c>
      <c r="L12" s="33">
        <v>6</v>
      </c>
      <c r="M12" s="33">
        <v>0.06</v>
      </c>
      <c r="N12" s="33">
        <f t="shared" ref="N12" si="13">K12*(L12*M12+1)</f>
        <v>32.64</v>
      </c>
      <c r="O12" s="35">
        <f t="shared" ref="O12" si="14">N12*0.18159375101708</f>
        <v>5.9272200331974911</v>
      </c>
      <c r="P12" s="26"/>
      <c r="Q12" s="36">
        <v>10</v>
      </c>
      <c r="R12" s="48">
        <f t="shared" ref="R12" si="15">(H12+O12+Q12)*I12</f>
        <v>29.25212687470713</v>
      </c>
      <c r="S12" s="60">
        <v>6</v>
      </c>
    </row>
    <row r="13" spans="1:19" x14ac:dyDescent="0.25">
      <c r="A13" s="46" t="s">
        <v>63</v>
      </c>
      <c r="B13" s="36">
        <v>29</v>
      </c>
      <c r="C13" s="33">
        <v>1</v>
      </c>
      <c r="D13" s="33">
        <v>6</v>
      </c>
      <c r="E13" s="33">
        <v>2.35</v>
      </c>
      <c r="F13" s="33">
        <f>(2*B13+C13+D13)/(E13*2)</f>
        <v>13.829787234042552</v>
      </c>
      <c r="G13" s="33"/>
      <c r="H13" s="33">
        <f>F13*5.3544563483342</f>
        <v>74.050992051430413</v>
      </c>
      <c r="I13" s="35">
        <v>1</v>
      </c>
      <c r="K13" s="36">
        <v>675</v>
      </c>
      <c r="L13" s="33">
        <v>8</v>
      </c>
      <c r="M13" s="33">
        <v>0.06</v>
      </c>
      <c r="N13" s="33">
        <f>K13*(L13*M13+1)</f>
        <v>999</v>
      </c>
      <c r="O13" s="35">
        <f>N13*0.18159375101708</f>
        <v>181.41215726606293</v>
      </c>
      <c r="Q13" s="36">
        <v>40</v>
      </c>
      <c r="R13" s="48">
        <f>(H13+O13+Q13)*I13</f>
        <v>295.46314931749333</v>
      </c>
      <c r="S13" s="60">
        <v>7</v>
      </c>
    </row>
    <row r="14" spans="1:19" x14ac:dyDescent="0.25">
      <c r="A14" s="46" t="s">
        <v>64</v>
      </c>
      <c r="B14" s="36">
        <v>61</v>
      </c>
      <c r="C14" s="33">
        <v>1</v>
      </c>
      <c r="D14" s="33">
        <v>12</v>
      </c>
      <c r="E14" s="33">
        <v>2.2999999999999998</v>
      </c>
      <c r="F14" s="33">
        <f t="shared" ref="F14:F15" si="16">(2*B14+C14+D14)/(E14*2)</f>
        <v>29.347826086956523</v>
      </c>
      <c r="G14" s="33">
        <v>500</v>
      </c>
      <c r="H14" s="33">
        <f>F14*5.3544563483342</f>
        <v>157.14165370111238</v>
      </c>
      <c r="I14" s="35">
        <f t="shared" si="12"/>
        <v>1.1084337349397591</v>
      </c>
      <c r="K14" s="36">
        <v>430</v>
      </c>
      <c r="L14" s="33">
        <v>0</v>
      </c>
      <c r="M14" s="33">
        <v>0.06</v>
      </c>
      <c r="N14" s="33">
        <f>K14*(L14*M14+1)</f>
        <v>430</v>
      </c>
      <c r="O14" s="35">
        <f>N14*0.18159375101708</f>
        <v>78.085312937344398</v>
      </c>
      <c r="Q14" s="36">
        <v>55</v>
      </c>
      <c r="R14" s="48">
        <f>(H14+O14+Q14)*I14</f>
        <v>321.69736061130146</v>
      </c>
      <c r="S14" s="60">
        <v>8</v>
      </c>
    </row>
    <row r="15" spans="1:19" x14ac:dyDescent="0.25">
      <c r="A15" s="46" t="s">
        <v>65</v>
      </c>
      <c r="B15" s="36">
        <v>6</v>
      </c>
      <c r="C15" s="33">
        <v>1</v>
      </c>
      <c r="D15" s="33">
        <v>3</v>
      </c>
      <c r="E15" s="33">
        <v>2.5</v>
      </c>
      <c r="F15" s="33">
        <f t="shared" si="16"/>
        <v>3.2</v>
      </c>
      <c r="G15" s="33"/>
      <c r="H15" s="33">
        <f>F15*5.3544563483342</f>
        <v>17.13426031466944</v>
      </c>
      <c r="I15" s="35">
        <f t="shared" si="12"/>
        <v>1</v>
      </c>
      <c r="K15" s="36">
        <v>115</v>
      </c>
      <c r="L15" s="33">
        <v>1</v>
      </c>
      <c r="M15" s="33">
        <v>0.06</v>
      </c>
      <c r="N15" s="33">
        <f>K15*(L15*M15+1)</f>
        <v>121.9</v>
      </c>
      <c r="O15" s="35">
        <f>N15*0.18159375101708</f>
        <v>22.136278248982052</v>
      </c>
      <c r="Q15" s="36">
        <v>8</v>
      </c>
      <c r="R15" s="48">
        <f>(H15+O15+Q15)*I15</f>
        <v>47.270538563651492</v>
      </c>
      <c r="S15" s="60">
        <v>9</v>
      </c>
    </row>
    <row r="16" spans="1:19" x14ac:dyDescent="0.25">
      <c r="A16" s="46" t="s">
        <v>66</v>
      </c>
      <c r="B16" s="36">
        <v>25</v>
      </c>
      <c r="C16" s="33">
        <v>1</v>
      </c>
      <c r="D16" s="33">
        <v>5</v>
      </c>
      <c r="E16" s="33">
        <v>2</v>
      </c>
      <c r="F16" s="33">
        <f>(2*B16+C16+D16)/(E16*2)</f>
        <v>14</v>
      </c>
      <c r="G16" s="33"/>
      <c r="H16" s="33">
        <f>F16*5.3544563483342</f>
        <v>74.962388876678801</v>
      </c>
      <c r="I16" s="35">
        <f t="shared" si="12"/>
        <v>1</v>
      </c>
      <c r="K16" s="36">
        <v>775</v>
      </c>
      <c r="L16" s="33">
        <v>8</v>
      </c>
      <c r="M16" s="33">
        <v>0.06</v>
      </c>
      <c r="N16" s="33">
        <f>K16*(L16*M16+1)</f>
        <v>1147</v>
      </c>
      <c r="O16" s="35">
        <f>N16*0.18159375101708</f>
        <v>208.28803241659077</v>
      </c>
      <c r="Q16" s="36">
        <v>60</v>
      </c>
      <c r="R16" s="48">
        <f>(H16+O16+Q16)*I16</f>
        <v>343.2504212932696</v>
      </c>
    </row>
    <row r="17" spans="1:20" x14ac:dyDescent="0.25">
      <c r="A17" s="46" t="s">
        <v>67</v>
      </c>
      <c r="B17" s="39">
        <v>150</v>
      </c>
      <c r="C17" s="37">
        <v>1</v>
      </c>
      <c r="D17" s="37">
        <v>16</v>
      </c>
      <c r="E17" s="37">
        <v>2</v>
      </c>
      <c r="F17" s="37">
        <f>(2*B17+C17+D17)/(E17*2)</f>
        <v>79.25</v>
      </c>
      <c r="G17" s="37"/>
      <c r="H17" s="37">
        <f>F17*5.3544563483342</f>
        <v>424.3406656054853</v>
      </c>
      <c r="I17" s="38">
        <v>1</v>
      </c>
      <c r="J17" s="2"/>
      <c r="K17" s="39">
        <v>7500</v>
      </c>
      <c r="L17" s="37">
        <v>16</v>
      </c>
      <c r="M17" s="37">
        <v>0.06</v>
      </c>
      <c r="N17" s="37">
        <f>K17*(L17*M17+1)</f>
        <v>14700</v>
      </c>
      <c r="O17" s="38">
        <f>N17*0.18159375101708</f>
        <v>2669.428139951076</v>
      </c>
      <c r="P17" s="2"/>
      <c r="Q17" s="39">
        <v>300</v>
      </c>
      <c r="R17" s="49">
        <f>(H17+O17+Q17)*I17</f>
        <v>3393.7688055565613</v>
      </c>
      <c r="S17" s="60">
        <v>10</v>
      </c>
    </row>
    <row r="18" spans="1:20" x14ac:dyDescent="0.25">
      <c r="A18" s="40"/>
      <c r="B18" s="33"/>
      <c r="C18" s="33"/>
      <c r="D18" s="33"/>
      <c r="E18" s="33"/>
      <c r="F18" s="33"/>
      <c r="G18" s="33"/>
      <c r="H18" s="33"/>
      <c r="I18" s="33"/>
      <c r="J18" s="2"/>
      <c r="K18" s="33"/>
      <c r="L18" s="33"/>
      <c r="M18" s="33"/>
      <c r="N18" s="33"/>
      <c r="O18" s="33"/>
      <c r="P18" s="2"/>
      <c r="Q18" s="33"/>
      <c r="R18" s="59"/>
    </row>
    <row r="19" spans="1:20" x14ac:dyDescent="0.25">
      <c r="A19" s="62" t="s">
        <v>27</v>
      </c>
      <c r="B19" s="64" t="s">
        <v>69</v>
      </c>
      <c r="C19" s="64" t="s">
        <v>71</v>
      </c>
      <c r="D19" s="64" t="s">
        <v>70</v>
      </c>
      <c r="E19" s="64" t="s">
        <v>72</v>
      </c>
      <c r="G19" s="63" t="s">
        <v>73</v>
      </c>
      <c r="H19" s="65" t="s">
        <v>74</v>
      </c>
      <c r="I19" s="62" t="s">
        <v>27</v>
      </c>
      <c r="J19" s="2"/>
      <c r="K19" s="33"/>
      <c r="L19" s="62" t="s">
        <v>27</v>
      </c>
      <c r="S19" s="65" t="s">
        <v>74</v>
      </c>
      <c r="T19" s="65" t="s">
        <v>321</v>
      </c>
    </row>
    <row r="20" spans="1:20" x14ac:dyDescent="0.25">
      <c r="A20" s="61">
        <v>1</v>
      </c>
      <c r="B20" s="66">
        <v>54</v>
      </c>
      <c r="C20" s="67">
        <f>R4</f>
        <v>6.4440188544366794</v>
      </c>
      <c r="D20" s="66">
        <v>1</v>
      </c>
      <c r="E20" s="67">
        <f>R5</f>
        <v>50.524450719404697</v>
      </c>
      <c r="G20" s="67">
        <f>C20*B20+E20*D20</f>
        <v>398.50146885898539</v>
      </c>
      <c r="H20" s="66">
        <v>200</v>
      </c>
      <c r="I20" s="61">
        <v>1</v>
      </c>
      <c r="J20" s="2"/>
      <c r="K20" s="33"/>
      <c r="L20" s="61">
        <v>1</v>
      </c>
      <c r="S20" s="66">
        <v>200</v>
      </c>
      <c r="T20" s="66">
        <v>200</v>
      </c>
    </row>
    <row r="21" spans="1:20" x14ac:dyDescent="0.25">
      <c r="A21" s="61">
        <v>2</v>
      </c>
      <c r="B21" s="68">
        <v>6</v>
      </c>
      <c r="C21" s="69">
        <f>R6</f>
        <v>65.315914646396124</v>
      </c>
      <c r="D21" s="68"/>
      <c r="E21" s="68"/>
      <c r="G21" s="69">
        <f>C21*B21+E21*D21</f>
        <v>391.89548787837674</v>
      </c>
      <c r="H21" s="68">
        <f>H20+90+A20*30</f>
        <v>320</v>
      </c>
      <c r="I21" s="61">
        <v>2</v>
      </c>
      <c r="J21" s="2"/>
      <c r="K21" s="33"/>
      <c r="L21" s="61">
        <v>2</v>
      </c>
      <c r="S21" s="68">
        <f>S20+90+L20*30</f>
        <v>320</v>
      </c>
      <c r="T21" s="68">
        <f>S21+T20</f>
        <v>520</v>
      </c>
    </row>
    <row r="22" spans="1:20" x14ac:dyDescent="0.25">
      <c r="A22" s="61">
        <v>3</v>
      </c>
      <c r="B22" s="66">
        <v>44</v>
      </c>
      <c r="C22" s="67">
        <f>R7</f>
        <v>14.793058059471212</v>
      </c>
      <c r="D22" s="66">
        <v>1</v>
      </c>
      <c r="E22" s="67">
        <f>R8</f>
        <v>110.72387010977488</v>
      </c>
      <c r="G22" s="67">
        <f t="shared" ref="G22:G29" si="17">C22*B22+E22*D22</f>
        <v>761.61842472650824</v>
      </c>
      <c r="H22" s="68">
        <f t="shared" ref="H22:H26" si="18">H21+90+A21*30</f>
        <v>470</v>
      </c>
      <c r="I22" s="61">
        <v>3</v>
      </c>
      <c r="J22" s="2"/>
      <c r="K22" s="2"/>
      <c r="L22" s="61">
        <v>3</v>
      </c>
      <c r="S22" s="68">
        <f t="shared" ref="S22:S26" si="19">S21+90+L21*30</f>
        <v>470</v>
      </c>
      <c r="T22" s="68">
        <f t="shared" ref="T22:T40" si="20">S22+T21</f>
        <v>990</v>
      </c>
    </row>
    <row r="23" spans="1:20" x14ac:dyDescent="0.25">
      <c r="A23" s="61">
        <v>4</v>
      </c>
      <c r="B23" s="68">
        <v>40</v>
      </c>
      <c r="C23" s="69">
        <f>R9</f>
        <v>21.209318072256671</v>
      </c>
      <c r="D23" s="68"/>
      <c r="E23" s="68"/>
      <c r="G23" s="69">
        <f t="shared" si="17"/>
        <v>848.37272289026691</v>
      </c>
      <c r="H23" s="68">
        <f t="shared" si="18"/>
        <v>650</v>
      </c>
      <c r="I23" s="61">
        <v>4</v>
      </c>
      <c r="J23" s="2"/>
      <c r="K23" s="2"/>
      <c r="L23" s="61">
        <v>4</v>
      </c>
      <c r="S23" s="68">
        <f t="shared" si="19"/>
        <v>650</v>
      </c>
      <c r="T23" s="68">
        <f t="shared" si="20"/>
        <v>1640</v>
      </c>
    </row>
    <row r="24" spans="1:20" x14ac:dyDescent="0.25">
      <c r="A24" s="61">
        <v>5</v>
      </c>
      <c r="B24" s="66">
        <v>2</v>
      </c>
      <c r="C24" s="67">
        <f>R10</f>
        <v>547.64081598812731</v>
      </c>
      <c r="D24" s="66">
        <v>1</v>
      </c>
      <c r="E24" s="67">
        <f>R11</f>
        <v>326.60305892661734</v>
      </c>
      <c r="G24" s="67">
        <f t="shared" si="17"/>
        <v>1421.8846909028721</v>
      </c>
      <c r="H24" s="68">
        <f t="shared" si="18"/>
        <v>860</v>
      </c>
      <c r="I24" s="61">
        <v>5</v>
      </c>
      <c r="J24" s="2"/>
      <c r="K24" s="2"/>
      <c r="L24" s="61">
        <v>5</v>
      </c>
      <c r="S24" s="68">
        <f t="shared" si="19"/>
        <v>860</v>
      </c>
      <c r="T24" s="68">
        <f t="shared" si="20"/>
        <v>2500</v>
      </c>
    </row>
    <row r="25" spans="1:20" x14ac:dyDescent="0.25">
      <c r="A25" s="61">
        <v>6</v>
      </c>
      <c r="B25" s="68">
        <v>65</v>
      </c>
      <c r="C25" s="69">
        <f>R12</f>
        <v>29.25212687470713</v>
      </c>
      <c r="D25" s="68"/>
      <c r="E25" s="68"/>
      <c r="G25" s="69">
        <f t="shared" si="17"/>
        <v>1901.3882468559634</v>
      </c>
      <c r="H25" s="68">
        <f t="shared" si="18"/>
        <v>1100</v>
      </c>
      <c r="I25" s="61">
        <v>6</v>
      </c>
      <c r="J25" s="2"/>
      <c r="K25" s="2"/>
      <c r="L25" s="61">
        <v>6</v>
      </c>
      <c r="S25" s="68">
        <f t="shared" si="19"/>
        <v>1100</v>
      </c>
      <c r="T25" s="68">
        <f t="shared" si="20"/>
        <v>3600</v>
      </c>
    </row>
    <row r="26" spans="1:20" x14ac:dyDescent="0.25">
      <c r="A26" s="61">
        <v>7</v>
      </c>
      <c r="B26" s="66">
        <v>7</v>
      </c>
      <c r="C26" s="67">
        <f>R13</f>
        <v>295.46314931749333</v>
      </c>
      <c r="D26" s="66"/>
      <c r="E26" s="66"/>
      <c r="G26" s="67">
        <f>C26*B26+E26*D26</f>
        <v>2068.2420452224533</v>
      </c>
      <c r="H26" s="68">
        <f t="shared" si="18"/>
        <v>1370</v>
      </c>
      <c r="I26" s="61">
        <v>7</v>
      </c>
      <c r="L26" s="61">
        <v>7</v>
      </c>
      <c r="S26" s="68">
        <f t="shared" si="19"/>
        <v>1370</v>
      </c>
      <c r="T26" s="68">
        <f t="shared" si="20"/>
        <v>4970</v>
      </c>
    </row>
    <row r="27" spans="1:20" x14ac:dyDescent="0.25">
      <c r="A27" s="61">
        <v>8</v>
      </c>
      <c r="B27" s="68">
        <v>8</v>
      </c>
      <c r="C27" s="69">
        <f>R14</f>
        <v>321.69736061130146</v>
      </c>
      <c r="D27" s="68"/>
      <c r="E27" s="68"/>
      <c r="G27" s="69">
        <f t="shared" si="17"/>
        <v>2573.5788848904117</v>
      </c>
      <c r="H27" s="68">
        <f>H26+90+A26*30</f>
        <v>1670</v>
      </c>
      <c r="I27" s="61">
        <v>8</v>
      </c>
      <c r="L27" s="61">
        <v>8</v>
      </c>
      <c r="S27" s="68">
        <f>S26+90+L26*30</f>
        <v>1670</v>
      </c>
      <c r="T27" s="68">
        <f t="shared" si="20"/>
        <v>6640</v>
      </c>
    </row>
    <row r="28" spans="1:20" x14ac:dyDescent="0.25">
      <c r="A28" s="61">
        <v>9</v>
      </c>
      <c r="B28" s="66">
        <v>64</v>
      </c>
      <c r="C28" s="67">
        <f>R15</f>
        <v>47.270538563651492</v>
      </c>
      <c r="D28" s="66">
        <v>1</v>
      </c>
      <c r="E28" s="67">
        <f>R16</f>
        <v>343.2504212932696</v>
      </c>
      <c r="G28" s="67">
        <f t="shared" si="17"/>
        <v>3368.564889366965</v>
      </c>
      <c r="H28" s="68">
        <f>H27+90+A27*30</f>
        <v>2000</v>
      </c>
      <c r="I28" s="61">
        <v>9</v>
      </c>
      <c r="L28" s="61">
        <v>9</v>
      </c>
      <c r="S28" s="68">
        <f>S27+90+L27*30</f>
        <v>2000</v>
      </c>
      <c r="T28" s="68">
        <f t="shared" si="20"/>
        <v>8640</v>
      </c>
    </row>
    <row r="29" spans="1:20" x14ac:dyDescent="0.25">
      <c r="A29" s="61">
        <v>10</v>
      </c>
      <c r="B29" s="68">
        <v>1</v>
      </c>
      <c r="C29" s="69">
        <f>R17</f>
        <v>3393.7688055565613</v>
      </c>
      <c r="D29" s="68"/>
      <c r="E29" s="68"/>
      <c r="G29" s="69">
        <f t="shared" si="17"/>
        <v>3393.7688055565613</v>
      </c>
      <c r="H29" s="68">
        <f>H28+90+A28*30</f>
        <v>2360</v>
      </c>
      <c r="I29" s="61">
        <v>10</v>
      </c>
      <c r="L29" s="61">
        <v>10</v>
      </c>
      <c r="S29" s="68">
        <f>S28+90+L28*30</f>
        <v>2360</v>
      </c>
      <c r="T29" s="68">
        <f t="shared" si="20"/>
        <v>11000</v>
      </c>
    </row>
    <row r="30" spans="1:20" x14ac:dyDescent="0.25">
      <c r="A30" s="61">
        <v>11</v>
      </c>
      <c r="H30" s="68">
        <f t="shared" ref="H30:H40" si="21">H29+90+A29*30</f>
        <v>2750</v>
      </c>
      <c r="L30" s="61">
        <v>11</v>
      </c>
      <c r="S30" s="68">
        <f t="shared" ref="S30:S40" si="22">S29+90+L29*30</f>
        <v>2750</v>
      </c>
      <c r="T30" s="68">
        <f t="shared" si="20"/>
        <v>13750</v>
      </c>
    </row>
    <row r="31" spans="1:20" x14ac:dyDescent="0.25">
      <c r="A31" s="61">
        <v>12</v>
      </c>
      <c r="H31" s="68">
        <f t="shared" si="21"/>
        <v>3170</v>
      </c>
      <c r="L31" s="61">
        <v>12</v>
      </c>
      <c r="S31" s="68">
        <f t="shared" si="22"/>
        <v>3170</v>
      </c>
      <c r="T31" s="68">
        <f t="shared" si="20"/>
        <v>16920</v>
      </c>
    </row>
    <row r="32" spans="1:20" x14ac:dyDescent="0.25">
      <c r="A32" s="61">
        <v>13</v>
      </c>
      <c r="H32" s="68">
        <f t="shared" si="21"/>
        <v>3620</v>
      </c>
      <c r="L32" s="61">
        <v>13</v>
      </c>
      <c r="S32" s="68">
        <f t="shared" si="22"/>
        <v>3620</v>
      </c>
      <c r="T32" s="68">
        <f t="shared" si="20"/>
        <v>20540</v>
      </c>
    </row>
    <row r="33" spans="1:20" x14ac:dyDescent="0.25">
      <c r="A33" s="61">
        <v>14</v>
      </c>
      <c r="H33" s="68">
        <f t="shared" si="21"/>
        <v>4100</v>
      </c>
      <c r="L33" s="61">
        <v>14</v>
      </c>
      <c r="S33" s="68">
        <f t="shared" si="22"/>
        <v>4100</v>
      </c>
      <c r="T33" s="68">
        <f t="shared" si="20"/>
        <v>24640</v>
      </c>
    </row>
    <row r="34" spans="1:20" x14ac:dyDescent="0.25">
      <c r="A34" s="61">
        <v>15</v>
      </c>
      <c r="H34" s="68">
        <f t="shared" si="21"/>
        <v>4610</v>
      </c>
      <c r="L34" s="61">
        <v>15</v>
      </c>
      <c r="S34" s="68">
        <f t="shared" si="22"/>
        <v>4610</v>
      </c>
      <c r="T34" s="68">
        <f t="shared" si="20"/>
        <v>29250</v>
      </c>
    </row>
    <row r="35" spans="1:20" x14ac:dyDescent="0.25">
      <c r="A35" s="61">
        <v>16</v>
      </c>
      <c r="H35" s="68">
        <f t="shared" si="21"/>
        <v>5150</v>
      </c>
      <c r="L35" s="61">
        <v>16</v>
      </c>
      <c r="S35" s="68">
        <f t="shared" si="22"/>
        <v>5150</v>
      </c>
      <c r="T35" s="68">
        <f t="shared" si="20"/>
        <v>34400</v>
      </c>
    </row>
    <row r="36" spans="1:20" x14ac:dyDescent="0.25">
      <c r="A36" s="61">
        <v>17</v>
      </c>
      <c r="H36" s="68">
        <f t="shared" si="21"/>
        <v>5720</v>
      </c>
      <c r="L36" s="61">
        <v>17</v>
      </c>
      <c r="S36" s="68">
        <f t="shared" si="22"/>
        <v>5720</v>
      </c>
      <c r="T36" s="68">
        <f t="shared" si="20"/>
        <v>40120</v>
      </c>
    </row>
    <row r="37" spans="1:20" x14ac:dyDescent="0.25">
      <c r="A37" s="61">
        <v>18</v>
      </c>
      <c r="H37" s="68">
        <f t="shared" si="21"/>
        <v>6320</v>
      </c>
      <c r="L37" s="61">
        <v>18</v>
      </c>
      <c r="S37" s="68">
        <f t="shared" si="22"/>
        <v>6320</v>
      </c>
      <c r="T37" s="68">
        <f t="shared" si="20"/>
        <v>46440</v>
      </c>
    </row>
    <row r="38" spans="1:20" x14ac:dyDescent="0.25">
      <c r="A38" s="61">
        <v>19</v>
      </c>
      <c r="H38" s="68">
        <f t="shared" si="21"/>
        <v>6950</v>
      </c>
      <c r="L38" s="61">
        <v>19</v>
      </c>
      <c r="S38" s="68">
        <f t="shared" si="22"/>
        <v>6950</v>
      </c>
      <c r="T38" s="68">
        <f t="shared" si="20"/>
        <v>53390</v>
      </c>
    </row>
    <row r="39" spans="1:20" x14ac:dyDescent="0.25">
      <c r="A39" s="61">
        <v>20</v>
      </c>
      <c r="H39" s="68">
        <f t="shared" si="21"/>
        <v>7610</v>
      </c>
      <c r="L39" s="61">
        <v>20</v>
      </c>
      <c r="S39" s="68">
        <f t="shared" si="22"/>
        <v>7610</v>
      </c>
      <c r="T39" s="68">
        <f t="shared" si="20"/>
        <v>61000</v>
      </c>
    </row>
    <row r="40" spans="1:20" x14ac:dyDescent="0.25">
      <c r="A40" s="61">
        <v>21</v>
      </c>
      <c r="H40" s="68">
        <f t="shared" si="21"/>
        <v>8300</v>
      </c>
      <c r="L40" s="61">
        <v>21</v>
      </c>
      <c r="S40" s="68">
        <f t="shared" si="22"/>
        <v>8300</v>
      </c>
      <c r="T40" s="68">
        <f t="shared" si="20"/>
        <v>69300</v>
      </c>
    </row>
  </sheetData>
  <mergeCells count="3">
    <mergeCell ref="B1:I1"/>
    <mergeCell ref="K1:O1"/>
    <mergeCell ref="Q1:R1"/>
  </mergeCells>
  <conditionalFormatting sqref="F17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{7C17DD26-B69C-4A8F-8372-064623DCCDC9}</x14:id>
        </ext>
      </extLst>
    </cfRule>
  </conditionalFormatting>
  <conditionalFormatting sqref="N4:N11 N13:N1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{791E75D7-9CE1-4272-9CFF-26106E3BBF75}</x14:id>
        </ext>
      </extLst>
    </cfRule>
  </conditionalFormatting>
  <conditionalFormatting sqref="R4:R11 R13:R1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{ABF9B77C-27A2-4843-A8AC-486278DCC7FC}</x14:id>
        </ext>
      </extLst>
    </cfRule>
  </conditionalFormatting>
  <conditionalFormatting sqref="R1:R11 R13:R18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{99A92A19-A13A-4FFB-8A2F-2F3F7E6C6CDE}</x14:id>
        </ext>
      </extLst>
    </cfRule>
  </conditionalFormatting>
  <conditionalFormatting sqref="N1:N11 N13:N18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{C5B378D7-6033-40D8-9E87-4323988ADF90}</x14:id>
        </ext>
      </extLst>
    </cfRule>
  </conditionalFormatting>
  <conditionalFormatting sqref="F1:F11 F13:F14"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{29A6DB0C-5C7E-4E3E-96F9-23E5B2C5DB97}</x14:id>
        </ext>
      </extLst>
    </cfRule>
  </conditionalFormatting>
  <conditionalFormatting sqref="F1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{B88B613D-9692-441E-8AA3-4DB669195950}</x14:id>
        </ext>
      </extLst>
    </cfRule>
  </conditionalFormatting>
  <conditionalFormatting sqref="N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{97DA5BC1-5AF9-4257-B9DA-CD56C0B317B5}</x14:id>
        </ext>
      </extLst>
    </cfRule>
  </conditionalFormatting>
  <conditionalFormatting sqref="R1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{48692D80-C7A0-40A2-9D4C-ABD777B116D8}</x14:id>
        </ext>
      </extLst>
    </cfRule>
  </conditionalFormatting>
  <conditionalFormatting sqref="R1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{02D8EF27-81C2-4A94-929C-B9CA840E1AA9}</x14:id>
        </ext>
      </extLst>
    </cfRule>
  </conditionalFormatting>
  <conditionalFormatting sqref="N1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{F7B9D84A-0521-4336-A99E-D5FB99E557CB}</x14:id>
        </ext>
      </extLst>
    </cfRule>
  </conditionalFormatting>
  <conditionalFormatting sqref="F1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{F2AA69AC-FA57-4B81-9EB0-57AF5D3FAF0B}</x14:id>
        </ext>
      </extLst>
    </cfRule>
  </conditionalFormatting>
  <conditionalFormatting sqref="R4:R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{1258E72C-7F6F-4A64-AD45-80CC8AB07732}</x14:id>
        </ext>
      </extLst>
    </cfRule>
  </conditionalFormatting>
  <conditionalFormatting sqref="N4:N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{651F36A2-3EB6-4154-9B34-72C6D3ADD738}</x14:id>
        </ext>
      </extLst>
    </cfRule>
  </conditionalFormatting>
  <conditionalFormatting sqref="F4:F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{83F465B1-79F9-46AA-A53D-C02F831B069C}</x14:id>
        </ext>
      </extLst>
    </cfRule>
  </conditionalFormatting>
  <conditionalFormatting sqref="F4:F11 F13:F18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{AD9E641C-314A-4F65-8201-429D818F4109}</x14:id>
        </ext>
      </extLst>
    </cfRule>
  </conditionalFormatting>
  <conditionalFormatting sqref="F15:F18">
    <cfRule type="dataBar" priority="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{5FF9213B-77FA-4417-9CD5-0C249DA28E36}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17DD26-B69C-4A8F-8372-064623DCC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791E75D7-9CE1-4272-9CFF-26106E3BB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N4:N11 N13:N18</xm:sqref>
        </x14:conditionalFormatting>
        <x14:conditionalFormatting xmlns:xm="http://schemas.microsoft.com/office/excel/2006/main">
          <x14:cfRule type="dataBar" id="{ABF9B77C-27A2-4843-A8AC-486278DCC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R4:R11 R13:R18</xm:sqref>
        </x14:conditionalFormatting>
        <x14:conditionalFormatting xmlns:xm="http://schemas.microsoft.com/office/excel/2006/main">
          <x14:cfRule type="dataBar" id="{99A92A19-A13A-4FFB-8A2F-2F3F7E6C6C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R1:R11 R13:R18</xm:sqref>
        </x14:conditionalFormatting>
        <x14:conditionalFormatting xmlns:xm="http://schemas.microsoft.com/office/excel/2006/main">
          <x14:cfRule type="dataBar" id="{C5B378D7-6033-40D8-9E87-4323988AD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N1:N11 N13:N18</xm:sqref>
        </x14:conditionalFormatting>
        <x14:conditionalFormatting xmlns:xm="http://schemas.microsoft.com/office/excel/2006/main">
          <x14:cfRule type="dataBar" id="{29A6DB0C-5C7E-4E3E-96F9-23E5B2C5D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F1:F11 F13:F14</xm:sqref>
        </x14:conditionalFormatting>
        <x14:conditionalFormatting xmlns:xm="http://schemas.microsoft.com/office/excel/2006/main">
          <x14:cfRule type="dataBar" id="{B88B613D-9692-441E-8AA3-4DB6691959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97DA5BC1-5AF9-4257-B9DA-CD56C0B317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</xm:sqref>
        </x14:conditionalFormatting>
        <x14:conditionalFormatting xmlns:xm="http://schemas.microsoft.com/office/excel/2006/main">
          <x14:cfRule type="dataBar" id="{48692D80-C7A0-40A2-9D4C-ABD777B11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</xm:sqref>
        </x14:conditionalFormatting>
        <x14:conditionalFormatting xmlns:xm="http://schemas.microsoft.com/office/excel/2006/main">
          <x14:cfRule type="dataBar" id="{02D8EF27-81C2-4A94-929C-B9CA840E1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</xm:sqref>
        </x14:conditionalFormatting>
        <x14:conditionalFormatting xmlns:xm="http://schemas.microsoft.com/office/excel/2006/main">
          <x14:cfRule type="dataBar" id="{F7B9D84A-0521-4336-A99E-D5FB99E55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</xm:sqref>
        </x14:conditionalFormatting>
        <x14:conditionalFormatting xmlns:xm="http://schemas.microsoft.com/office/excel/2006/main">
          <x14:cfRule type="dataBar" id="{F2AA69AC-FA57-4B81-9EB0-57AF5D3FA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1258E72C-7F6F-4A64-AD45-80CC8AB07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R4:R17</xm:sqref>
        </x14:conditionalFormatting>
        <x14:conditionalFormatting xmlns:xm="http://schemas.microsoft.com/office/excel/2006/main">
          <x14:cfRule type="dataBar" id="{651F36A2-3EB6-4154-9B34-72C6D3ADD7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N4:N17</xm:sqref>
        </x14:conditionalFormatting>
        <x14:conditionalFormatting xmlns:xm="http://schemas.microsoft.com/office/excel/2006/main">
          <x14:cfRule type="dataBar" id="{83F465B1-79F9-46AA-A53D-C02F831B06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F4:F17</xm:sqref>
        </x14:conditionalFormatting>
        <x14:conditionalFormatting xmlns:xm="http://schemas.microsoft.com/office/excel/2006/main">
          <x14:cfRule type="dataBar" id="{AD9E641C-314A-4F65-8201-429D818F41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F4:F11 F13:F18</xm:sqref>
        </x14:conditionalFormatting>
        <x14:conditionalFormatting xmlns:xm="http://schemas.microsoft.com/office/excel/2006/main">
          <x14:cfRule type="dataBar" id="{5FF9213B-77FA-4417-9CD5-0C249DA28E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Лист4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2024-12-30T12:43:56Z</dcterms:modified>
</cp:coreProperties>
</file>