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0" yWindow="0" windowWidth="21600" windowHeight="9525"/>
  </bookViews>
  <sheets>
    <sheet name="Лист1" sheetId="1" r:id="rId1"/>
    <sheet name="Лист4" sheetId="4" r:id="rId2"/>
    <sheet name="Лист2" sheetId="2" r:id="rId3"/>
    <sheet name="Лист3" sheetId="3" r:id="rId4"/>
  </sheets>
  <calcPr calcId="124519"/>
</workbook>
</file>

<file path=xl/calcChain.xml><?xml version="1.0" encoding="utf-8"?>
<calcChain xmlns="http://schemas.openxmlformats.org/spreadsheetml/2006/main">
  <c r="F103" i="1"/>
  <c r="N29"/>
  <c r="A12" i="4"/>
  <c r="A3"/>
  <c r="A4" s="1"/>
  <c r="A5" s="1"/>
  <c r="A6" s="1"/>
  <c r="A7" s="1"/>
  <c r="A8" s="1"/>
  <c r="A9" s="1"/>
  <c r="A10" s="1"/>
  <c r="A11" s="1"/>
  <c r="H22" i="3"/>
  <c r="H23"/>
  <c r="H24" s="1"/>
  <c r="H25" s="1"/>
  <c r="H26" s="1"/>
  <c r="H27" s="1"/>
  <c r="H28" s="1"/>
  <c r="H29" s="1"/>
  <c r="H21"/>
  <c r="G5" i="2"/>
  <c r="A30"/>
  <c r="F42" i="1"/>
  <c r="R115"/>
  <c r="R110"/>
  <c r="R108"/>
  <c r="R107"/>
  <c r="R101"/>
  <c r="R93"/>
  <c r="R92"/>
  <c r="R91"/>
  <c r="R88"/>
  <c r="R84"/>
  <c r="R82"/>
  <c r="R79"/>
  <c r="R69"/>
  <c r="R66"/>
  <c r="R65"/>
  <c r="R55"/>
  <c r="R34"/>
  <c r="F102"/>
  <c r="H102" s="1"/>
  <c r="N117"/>
  <c r="O117" s="1"/>
  <c r="F117"/>
  <c r="H117" s="1"/>
  <c r="N116"/>
  <c r="O116" s="1"/>
  <c r="F116"/>
  <c r="I116" s="1"/>
  <c r="N115"/>
  <c r="O115" s="1"/>
  <c r="F115"/>
  <c r="H115" s="1"/>
  <c r="N114"/>
  <c r="O114" s="1"/>
  <c r="F114"/>
  <c r="I114" s="1"/>
  <c r="N113"/>
  <c r="O113" s="1"/>
  <c r="F113"/>
  <c r="H113" s="1"/>
  <c r="N112"/>
  <c r="O112" s="1"/>
  <c r="F112"/>
  <c r="H112" s="1"/>
  <c r="N111"/>
  <c r="O111" s="1"/>
  <c r="F111"/>
  <c r="H111" s="1"/>
  <c r="N110"/>
  <c r="O110" s="1"/>
  <c r="F110"/>
  <c r="I110" s="1"/>
  <c r="N109"/>
  <c r="O109" s="1"/>
  <c r="F109"/>
  <c r="H109" s="1"/>
  <c r="N108"/>
  <c r="O108" s="1"/>
  <c r="F108"/>
  <c r="H108" s="1"/>
  <c r="N107"/>
  <c r="O107" s="1"/>
  <c r="F107"/>
  <c r="H107" s="1"/>
  <c r="N106"/>
  <c r="O106" s="1"/>
  <c r="R106" s="1"/>
  <c r="F106"/>
  <c r="H106" s="1"/>
  <c r="N105"/>
  <c r="O105" s="1"/>
  <c r="F105"/>
  <c r="I105" s="1"/>
  <c r="N104"/>
  <c r="O104" s="1"/>
  <c r="F104"/>
  <c r="I104" s="1"/>
  <c r="N103"/>
  <c r="O103" s="1"/>
  <c r="I103"/>
  <c r="N102"/>
  <c r="O102" s="1"/>
  <c r="R102" s="1"/>
  <c r="N101"/>
  <c r="O101" s="1"/>
  <c r="F101"/>
  <c r="I101" s="1"/>
  <c r="N100"/>
  <c r="O100" s="1"/>
  <c r="F100"/>
  <c r="I100" s="1"/>
  <c r="R117" l="1"/>
  <c r="H105"/>
  <c r="R105" s="1"/>
  <c r="H103"/>
  <c r="R103" s="1"/>
  <c r="H104"/>
  <c r="R104" s="1"/>
  <c r="H116"/>
  <c r="R116" s="1"/>
  <c r="I102"/>
  <c r="H101"/>
  <c r="H100"/>
  <c r="R100" s="1"/>
  <c r="I112"/>
  <c r="R112" s="1"/>
  <c r="H110"/>
  <c r="H114"/>
  <c r="R114" s="1"/>
  <c r="I109"/>
  <c r="R109" s="1"/>
  <c r="I111"/>
  <c r="R111" s="1"/>
  <c r="I113"/>
  <c r="R113" s="1"/>
  <c r="N93"/>
  <c r="O93" s="1"/>
  <c r="F93"/>
  <c r="H93" s="1"/>
  <c r="N92"/>
  <c r="O92" s="1"/>
  <c r="F92"/>
  <c r="I92" s="1"/>
  <c r="N91"/>
  <c r="O91" s="1"/>
  <c r="F91"/>
  <c r="H91" s="1"/>
  <c r="N90"/>
  <c r="O90" s="1"/>
  <c r="F90"/>
  <c r="N89"/>
  <c r="O89" s="1"/>
  <c r="F89"/>
  <c r="I89" s="1"/>
  <c r="N88"/>
  <c r="O88" s="1"/>
  <c r="F88"/>
  <c r="N87"/>
  <c r="O87" s="1"/>
  <c r="F87"/>
  <c r="H87" s="1"/>
  <c r="N86"/>
  <c r="O86" s="1"/>
  <c r="F86"/>
  <c r="I86" s="1"/>
  <c r="N85"/>
  <c r="O85" s="1"/>
  <c r="F85"/>
  <c r="H85" s="1"/>
  <c r="N84"/>
  <c r="O84" s="1"/>
  <c r="F84"/>
  <c r="H84" s="1"/>
  <c r="N83"/>
  <c r="O83" s="1"/>
  <c r="F83"/>
  <c r="H83" s="1"/>
  <c r="N82"/>
  <c r="O82" s="1"/>
  <c r="F82"/>
  <c r="H82" s="1"/>
  <c r="N81"/>
  <c r="O81" s="1"/>
  <c r="F81"/>
  <c r="I81" s="1"/>
  <c r="N80"/>
  <c r="O80" s="1"/>
  <c r="F80"/>
  <c r="I80" s="1"/>
  <c r="N79"/>
  <c r="O79" s="1"/>
  <c r="F79"/>
  <c r="I79" s="1"/>
  <c r="N78"/>
  <c r="O78" s="1"/>
  <c r="F78"/>
  <c r="I78" s="1"/>
  <c r="N77"/>
  <c r="O77" s="1"/>
  <c r="F77"/>
  <c r="I77" s="1"/>
  <c r="N76"/>
  <c r="O76" s="1"/>
  <c r="F76"/>
  <c r="H76" s="1"/>
  <c r="N69"/>
  <c r="O69" s="1"/>
  <c r="F69"/>
  <c r="H69" s="1"/>
  <c r="N68"/>
  <c r="O68" s="1"/>
  <c r="F68"/>
  <c r="I68" s="1"/>
  <c r="N67"/>
  <c r="O67" s="1"/>
  <c r="F67"/>
  <c r="H67" s="1"/>
  <c r="N66"/>
  <c r="O66" s="1"/>
  <c r="F66"/>
  <c r="I66" s="1"/>
  <c r="N65"/>
  <c r="O65" s="1"/>
  <c r="F65"/>
  <c r="I65" s="1"/>
  <c r="N64"/>
  <c r="O64" s="1"/>
  <c r="F64"/>
  <c r="H64" s="1"/>
  <c r="N63"/>
  <c r="O63" s="1"/>
  <c r="R63" s="1"/>
  <c r="F63"/>
  <c r="I63" s="1"/>
  <c r="N62"/>
  <c r="O62" s="1"/>
  <c r="F62"/>
  <c r="I62" s="1"/>
  <c r="N61"/>
  <c r="O61" s="1"/>
  <c r="F61"/>
  <c r="I61" s="1"/>
  <c r="N60"/>
  <c r="O60" s="1"/>
  <c r="R60" s="1"/>
  <c r="F60"/>
  <c r="H60" s="1"/>
  <c r="N59"/>
  <c r="O59" s="1"/>
  <c r="F59"/>
  <c r="H59" s="1"/>
  <c r="N58"/>
  <c r="O58" s="1"/>
  <c r="R58" s="1"/>
  <c r="F58"/>
  <c r="H58" s="1"/>
  <c r="N57"/>
  <c r="O57" s="1"/>
  <c r="F57"/>
  <c r="I57" s="1"/>
  <c r="N56"/>
  <c r="O56" s="1"/>
  <c r="F56"/>
  <c r="I56" s="1"/>
  <c r="N55"/>
  <c r="O55" s="1"/>
  <c r="F55"/>
  <c r="I55" s="1"/>
  <c r="N54"/>
  <c r="O54" s="1"/>
  <c r="F54"/>
  <c r="I54" s="1"/>
  <c r="N53"/>
  <c r="O53" s="1"/>
  <c r="F53"/>
  <c r="I53" s="1"/>
  <c r="N52"/>
  <c r="O52" s="1"/>
  <c r="F52"/>
  <c r="H52" s="1"/>
  <c r="R64" l="1"/>
  <c r="R59"/>
  <c r="R83"/>
  <c r="R52"/>
  <c r="H88"/>
  <c r="I88"/>
  <c r="H90"/>
  <c r="I90"/>
  <c r="H63"/>
  <c r="I67"/>
  <c r="R67" s="1"/>
  <c r="H66"/>
  <c r="H61"/>
  <c r="R61" s="1"/>
  <c r="H56"/>
  <c r="R56" s="1"/>
  <c r="H54"/>
  <c r="R54" s="1"/>
  <c r="I87"/>
  <c r="R87" s="1"/>
  <c r="I85"/>
  <c r="R85" s="1"/>
  <c r="H80"/>
  <c r="R80" s="1"/>
  <c r="H78"/>
  <c r="R78" s="1"/>
  <c r="I76"/>
  <c r="R76" s="1"/>
  <c r="H86"/>
  <c r="R86" s="1"/>
  <c r="H77"/>
  <c r="R77" s="1"/>
  <c r="H79"/>
  <c r="H81"/>
  <c r="R81" s="1"/>
  <c r="H89"/>
  <c r="R89" s="1"/>
  <c r="H92"/>
  <c r="H62"/>
  <c r="R62" s="1"/>
  <c r="H53"/>
  <c r="R53" s="1"/>
  <c r="H55"/>
  <c r="H57"/>
  <c r="R57" s="1"/>
  <c r="H65"/>
  <c r="H68"/>
  <c r="R68" s="1"/>
  <c r="N12" i="3"/>
  <c r="O12" s="1"/>
  <c r="F12"/>
  <c r="H12" s="1"/>
  <c r="R90" i="1" l="1"/>
  <c r="I12" i="3"/>
  <c r="R12" s="1"/>
  <c r="C25" s="1"/>
  <c r="G25" s="1"/>
  <c r="N17"/>
  <c r="O17" s="1"/>
  <c r="F17"/>
  <c r="H17" s="1"/>
  <c r="N16"/>
  <c r="O16" s="1"/>
  <c r="F16"/>
  <c r="H16" s="1"/>
  <c r="N15"/>
  <c r="O15" s="1"/>
  <c r="F15"/>
  <c r="H15" s="1"/>
  <c r="N14"/>
  <c r="O14" s="1"/>
  <c r="F14"/>
  <c r="N13"/>
  <c r="O13" s="1"/>
  <c r="F13"/>
  <c r="H13" s="1"/>
  <c r="N11"/>
  <c r="O11" s="1"/>
  <c r="F11"/>
  <c r="N10"/>
  <c r="O10" s="1"/>
  <c r="F10"/>
  <c r="H10" s="1"/>
  <c r="N9"/>
  <c r="O9" s="1"/>
  <c r="F9"/>
  <c r="I9" s="1"/>
  <c r="N8"/>
  <c r="O8" s="1"/>
  <c r="F8"/>
  <c r="I8" s="1"/>
  <c r="N7"/>
  <c r="O7" s="1"/>
  <c r="F7"/>
  <c r="I7" s="1"/>
  <c r="N6"/>
  <c r="O6" s="1"/>
  <c r="F6"/>
  <c r="H6" s="1"/>
  <c r="N5"/>
  <c r="O5" s="1"/>
  <c r="F5"/>
  <c r="I5" s="1"/>
  <c r="N4"/>
  <c r="O4" s="1"/>
  <c r="F4"/>
  <c r="H4" s="1"/>
  <c r="H14" l="1"/>
  <c r="I14"/>
  <c r="R13"/>
  <c r="C26" s="1"/>
  <c r="G26" s="1"/>
  <c r="H11"/>
  <c r="I11"/>
  <c r="I15"/>
  <c r="R15" s="1"/>
  <c r="C28" s="1"/>
  <c r="R10"/>
  <c r="C24" s="1"/>
  <c r="R17"/>
  <c r="C29" s="1"/>
  <c r="G29" s="1"/>
  <c r="H9"/>
  <c r="R9" s="1"/>
  <c r="C23" s="1"/>
  <c r="G23" s="1"/>
  <c r="H8"/>
  <c r="R8" s="1"/>
  <c r="E22" s="1"/>
  <c r="I6"/>
  <c r="R6" s="1"/>
  <c r="C21" s="1"/>
  <c r="G21" s="1"/>
  <c r="H7"/>
  <c r="R7" s="1"/>
  <c r="C22" s="1"/>
  <c r="H5"/>
  <c r="R5" s="1"/>
  <c r="E20" s="1"/>
  <c r="R4"/>
  <c r="C20" s="1"/>
  <c r="I16"/>
  <c r="R16" s="1"/>
  <c r="E28" s="1"/>
  <c r="G20" l="1"/>
  <c r="R14"/>
  <c r="C27" s="1"/>
  <c r="G27" s="1"/>
  <c r="R11"/>
  <c r="E24" s="1"/>
  <c r="G24" s="1"/>
  <c r="G22"/>
  <c r="G28"/>
  <c r="N37" i="1"/>
  <c r="O37" s="1"/>
  <c r="N38"/>
  <c r="O38" s="1"/>
  <c r="N39"/>
  <c r="O39" s="1"/>
  <c r="N40"/>
  <c r="O40" s="1"/>
  <c r="N41"/>
  <c r="O41" s="1"/>
  <c r="N42"/>
  <c r="O42" s="1"/>
  <c r="N43"/>
  <c r="O43" s="1"/>
  <c r="N44"/>
  <c r="O44" s="1"/>
  <c r="N45"/>
  <c r="O45" s="1"/>
  <c r="F40" l="1"/>
  <c r="H40" s="1"/>
  <c r="R40" s="1"/>
  <c r="F41"/>
  <c r="I41" s="1"/>
  <c r="H42"/>
  <c r="R42" s="1"/>
  <c r="F43"/>
  <c r="H43" s="1"/>
  <c r="R43" s="1"/>
  <c r="F44"/>
  <c r="F45"/>
  <c r="H45" s="1"/>
  <c r="R45" s="1"/>
  <c r="F39"/>
  <c r="I39" s="1"/>
  <c r="F38"/>
  <c r="H38" s="1"/>
  <c r="H44" l="1"/>
  <c r="I44"/>
  <c r="H41"/>
  <c r="R41" s="1"/>
  <c r="I38"/>
  <c r="R38" s="1"/>
  <c r="H39"/>
  <c r="R39" s="1"/>
  <c r="F4"/>
  <c r="R44" l="1"/>
  <c r="F37"/>
  <c r="H37" s="1"/>
  <c r="N36"/>
  <c r="O36" s="1"/>
  <c r="F36"/>
  <c r="H36" s="1"/>
  <c r="N35"/>
  <c r="O35" s="1"/>
  <c r="R35" s="1"/>
  <c r="F35"/>
  <c r="H35" s="1"/>
  <c r="N34"/>
  <c r="O34" s="1"/>
  <c r="F34"/>
  <c r="H34" s="1"/>
  <c r="N33"/>
  <c r="O33" s="1"/>
  <c r="F33"/>
  <c r="H33" s="1"/>
  <c r="N32"/>
  <c r="O32" s="1"/>
  <c r="R32" s="1"/>
  <c r="F32"/>
  <c r="N31"/>
  <c r="O31" s="1"/>
  <c r="F31"/>
  <c r="I31" s="1"/>
  <c r="N30"/>
  <c r="O30" s="1"/>
  <c r="F30"/>
  <c r="H30" s="1"/>
  <c r="O29"/>
  <c r="F29"/>
  <c r="I29" s="1"/>
  <c r="N28"/>
  <c r="O28" s="1"/>
  <c r="F28"/>
  <c r="H28" s="1"/>
  <c r="R36" l="1"/>
  <c r="R28"/>
  <c r="H32"/>
  <c r="I32"/>
  <c r="I33"/>
  <c r="R33" s="1"/>
  <c r="I37"/>
  <c r="R37" s="1"/>
  <c r="H31"/>
  <c r="R31" s="1"/>
  <c r="I30"/>
  <c r="R30" s="1"/>
  <c r="H29"/>
  <c r="R29" s="1"/>
  <c r="F15" l="1"/>
  <c r="I15" s="1"/>
  <c r="B2" i="2" l="1"/>
  <c r="N30" l="1"/>
  <c r="O30" s="1"/>
  <c r="F30"/>
  <c r="E6"/>
  <c r="F5"/>
  <c r="J5" s="1"/>
  <c r="H30" l="1"/>
  <c r="I30"/>
  <c r="R30" s="1"/>
  <c r="S30" s="1"/>
  <c r="G6"/>
  <c r="E7" s="1"/>
  <c r="F6"/>
  <c r="L5"/>
  <c r="I5"/>
  <c r="G7" l="1"/>
  <c r="E8" s="1"/>
  <c r="F7"/>
  <c r="I6"/>
  <c r="L6"/>
  <c r="J6"/>
  <c r="J7" l="1"/>
  <c r="I7"/>
  <c r="L7"/>
  <c r="G8"/>
  <c r="E9" s="1"/>
  <c r="F8"/>
  <c r="G9" l="1"/>
  <c r="E10" s="1"/>
  <c r="F9"/>
  <c r="I8"/>
  <c r="L8"/>
  <c r="J8"/>
  <c r="N21" i="1"/>
  <c r="O21" s="1"/>
  <c r="F21"/>
  <c r="H21" s="1"/>
  <c r="N20"/>
  <c r="O20" s="1"/>
  <c r="F20"/>
  <c r="H20" s="1"/>
  <c r="N19"/>
  <c r="O19" s="1"/>
  <c r="F19"/>
  <c r="H19" s="1"/>
  <c r="N18"/>
  <c r="O18" s="1"/>
  <c r="F18"/>
  <c r="N17"/>
  <c r="O17" s="1"/>
  <c r="F17"/>
  <c r="H17" s="1"/>
  <c r="N16"/>
  <c r="O16" s="1"/>
  <c r="F16"/>
  <c r="H16" s="1"/>
  <c r="N15"/>
  <c r="O15" s="1"/>
  <c r="H15"/>
  <c r="N14"/>
  <c r="O14" s="1"/>
  <c r="F14"/>
  <c r="N13"/>
  <c r="O13" s="1"/>
  <c r="F13"/>
  <c r="N12"/>
  <c r="O12" s="1"/>
  <c r="F12"/>
  <c r="H12" s="1"/>
  <c r="N11"/>
  <c r="O11" s="1"/>
  <c r="F11"/>
  <c r="H11" s="1"/>
  <c r="N10"/>
  <c r="O10" s="1"/>
  <c r="F10"/>
  <c r="N9"/>
  <c r="O9" s="1"/>
  <c r="N8"/>
  <c r="O8" s="1"/>
  <c r="F9"/>
  <c r="H9" s="1"/>
  <c r="F8"/>
  <c r="H8" s="1"/>
  <c r="R21" l="1"/>
  <c r="R20"/>
  <c r="R19"/>
  <c r="R16"/>
  <c r="R17"/>
  <c r="R15"/>
  <c r="H18"/>
  <c r="I18"/>
  <c r="H14"/>
  <c r="I14"/>
  <c r="H13"/>
  <c r="I13"/>
  <c r="H10"/>
  <c r="I10"/>
  <c r="G10" i="2"/>
  <c r="E11" s="1"/>
  <c r="F10"/>
  <c r="J9"/>
  <c r="I9"/>
  <c r="L9"/>
  <c r="I12" i="1"/>
  <c r="R12" s="1"/>
  <c r="I11"/>
  <c r="I8"/>
  <c r="I9"/>
  <c r="R9" s="1"/>
  <c r="N6"/>
  <c r="O6" s="1"/>
  <c r="F6"/>
  <c r="H6" s="1"/>
  <c r="N5"/>
  <c r="O5" s="1"/>
  <c r="F5"/>
  <c r="H5" s="1"/>
  <c r="F7"/>
  <c r="I7" s="1"/>
  <c r="R6" l="1"/>
  <c r="R13"/>
  <c r="R18"/>
  <c r="R14"/>
  <c r="R11"/>
  <c r="R10"/>
  <c r="R8"/>
  <c r="R5"/>
  <c r="F11" i="2"/>
  <c r="G11"/>
  <c r="E12" s="1"/>
  <c r="L10"/>
  <c r="J10"/>
  <c r="I10"/>
  <c r="H7" i="1"/>
  <c r="N7"/>
  <c r="O7" s="1"/>
  <c r="R7" l="1"/>
  <c r="G12" i="2"/>
  <c r="E13" s="1"/>
  <c r="F12"/>
  <c r="J11"/>
  <c r="I11"/>
  <c r="L11"/>
  <c r="N4" i="1"/>
  <c r="O4" s="1"/>
  <c r="H4"/>
  <c r="R4" l="1"/>
  <c r="F13" i="2"/>
  <c r="G13"/>
  <c r="E14" s="1"/>
  <c r="L12"/>
  <c r="I12"/>
  <c r="J12"/>
  <c r="G14" l="1"/>
  <c r="E15" s="1"/>
  <c r="F14"/>
  <c r="J13"/>
  <c r="I13"/>
  <c r="L13"/>
  <c r="F15" l="1"/>
  <c r="G15"/>
  <c r="E16" s="1"/>
  <c r="L14"/>
  <c r="I14"/>
  <c r="J14"/>
  <c r="G16" l="1"/>
  <c r="E17" s="1"/>
  <c r="F16"/>
  <c r="J15"/>
  <c r="I15"/>
  <c r="L15"/>
  <c r="F17" l="1"/>
  <c r="G17"/>
  <c r="E18" s="1"/>
  <c r="L16"/>
  <c r="I16"/>
  <c r="J16"/>
  <c r="G18" l="1"/>
  <c r="E19" s="1"/>
  <c r="F18"/>
  <c r="J17"/>
  <c r="I17"/>
  <c r="L17"/>
  <c r="F19" l="1"/>
  <c r="G19"/>
  <c r="L18"/>
  <c r="I18"/>
  <c r="J18"/>
  <c r="J19" l="1"/>
  <c r="I19"/>
  <c r="L19"/>
</calcChain>
</file>

<file path=xl/sharedStrings.xml><?xml version="1.0" encoding="utf-8"?>
<sst xmlns="http://schemas.openxmlformats.org/spreadsheetml/2006/main" count="322" uniqueCount="202">
  <si>
    <t>Урон</t>
  </si>
  <si>
    <t>Кости</t>
  </si>
  <si>
    <t>Грани</t>
  </si>
  <si>
    <t>Скорость</t>
  </si>
  <si>
    <t>Повреждение в секунду</t>
  </si>
  <si>
    <t>НР</t>
  </si>
  <si>
    <t>Защита</t>
  </si>
  <si>
    <t>Эффективные жизни</t>
  </si>
  <si>
    <t>Константа</t>
  </si>
  <si>
    <t>Цена</t>
  </si>
  <si>
    <t>Пехотинец</t>
  </si>
  <si>
    <t>Н/Ц Д</t>
  </si>
  <si>
    <t>Ц ПВС</t>
  </si>
  <si>
    <t>Ц ЭЖ</t>
  </si>
  <si>
    <t>Н/Ц</t>
  </si>
  <si>
    <t>Дистанция</t>
  </si>
  <si>
    <t>Целитель</t>
  </si>
  <si>
    <t>Рыцарь</t>
  </si>
  <si>
    <t>СУММ Ц</t>
  </si>
  <si>
    <t>ы</t>
  </si>
  <si>
    <t>Время</t>
  </si>
  <si>
    <t>Голда</t>
  </si>
  <si>
    <t>Юниты</t>
  </si>
  <si>
    <t>Игроки</t>
  </si>
  <si>
    <t>dmg</t>
  </si>
  <si>
    <t>hp</t>
  </si>
  <si>
    <t>Коэффициент</t>
  </si>
  <si>
    <t>Волна</t>
  </si>
  <si>
    <t>ПВС</t>
  </si>
  <si>
    <t>С Цена</t>
  </si>
  <si>
    <t>Доход</t>
  </si>
  <si>
    <t>Сумм*K</t>
  </si>
  <si>
    <t>АЛЬЯНС</t>
  </si>
  <si>
    <t>ОРДА</t>
  </si>
  <si>
    <t>Бугай</t>
  </si>
  <si>
    <t>Колдун</t>
  </si>
  <si>
    <t>Берсерк</t>
  </si>
  <si>
    <t>Шаман</t>
  </si>
  <si>
    <t>Крестьянин</t>
  </si>
  <si>
    <t>Ополченец</t>
  </si>
  <si>
    <t>Старейшина</t>
  </si>
  <si>
    <t>Арбалетчик</t>
  </si>
  <si>
    <t>Капитан</t>
  </si>
  <si>
    <t>Ветеран</t>
  </si>
  <si>
    <t>Жрец войны</t>
  </si>
  <si>
    <t>Инквизитор</t>
  </si>
  <si>
    <t>Ангел</t>
  </si>
  <si>
    <t>Архангел</t>
  </si>
  <si>
    <t>Серафим</t>
  </si>
  <si>
    <t>Лучник</t>
  </si>
  <si>
    <t>Камнеметатель</t>
  </si>
  <si>
    <t>Волчий всадник</t>
  </si>
  <si>
    <t>Знахарь</t>
  </si>
  <si>
    <t>Крушитель</t>
  </si>
  <si>
    <t>Топорометатель</t>
  </si>
  <si>
    <t>Копьеметатель</t>
  </si>
  <si>
    <t>Вожак всадников</t>
  </si>
  <si>
    <t>Горный всадник</t>
  </si>
  <si>
    <t>Арх-шаман</t>
  </si>
  <si>
    <t>Вождь</t>
  </si>
  <si>
    <t>Крипы</t>
  </si>
  <si>
    <t>Крыса</t>
  </si>
  <si>
    <t>Кр. король</t>
  </si>
  <si>
    <t>Гиг. паук</t>
  </si>
  <si>
    <t>Мурлок</t>
  </si>
  <si>
    <t>Нага</t>
  </si>
  <si>
    <t>Гнолл</t>
  </si>
  <si>
    <t>Огр-солдат</t>
  </si>
  <si>
    <t>Огр-маг</t>
  </si>
  <si>
    <t>Мясник</t>
  </si>
  <si>
    <t>Древо</t>
  </si>
  <si>
    <t>Волк</t>
  </si>
  <si>
    <t>Вож. Волков</t>
  </si>
  <si>
    <t>Демон</t>
  </si>
  <si>
    <t>Ворон</t>
  </si>
  <si>
    <t>Крипов 1</t>
  </si>
  <si>
    <t>Крипов 2</t>
  </si>
  <si>
    <t>Цена 1</t>
  </si>
  <si>
    <t>Цена 2</t>
  </si>
  <si>
    <t>Ц. волны</t>
  </si>
  <si>
    <t>Ц. игрока</t>
  </si>
  <si>
    <t>ЭЛЬФЫ</t>
  </si>
  <si>
    <t>НЕЖИТЬ</t>
  </si>
  <si>
    <t>Лучница</t>
  </si>
  <si>
    <t>Воин</t>
  </si>
  <si>
    <t>Энт</t>
  </si>
  <si>
    <t>Друид</t>
  </si>
  <si>
    <t>Дикий всадник</t>
  </si>
  <si>
    <t>Древень</t>
  </si>
  <si>
    <t>Снайпер</t>
  </si>
  <si>
    <t>Горное древо</t>
  </si>
  <si>
    <t>Древо ветров</t>
  </si>
  <si>
    <t>Знать эльфов</t>
  </si>
  <si>
    <t>Эльфийский маг</t>
  </si>
  <si>
    <t>Зомби</t>
  </si>
  <si>
    <t>Скелет-лучник</t>
  </si>
  <si>
    <t>Голем из плоти</t>
  </si>
  <si>
    <t>Некромант</t>
  </si>
  <si>
    <t>Вампир</t>
  </si>
  <si>
    <t>Лич</t>
  </si>
  <si>
    <t>Порч. скелет-лучн.</t>
  </si>
  <si>
    <t>Гоммункул</t>
  </si>
  <si>
    <t>Некромант-маг</t>
  </si>
  <si>
    <t>Некр.-призыват.</t>
  </si>
  <si>
    <t>Высший вампир</t>
  </si>
  <si>
    <t>Вампир-маг</t>
  </si>
  <si>
    <t>Длиннолучник</t>
  </si>
  <si>
    <t>Знамяносец</t>
  </si>
  <si>
    <t>Архимаг</t>
  </si>
  <si>
    <t>Огр</t>
  </si>
  <si>
    <t>Вождь огров</t>
  </si>
  <si>
    <t>Мастер клинка</t>
  </si>
  <si>
    <t>Больной зомби</t>
  </si>
  <si>
    <t>Вурдулак</t>
  </si>
  <si>
    <t>Могильщик</t>
  </si>
  <si>
    <t>Голем поддержки</t>
  </si>
  <si>
    <t>Рыцарь Смерти</t>
  </si>
  <si>
    <t>Призр. рыцарь</t>
  </si>
  <si>
    <t>Охотница</t>
  </si>
  <si>
    <t>Пылающий</t>
  </si>
  <si>
    <t>Убийца</t>
  </si>
  <si>
    <t>Козлик</t>
  </si>
  <si>
    <t>Дриада</t>
  </si>
  <si>
    <t>Синий Древень</t>
  </si>
  <si>
    <t>Жёлтый Древень</t>
  </si>
  <si>
    <t>НАГА</t>
  </si>
  <si>
    <t>Маргол-охотник</t>
  </si>
  <si>
    <t>Маргол-убийца</t>
  </si>
  <si>
    <t>Морской дракон</t>
  </si>
  <si>
    <t>Гидра</t>
  </si>
  <si>
    <t>Коатль</t>
  </si>
  <si>
    <t>Мудрец глубин</t>
  </si>
  <si>
    <t>Повел. приливов</t>
  </si>
  <si>
    <t>Нага-заклинат.</t>
  </si>
  <si>
    <t>Нага-сирена</t>
  </si>
  <si>
    <t>Морская ведьма</t>
  </si>
  <si>
    <t>Красная черепаха</t>
  </si>
  <si>
    <t>Зелёная черепаха</t>
  </si>
  <si>
    <t>Синяя черепаха</t>
  </si>
  <si>
    <t>Нага-гвардеец</t>
  </si>
  <si>
    <t>Нага-воин</t>
  </si>
  <si>
    <t>Морской великан</t>
  </si>
  <si>
    <t>Мутн. краб</t>
  </si>
  <si>
    <t>A</t>
  </si>
  <si>
    <t>D</t>
  </si>
  <si>
    <t>B</t>
  </si>
  <si>
    <t>C</t>
  </si>
  <si>
    <t>F</t>
  </si>
  <si>
    <t>elf</t>
  </si>
  <si>
    <t>hum</t>
  </si>
  <si>
    <t>orc</t>
  </si>
  <si>
    <t>und</t>
  </si>
  <si>
    <t>h3</t>
  </si>
  <si>
    <t>h2</t>
  </si>
  <si>
    <t>h4</t>
  </si>
  <si>
    <t>h9</t>
  </si>
  <si>
    <t>nA</t>
  </si>
  <si>
    <t>nC</t>
  </si>
  <si>
    <t>hB</t>
  </si>
  <si>
    <t>G</t>
  </si>
  <si>
    <t>H</t>
  </si>
  <si>
    <t>f</t>
  </si>
  <si>
    <t>u0</t>
  </si>
  <si>
    <t>n0</t>
  </si>
  <si>
    <t>uC</t>
  </si>
  <si>
    <t>n1</t>
  </si>
  <si>
    <t>u8</t>
  </si>
  <si>
    <t>u5</t>
  </si>
  <si>
    <t>uA</t>
  </si>
  <si>
    <t>n3</t>
  </si>
  <si>
    <t>n5</t>
  </si>
  <si>
    <t>6  и  D</t>
  </si>
  <si>
    <t>h</t>
  </si>
  <si>
    <t>o</t>
  </si>
  <si>
    <t>u</t>
  </si>
  <si>
    <t>e</t>
  </si>
  <si>
    <t>n</t>
  </si>
  <si>
    <t>h005</t>
  </si>
  <si>
    <t>u009</t>
  </si>
  <si>
    <t>n01I</t>
  </si>
  <si>
    <t>n01D</t>
  </si>
  <si>
    <t>u00A</t>
  </si>
  <si>
    <t>u004</t>
  </si>
  <si>
    <t>u003</t>
  </si>
  <si>
    <t>e004</t>
  </si>
  <si>
    <t>e009</t>
  </si>
  <si>
    <t>e006</t>
  </si>
  <si>
    <t>o00F</t>
  </si>
  <si>
    <t>o006</t>
  </si>
  <si>
    <t>o00A</t>
  </si>
  <si>
    <t>o00D</t>
  </si>
  <si>
    <t>n00X</t>
  </si>
  <si>
    <t>n00V</t>
  </si>
  <si>
    <t>o008</t>
  </si>
  <si>
    <t>o00C</t>
  </si>
  <si>
    <t>h007</t>
  </si>
  <si>
    <t>n00C</t>
  </si>
  <si>
    <t>n019</t>
  </si>
  <si>
    <t>n01E</t>
  </si>
  <si>
    <t>n015</t>
  </si>
  <si>
    <t>n01G</t>
  </si>
  <si>
    <t>Маргол-воин</t>
  </si>
</sst>
</file>

<file path=xl/styles.xml><?xml version="1.0" encoding="utf-8"?>
<styleSheet xmlns="http://schemas.openxmlformats.org/spreadsheetml/2006/main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1"/>
      <color theme="0" tint="-4.9989318521683403E-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15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5FFC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43" fontId="0" fillId="0" borderId="0" xfId="1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7" borderId="12" xfId="0" applyFill="1" applyBorder="1" applyAlignment="1"/>
    <xf numFmtId="9" fontId="1" fillId="3" borderId="15" xfId="2" applyFont="1" applyFill="1" applyBorder="1" applyAlignment="1">
      <alignment horizontal="center" vertical="center"/>
    </xf>
    <xf numFmtId="0" fontId="3" fillId="0" borderId="0" xfId="0" applyFont="1" applyBorder="1"/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0" xfId="0" applyFont="1"/>
    <xf numFmtId="0" fontId="3" fillId="8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6" fillId="11" borderId="0" xfId="0" applyFont="1" applyFill="1" applyBorder="1" applyAlignment="1">
      <alignment horizontal="center"/>
    </xf>
    <xf numFmtId="0" fontId="4" fillId="2" borderId="1" xfId="1" applyNumberFormat="1" applyFont="1" applyFill="1" applyBorder="1" applyAlignment="1">
      <alignment horizontal="center"/>
    </xf>
    <xf numFmtId="0" fontId="3" fillId="0" borderId="0" xfId="1" applyNumberFormat="1" applyFont="1" applyBorder="1"/>
    <xf numFmtId="0" fontId="0" fillId="0" borderId="0" xfId="1" applyNumberFormat="1" applyFont="1"/>
    <xf numFmtId="0" fontId="3" fillId="8" borderId="11" xfId="0" applyFont="1" applyFill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164" fontId="3" fillId="0" borderId="9" xfId="1" applyNumberFormat="1" applyFont="1" applyBorder="1" applyAlignment="1">
      <alignment horizontal="center" vertical="center"/>
    </xf>
    <xf numFmtId="0" fontId="3" fillId="0" borderId="0" xfId="2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0" fillId="0" borderId="0" xfId="0" applyFill="1"/>
    <xf numFmtId="0" fontId="3" fillId="0" borderId="0" xfId="0" applyFont="1" applyFill="1"/>
    <xf numFmtId="0" fontId="0" fillId="0" borderId="0" xfId="0" applyFill="1" applyBorder="1"/>
    <xf numFmtId="0" fontId="0" fillId="0" borderId="0" xfId="1" applyNumberFormat="1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 vertical="center"/>
    </xf>
    <xf numFmtId="0" fontId="5" fillId="0" borderId="0" xfId="0" applyFont="1" applyFill="1" applyBorder="1"/>
    <xf numFmtId="43" fontId="0" fillId="0" borderId="0" xfId="1" applyFont="1" applyFill="1" applyBorder="1"/>
    <xf numFmtId="164" fontId="3" fillId="0" borderId="0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3" fillId="3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164" fontId="3" fillId="0" borderId="13" xfId="1" applyNumberFormat="1" applyFont="1" applyBorder="1" applyAlignment="1">
      <alignment horizontal="center" vertical="center"/>
    </xf>
    <xf numFmtId="164" fontId="3" fillId="0" borderId="22" xfId="1" applyNumberFormat="1" applyFont="1" applyBorder="1" applyAlignment="1">
      <alignment horizontal="center" vertical="center"/>
    </xf>
    <xf numFmtId="164" fontId="3" fillId="0" borderId="14" xfId="1" applyNumberFormat="1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Medium9"/>
  <colors>
    <mruColors>
      <color rgb="FFC5FFC5"/>
      <color rgb="FF99FF99"/>
      <color rgb="FFFF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40"/>
  <sheetViews>
    <sheetView tabSelected="1" topLeftCell="A52" zoomScale="115" zoomScaleNormal="115" workbookViewId="0">
      <selection activeCell="T61" sqref="T61"/>
    </sheetView>
  </sheetViews>
  <sheetFormatPr defaultRowHeight="15"/>
  <cols>
    <col min="1" max="1" width="14.7109375" customWidth="1"/>
    <col min="2" max="2" width="7.42578125" customWidth="1"/>
    <col min="3" max="3" width="8.85546875" customWidth="1"/>
    <col min="4" max="4" width="6.85546875" customWidth="1"/>
    <col min="6" max="6" width="23.5703125" customWidth="1"/>
    <col min="7" max="7" width="10.28515625" customWidth="1"/>
    <col min="8" max="8" width="8" customWidth="1"/>
    <col min="9" max="9" width="7" customWidth="1"/>
    <col min="10" max="10" width="3" customWidth="1"/>
    <col min="11" max="11" width="6.85546875" customWidth="1"/>
    <col min="12" max="12" width="7.7109375" customWidth="1"/>
    <col min="13" max="13" width="10.140625" customWidth="1"/>
    <col min="14" max="14" width="19.7109375" customWidth="1"/>
    <col min="15" max="15" width="7.140625" customWidth="1"/>
    <col min="16" max="16" width="3" customWidth="1"/>
    <col min="17" max="17" width="4.85546875" customWidth="1"/>
    <col min="18" max="18" width="9.5703125" customWidth="1"/>
    <col min="19" max="19" width="8.85546875" style="45" customWidth="1"/>
    <col min="20" max="20" width="6.140625" customWidth="1"/>
    <col min="21" max="21" width="10.7109375" customWidth="1"/>
    <col min="22" max="22" width="8.42578125" customWidth="1"/>
  </cols>
  <sheetData>
    <row r="1" spans="1:22">
      <c r="A1" s="26"/>
      <c r="B1" s="97"/>
      <c r="C1" s="98"/>
      <c r="D1" s="98"/>
      <c r="E1" s="98"/>
      <c r="F1" s="98"/>
      <c r="G1" s="98"/>
      <c r="H1" s="98"/>
      <c r="I1" s="99"/>
      <c r="J1" s="26"/>
      <c r="K1" s="94"/>
      <c r="L1" s="95"/>
      <c r="M1" s="95"/>
      <c r="N1" s="95"/>
      <c r="O1" s="96"/>
      <c r="P1" s="26"/>
      <c r="Q1" s="92"/>
      <c r="R1" s="93"/>
      <c r="S1" s="73"/>
      <c r="T1" s="73"/>
      <c r="U1" s="73"/>
      <c r="V1" s="73"/>
    </row>
    <row r="2" spans="1:22" ht="15.75">
      <c r="A2" s="42" t="s">
        <v>32</v>
      </c>
      <c r="B2" s="41" t="s">
        <v>0</v>
      </c>
      <c r="C2" s="27" t="s">
        <v>1</v>
      </c>
      <c r="D2" s="27" t="s">
        <v>2</v>
      </c>
      <c r="E2" s="27" t="s">
        <v>3</v>
      </c>
      <c r="F2" s="27" t="s">
        <v>4</v>
      </c>
      <c r="G2" s="27" t="s">
        <v>15</v>
      </c>
      <c r="H2" s="28" t="s">
        <v>12</v>
      </c>
      <c r="I2" s="28" t="s">
        <v>11</v>
      </c>
      <c r="J2" s="29"/>
      <c r="K2" s="27" t="s">
        <v>5</v>
      </c>
      <c r="L2" s="27" t="s">
        <v>6</v>
      </c>
      <c r="M2" s="27" t="s">
        <v>8</v>
      </c>
      <c r="N2" s="27" t="s">
        <v>7</v>
      </c>
      <c r="O2" s="28" t="s">
        <v>13</v>
      </c>
      <c r="P2" s="26"/>
      <c r="Q2" s="28" t="s">
        <v>14</v>
      </c>
      <c r="R2" s="43" t="s">
        <v>9</v>
      </c>
      <c r="S2" s="57"/>
      <c r="T2" s="56"/>
      <c r="U2" s="56"/>
      <c r="V2" s="56"/>
    </row>
    <row r="3" spans="1:22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44"/>
      <c r="S3" s="51"/>
      <c r="T3" s="51"/>
      <c r="U3" s="51"/>
      <c r="V3" s="51"/>
    </row>
    <row r="4" spans="1:22">
      <c r="A4" s="30" t="s">
        <v>38</v>
      </c>
      <c r="B4" s="31">
        <v>5</v>
      </c>
      <c r="C4" s="31">
        <v>1</v>
      </c>
      <c r="D4" s="31">
        <v>3</v>
      </c>
      <c r="E4" s="31">
        <v>2.04</v>
      </c>
      <c r="F4" s="31">
        <f>(2*B4+C4+D4)/(E4*2)</f>
        <v>3.4313725490196076</v>
      </c>
      <c r="G4" s="31"/>
      <c r="H4" s="31">
        <f>F4*5.3544563483342</f>
        <v>18.373134528597742</v>
      </c>
      <c r="I4" s="32">
        <v>1</v>
      </c>
      <c r="J4" s="33"/>
      <c r="K4" s="34">
        <v>60</v>
      </c>
      <c r="L4" s="31">
        <v>1</v>
      </c>
      <c r="M4" s="31">
        <v>0.06</v>
      </c>
      <c r="N4" s="31">
        <f t="shared" ref="N4:N21" si="0">K4*(L4*M4+1)</f>
        <v>63.6</v>
      </c>
      <c r="O4" s="32">
        <f t="shared" ref="O4:O21" si="1">N4*0.18159375101708</f>
        <v>11.549362564686289</v>
      </c>
      <c r="P4" s="33"/>
      <c r="Q4" s="34">
        <v>7</v>
      </c>
      <c r="R4" s="81">
        <f>($H4+$O4+$Q4)*$I4*0.8</f>
        <v>29.537997674627224</v>
      </c>
      <c r="S4" s="40"/>
      <c r="T4" s="40"/>
      <c r="U4" s="51"/>
      <c r="V4" s="51"/>
    </row>
    <row r="5" spans="1:22">
      <c r="A5" s="30" t="s">
        <v>39</v>
      </c>
      <c r="B5" s="33">
        <v>9</v>
      </c>
      <c r="C5" s="33">
        <v>1</v>
      </c>
      <c r="D5" s="33">
        <v>3</v>
      </c>
      <c r="E5" s="33">
        <v>2.04</v>
      </c>
      <c r="F5" s="33">
        <f t="shared" ref="F5" si="2">(2*B5+C5+D5)/(E5*2)</f>
        <v>5.3921568627450975</v>
      </c>
      <c r="G5" s="33"/>
      <c r="H5" s="33">
        <f t="shared" ref="H5:H6" si="3">F5*5.3544563483342</f>
        <v>28.87206854493931</v>
      </c>
      <c r="I5" s="35">
        <v>1</v>
      </c>
      <c r="J5" s="33"/>
      <c r="K5" s="36">
        <v>80</v>
      </c>
      <c r="L5" s="33">
        <v>1</v>
      </c>
      <c r="M5" s="33">
        <v>0.06</v>
      </c>
      <c r="N5" s="33">
        <f t="shared" si="0"/>
        <v>84.800000000000011</v>
      </c>
      <c r="O5" s="35">
        <f t="shared" si="1"/>
        <v>15.399150086248387</v>
      </c>
      <c r="P5" s="33"/>
      <c r="Q5" s="36">
        <v>18</v>
      </c>
      <c r="R5" s="82">
        <f t="shared" ref="R5:R9" si="4">($H5+$O5+$Q5)*$I5*0.8</f>
        <v>49.816974904950158</v>
      </c>
      <c r="S5" s="50"/>
      <c r="T5" s="50"/>
      <c r="U5" s="51"/>
      <c r="V5" s="51"/>
    </row>
    <row r="6" spans="1:22">
      <c r="A6" s="30" t="s">
        <v>40</v>
      </c>
      <c r="B6" s="37">
        <v>8</v>
      </c>
      <c r="C6" s="37">
        <v>1</v>
      </c>
      <c r="D6" s="37">
        <v>3</v>
      </c>
      <c r="E6" s="37">
        <v>2.04</v>
      </c>
      <c r="F6" s="37">
        <f t="shared" ref="F6" si="5">(2*B6+C6+D6)/(E6*2)</f>
        <v>4.9019607843137258</v>
      </c>
      <c r="G6" s="37"/>
      <c r="H6" s="37">
        <f t="shared" si="3"/>
        <v>26.247335040853923</v>
      </c>
      <c r="I6" s="38">
        <v>1</v>
      </c>
      <c r="J6" s="33"/>
      <c r="K6" s="39">
        <v>80</v>
      </c>
      <c r="L6" s="37">
        <v>1</v>
      </c>
      <c r="M6" s="37">
        <v>0.06</v>
      </c>
      <c r="N6" s="37">
        <f t="shared" si="0"/>
        <v>84.800000000000011</v>
      </c>
      <c r="O6" s="38">
        <f t="shared" si="1"/>
        <v>15.399150086248387</v>
      </c>
      <c r="P6" s="33"/>
      <c r="Q6" s="39">
        <v>14</v>
      </c>
      <c r="R6" s="83">
        <f t="shared" si="4"/>
        <v>44.517188101681853</v>
      </c>
      <c r="S6" s="50"/>
      <c r="T6" s="50"/>
      <c r="U6" s="51"/>
      <c r="V6" s="51"/>
    </row>
    <row r="7" spans="1:22">
      <c r="A7" s="30" t="s">
        <v>49</v>
      </c>
      <c r="B7" s="31">
        <v>6</v>
      </c>
      <c r="C7" s="31">
        <v>1</v>
      </c>
      <c r="D7" s="31">
        <v>3</v>
      </c>
      <c r="E7" s="31">
        <v>1.8</v>
      </c>
      <c r="F7" s="31">
        <f>(2*B7+C7+D7)/(E7*2)</f>
        <v>4.4444444444444446</v>
      </c>
      <c r="G7" s="31">
        <v>600</v>
      </c>
      <c r="H7" s="31">
        <f>F7*5.3544563483342</f>
        <v>23.797583770374221</v>
      </c>
      <c r="I7" s="32">
        <f>(500/F7)/((500/F7)-(G7/300))</f>
        <v>1.0180995475113122</v>
      </c>
      <c r="J7" s="33"/>
      <c r="K7" s="34">
        <v>60</v>
      </c>
      <c r="L7" s="31">
        <v>0</v>
      </c>
      <c r="M7" s="31">
        <v>0.06</v>
      </c>
      <c r="N7" s="31">
        <f t="shared" si="0"/>
        <v>60</v>
      </c>
      <c r="O7" s="32">
        <f t="shared" si="1"/>
        <v>10.8956250610248</v>
      </c>
      <c r="P7" s="33"/>
      <c r="Q7" s="34">
        <v>14</v>
      </c>
      <c r="R7" s="82">
        <f t="shared" si="4"/>
        <v>39.659627102496941</v>
      </c>
      <c r="S7" s="40"/>
      <c r="T7" s="40"/>
      <c r="U7" s="51"/>
      <c r="V7" s="51"/>
    </row>
    <row r="8" spans="1:22">
      <c r="A8" s="30" t="s">
        <v>106</v>
      </c>
      <c r="B8" s="33">
        <v>6</v>
      </c>
      <c r="C8" s="33">
        <v>1</v>
      </c>
      <c r="D8" s="33">
        <v>3</v>
      </c>
      <c r="E8" s="33">
        <v>1.8</v>
      </c>
      <c r="F8" s="33">
        <f>(2*B8+C8+D8)/(E8*2)</f>
        <v>4.4444444444444446</v>
      </c>
      <c r="G8" s="33">
        <v>850</v>
      </c>
      <c r="H8" s="33">
        <f>F8*5.3544563483342</f>
        <v>23.797583770374221</v>
      </c>
      <c r="I8" s="35">
        <f t="shared" ref="I8:I9" si="6">(500/F8)/((500/F8)-(G8/300))</f>
        <v>1.0258358662613982</v>
      </c>
      <c r="J8" s="33"/>
      <c r="K8" s="36">
        <v>75</v>
      </c>
      <c r="L8" s="33">
        <v>0</v>
      </c>
      <c r="M8" s="33">
        <v>0.06</v>
      </c>
      <c r="N8" s="33">
        <f t="shared" si="0"/>
        <v>75</v>
      </c>
      <c r="O8" s="35">
        <f t="shared" si="1"/>
        <v>13.619531326281001</v>
      </c>
      <c r="P8" s="33"/>
      <c r="Q8" s="36">
        <v>30</v>
      </c>
      <c r="R8" s="82">
        <f t="shared" si="4"/>
        <v>55.327115732817362</v>
      </c>
      <c r="S8" s="50"/>
      <c r="T8" s="50"/>
      <c r="U8" s="51"/>
      <c r="V8" s="51"/>
    </row>
    <row r="9" spans="1:22">
      <c r="A9" s="30" t="s">
        <v>41</v>
      </c>
      <c r="B9" s="37">
        <v>24</v>
      </c>
      <c r="C9" s="37">
        <v>1</v>
      </c>
      <c r="D9" s="37">
        <v>1</v>
      </c>
      <c r="E9" s="37">
        <v>1.9</v>
      </c>
      <c r="F9" s="37">
        <f>(2*B9+C9+D9)/(E9*2)</f>
        <v>13.157894736842106</v>
      </c>
      <c r="G9" s="37">
        <v>600</v>
      </c>
      <c r="H9" s="37">
        <f>F9*5.3544563483342</f>
        <v>70.453373004397363</v>
      </c>
      <c r="I9" s="38">
        <f t="shared" si="6"/>
        <v>1.0555555555555556</v>
      </c>
      <c r="J9" s="33"/>
      <c r="K9" s="39">
        <v>60</v>
      </c>
      <c r="L9" s="37">
        <v>0</v>
      </c>
      <c r="M9" s="37">
        <v>0.06</v>
      </c>
      <c r="N9" s="37">
        <f t="shared" si="0"/>
        <v>60</v>
      </c>
      <c r="O9" s="38">
        <f t="shared" si="1"/>
        <v>10.8956250610248</v>
      </c>
      <c r="P9" s="33"/>
      <c r="Q9" s="39">
        <v>25</v>
      </c>
      <c r="R9" s="83">
        <f t="shared" si="4"/>
        <v>89.805820588578726</v>
      </c>
      <c r="S9" s="50"/>
      <c r="T9" s="50"/>
      <c r="U9" s="51"/>
      <c r="V9" s="51"/>
    </row>
    <row r="10" spans="1:22">
      <c r="A10" s="30" t="s">
        <v>10</v>
      </c>
      <c r="B10" s="31">
        <v>6</v>
      </c>
      <c r="C10" s="31">
        <v>1</v>
      </c>
      <c r="D10" s="31">
        <v>5</v>
      </c>
      <c r="E10" s="31">
        <v>2.35</v>
      </c>
      <c r="F10" s="31">
        <f>(2*B10+C10+D10)/(E10*2)</f>
        <v>3.8297872340425529</v>
      </c>
      <c r="G10" s="31"/>
      <c r="H10" s="31">
        <f>F10*5.3544563483342</f>
        <v>20.506428568088424</v>
      </c>
      <c r="I10" s="32">
        <f>(500/F10)/((500/F10)-(G10/300))</f>
        <v>1</v>
      </c>
      <c r="J10" s="33"/>
      <c r="K10" s="34">
        <v>105</v>
      </c>
      <c r="L10" s="31">
        <v>0</v>
      </c>
      <c r="M10" s="31">
        <v>0.06</v>
      </c>
      <c r="N10" s="31">
        <f t="shared" si="0"/>
        <v>105</v>
      </c>
      <c r="O10" s="32">
        <f t="shared" si="1"/>
        <v>19.0673438567934</v>
      </c>
      <c r="P10" s="33"/>
      <c r="Q10" s="34">
        <v>10</v>
      </c>
      <c r="R10" s="82">
        <f>($H10+$O10+$Q10)*$I10*0.8</f>
        <v>39.659017939905461</v>
      </c>
      <c r="S10" s="40"/>
      <c r="T10" s="40"/>
      <c r="U10" s="51"/>
      <c r="V10" s="51"/>
    </row>
    <row r="11" spans="1:22">
      <c r="A11" s="30" t="s">
        <v>42</v>
      </c>
      <c r="B11" s="33">
        <v>16</v>
      </c>
      <c r="C11" s="33">
        <v>1</v>
      </c>
      <c r="D11" s="33">
        <v>3</v>
      </c>
      <c r="E11" s="33">
        <v>1.95</v>
      </c>
      <c r="F11" s="33">
        <f t="shared" ref="F11:F12" si="7">(2*B11+C11+D11)/(E11*2)</f>
        <v>9.2307692307692317</v>
      </c>
      <c r="G11" s="33"/>
      <c r="H11" s="33">
        <f t="shared" ref="H11:H12" si="8">F11*5.3544563483342</f>
        <v>49.425750907700312</v>
      </c>
      <c r="I11" s="35">
        <f t="shared" ref="I11:I12" si="9">(500/F11)/((500/F11)-(G11/300))</f>
        <v>1</v>
      </c>
      <c r="J11" s="33"/>
      <c r="K11" s="36">
        <v>190</v>
      </c>
      <c r="L11" s="33">
        <v>4</v>
      </c>
      <c r="M11" s="33">
        <v>0.06</v>
      </c>
      <c r="N11" s="33">
        <f t="shared" si="0"/>
        <v>235.6</v>
      </c>
      <c r="O11" s="35">
        <f t="shared" si="1"/>
        <v>42.78348773962405</v>
      </c>
      <c r="P11" s="33"/>
      <c r="Q11" s="36">
        <v>27</v>
      </c>
      <c r="R11" s="82">
        <f t="shared" ref="R11:R21" si="10">($H11+$O11+$Q11)*$I11*0.8</f>
        <v>95.367390917859495</v>
      </c>
      <c r="S11" s="50"/>
      <c r="T11" s="50"/>
      <c r="U11" s="51"/>
      <c r="V11" s="51"/>
    </row>
    <row r="12" spans="1:22">
      <c r="A12" s="30" t="s">
        <v>43</v>
      </c>
      <c r="B12" s="37">
        <v>7</v>
      </c>
      <c r="C12" s="37">
        <v>1</v>
      </c>
      <c r="D12" s="37">
        <v>5</v>
      </c>
      <c r="E12" s="37">
        <v>2.15</v>
      </c>
      <c r="F12" s="37">
        <f t="shared" si="7"/>
        <v>4.6511627906976747</v>
      </c>
      <c r="G12" s="37"/>
      <c r="H12" s="37">
        <f t="shared" si="8"/>
        <v>24.904448131786975</v>
      </c>
      <c r="I12" s="38">
        <f t="shared" si="9"/>
        <v>1</v>
      </c>
      <c r="J12" s="33"/>
      <c r="K12" s="39">
        <v>200</v>
      </c>
      <c r="L12" s="37">
        <v>0</v>
      </c>
      <c r="M12" s="37">
        <v>0.06</v>
      </c>
      <c r="N12" s="37">
        <f t="shared" si="0"/>
        <v>200</v>
      </c>
      <c r="O12" s="38">
        <f t="shared" si="1"/>
        <v>36.318750203416002</v>
      </c>
      <c r="P12" s="33"/>
      <c r="Q12" s="39">
        <v>32</v>
      </c>
      <c r="R12" s="83">
        <f t="shared" si="10"/>
        <v>74.578558668162387</v>
      </c>
      <c r="S12" s="50"/>
      <c r="T12" s="50"/>
      <c r="U12" s="51"/>
      <c r="V12" s="51"/>
    </row>
    <row r="13" spans="1:22">
      <c r="A13" s="30" t="s">
        <v>44</v>
      </c>
      <c r="B13" s="31">
        <v>4</v>
      </c>
      <c r="C13" s="31">
        <v>1</v>
      </c>
      <c r="D13" s="31">
        <v>3</v>
      </c>
      <c r="E13" s="31">
        <v>1.85</v>
      </c>
      <c r="F13" s="31">
        <f>(2*B13+C13+D13)/(E13*2)</f>
        <v>3.243243243243243</v>
      </c>
      <c r="G13" s="31">
        <v>450</v>
      </c>
      <c r="H13" s="31">
        <f>F13*5.3544563483342</f>
        <v>17.365804372975781</v>
      </c>
      <c r="I13" s="32">
        <f>(500/F13)/((500/F13)-(G13/300))</f>
        <v>1.009825327510917</v>
      </c>
      <c r="J13" s="33"/>
      <c r="K13" s="34">
        <v>95</v>
      </c>
      <c r="L13" s="31">
        <v>0</v>
      </c>
      <c r="M13" s="31">
        <v>0.06</v>
      </c>
      <c r="N13" s="31">
        <f t="shared" si="0"/>
        <v>95</v>
      </c>
      <c r="O13" s="32">
        <f t="shared" si="1"/>
        <v>17.251406346622598</v>
      </c>
      <c r="P13" s="33"/>
      <c r="Q13" s="34">
        <v>40</v>
      </c>
      <c r="R13" s="82">
        <f t="shared" si="10"/>
        <v>60.280279402295633</v>
      </c>
      <c r="S13" s="40"/>
      <c r="T13" s="40"/>
      <c r="U13" s="51"/>
      <c r="V13" s="51"/>
    </row>
    <row r="14" spans="1:22">
      <c r="A14" s="30" t="s">
        <v>16</v>
      </c>
      <c r="B14" s="33">
        <v>8</v>
      </c>
      <c r="C14" s="33">
        <v>1</v>
      </c>
      <c r="D14" s="33">
        <v>3</v>
      </c>
      <c r="E14" s="33">
        <v>1.9</v>
      </c>
      <c r="F14" s="33">
        <f t="shared" ref="F14" si="11">(2*B14+C14+D14)/(E14*2)</f>
        <v>5.2631578947368425</v>
      </c>
      <c r="G14" s="33">
        <v>450</v>
      </c>
      <c r="H14" s="33">
        <f t="shared" ref="H14:H15" si="12">F14*5.3544563483342</f>
        <v>28.181349201758948</v>
      </c>
      <c r="I14" s="35">
        <f t="shared" ref="I14:I15" si="13">(500/F14)/((500/F14)-(G14/300))</f>
        <v>1.0160427807486632</v>
      </c>
      <c r="J14" s="33"/>
      <c r="K14" s="36">
        <v>120</v>
      </c>
      <c r="L14" s="33">
        <v>0</v>
      </c>
      <c r="M14" s="33">
        <v>0.06</v>
      </c>
      <c r="N14" s="33">
        <f t="shared" si="0"/>
        <v>120</v>
      </c>
      <c r="O14" s="35">
        <f t="shared" si="1"/>
        <v>21.7912501220496</v>
      </c>
      <c r="P14" s="33"/>
      <c r="Q14" s="36">
        <v>36</v>
      </c>
      <c r="R14" s="82">
        <f t="shared" si="10"/>
        <v>69.881471108122469</v>
      </c>
      <c r="S14" s="50"/>
      <c r="T14" s="50"/>
      <c r="U14" s="51"/>
      <c r="V14" s="51"/>
    </row>
    <row r="15" spans="1:22">
      <c r="A15" s="30" t="s">
        <v>45</v>
      </c>
      <c r="B15" s="37">
        <v>10</v>
      </c>
      <c r="C15" s="37">
        <v>1</v>
      </c>
      <c r="D15" s="37">
        <v>3</v>
      </c>
      <c r="E15" s="37">
        <v>1.9</v>
      </c>
      <c r="F15" s="37">
        <f>(2*B15+C15+D15)/(E15*2)</f>
        <v>6.3157894736842106</v>
      </c>
      <c r="G15" s="37">
        <v>530</v>
      </c>
      <c r="H15" s="37">
        <f t="shared" si="12"/>
        <v>33.817619042110735</v>
      </c>
      <c r="I15" s="38">
        <f t="shared" si="13"/>
        <v>1.0228251507321275</v>
      </c>
      <c r="J15" s="33"/>
      <c r="K15" s="39">
        <v>110</v>
      </c>
      <c r="L15" s="37">
        <v>0</v>
      </c>
      <c r="M15" s="37">
        <v>0.06</v>
      </c>
      <c r="N15" s="37">
        <f t="shared" si="0"/>
        <v>110</v>
      </c>
      <c r="O15" s="38">
        <f t="shared" si="1"/>
        <v>19.975312611878799</v>
      </c>
      <c r="P15" s="33"/>
      <c r="Q15" s="39">
        <v>87</v>
      </c>
      <c r="R15" s="83">
        <f t="shared" si="10"/>
        <v>115.20524123280798</v>
      </c>
      <c r="S15" s="50"/>
      <c r="T15" s="50"/>
      <c r="U15" s="51"/>
      <c r="V15" s="51"/>
    </row>
    <row r="16" spans="1:22">
      <c r="A16" s="30" t="s">
        <v>17</v>
      </c>
      <c r="B16" s="31">
        <v>15</v>
      </c>
      <c r="C16" s="31">
        <v>1</v>
      </c>
      <c r="D16" s="31">
        <v>4</v>
      </c>
      <c r="E16" s="31">
        <v>1.8</v>
      </c>
      <c r="F16" s="31">
        <f>(2*B16+C16+D16)/(E16*2)</f>
        <v>9.7222222222222214</v>
      </c>
      <c r="G16" s="31"/>
      <c r="H16" s="31">
        <f>F16*5.3544563483342</f>
        <v>52.0572144976936</v>
      </c>
      <c r="I16" s="32">
        <v>1</v>
      </c>
      <c r="J16" s="33"/>
      <c r="K16" s="34">
        <v>200</v>
      </c>
      <c r="L16" s="31">
        <v>4</v>
      </c>
      <c r="M16" s="31">
        <v>0.06</v>
      </c>
      <c r="N16" s="31">
        <f t="shared" si="0"/>
        <v>248</v>
      </c>
      <c r="O16" s="32">
        <f t="shared" si="1"/>
        <v>45.035250252235841</v>
      </c>
      <c r="P16" s="33"/>
      <c r="Q16" s="34">
        <v>15</v>
      </c>
      <c r="R16" s="82">
        <f t="shared" si="10"/>
        <v>89.673971799943558</v>
      </c>
      <c r="S16" s="40"/>
      <c r="T16" s="40"/>
      <c r="U16" s="51"/>
      <c r="V16" s="51"/>
    </row>
    <row r="17" spans="1:39">
      <c r="A17" s="30" t="s">
        <v>107</v>
      </c>
      <c r="B17" s="33">
        <v>18</v>
      </c>
      <c r="C17" s="33">
        <v>1</v>
      </c>
      <c r="D17" s="33">
        <v>6</v>
      </c>
      <c r="E17" s="33">
        <v>1.8</v>
      </c>
      <c r="F17" s="33">
        <f t="shared" ref="F17:F18" si="14">(2*B17+C17+D17)/(E17*2)</f>
        <v>11.944444444444445</v>
      </c>
      <c r="G17" s="33"/>
      <c r="H17" s="33">
        <f t="shared" ref="H17:H18" si="15">F17*5.3544563483342</f>
        <v>63.956006382880716</v>
      </c>
      <c r="I17" s="35">
        <v>1</v>
      </c>
      <c r="J17" s="33"/>
      <c r="K17" s="36">
        <v>390</v>
      </c>
      <c r="L17" s="33">
        <v>5</v>
      </c>
      <c r="M17" s="33">
        <v>0.06</v>
      </c>
      <c r="N17" s="33">
        <f t="shared" si="0"/>
        <v>507</v>
      </c>
      <c r="O17" s="35">
        <f t="shared" si="1"/>
        <v>92.068031765659555</v>
      </c>
      <c r="P17" s="33"/>
      <c r="Q17" s="36">
        <v>25</v>
      </c>
      <c r="R17" s="82">
        <f t="shared" si="10"/>
        <v>144.81923051883223</v>
      </c>
      <c r="S17" s="50"/>
      <c r="T17" s="50"/>
      <c r="U17" s="51"/>
      <c r="V17" s="51"/>
    </row>
    <row r="18" spans="1:39">
      <c r="A18" s="30" t="s">
        <v>108</v>
      </c>
      <c r="B18" s="37">
        <v>13</v>
      </c>
      <c r="C18" s="37">
        <v>1</v>
      </c>
      <c r="D18" s="37">
        <v>6</v>
      </c>
      <c r="E18" s="37">
        <v>1.8</v>
      </c>
      <c r="F18" s="37">
        <f t="shared" si="14"/>
        <v>9.1666666666666661</v>
      </c>
      <c r="G18" s="37">
        <v>480</v>
      </c>
      <c r="H18" s="37">
        <f t="shared" si="15"/>
        <v>49.082516526396823</v>
      </c>
      <c r="I18" s="38">
        <f t="shared" ref="I18" si="16">(500/F18)/((500/F18)-(G18/300))</f>
        <v>1.0302197802197803</v>
      </c>
      <c r="J18" s="33"/>
      <c r="K18" s="39">
        <v>190</v>
      </c>
      <c r="L18" s="37">
        <v>1</v>
      </c>
      <c r="M18" s="37">
        <v>0.06</v>
      </c>
      <c r="N18" s="37">
        <f t="shared" si="0"/>
        <v>201.4</v>
      </c>
      <c r="O18" s="38">
        <f t="shared" si="1"/>
        <v>36.572981454839912</v>
      </c>
      <c r="P18" s="33"/>
      <c r="Q18" s="39">
        <v>36</v>
      </c>
      <c r="R18" s="83">
        <f t="shared" si="10"/>
        <v>100.26552031420613</v>
      </c>
      <c r="S18" s="50"/>
      <c r="T18" s="50"/>
      <c r="U18" s="51"/>
      <c r="V18" s="51"/>
    </row>
    <row r="19" spans="1:39">
      <c r="A19" s="30" t="s">
        <v>46</v>
      </c>
      <c r="B19" s="34">
        <v>30</v>
      </c>
      <c r="C19" s="31">
        <v>1</v>
      </c>
      <c r="D19" s="31">
        <v>10</v>
      </c>
      <c r="E19" s="31">
        <v>1.65</v>
      </c>
      <c r="F19" s="31">
        <f>(2*B19+C19+D19)/(E19*2)</f>
        <v>21.515151515151516</v>
      </c>
      <c r="G19" s="31"/>
      <c r="H19" s="31">
        <f>F19*5.3544563483342</f>
        <v>115.2019396156752</v>
      </c>
      <c r="I19" s="32">
        <v>1</v>
      </c>
      <c r="J19" s="33"/>
      <c r="K19" s="34">
        <v>630</v>
      </c>
      <c r="L19" s="31">
        <v>3</v>
      </c>
      <c r="M19" s="31">
        <v>0.06</v>
      </c>
      <c r="N19" s="31">
        <f t="shared" si="0"/>
        <v>743.4</v>
      </c>
      <c r="O19" s="32">
        <f t="shared" si="1"/>
        <v>134.99679450609727</v>
      </c>
      <c r="P19" s="33"/>
      <c r="Q19" s="36">
        <v>62</v>
      </c>
      <c r="R19" s="82">
        <f t="shared" si="10"/>
        <v>249.758987297418</v>
      </c>
      <c r="S19" s="40">
        <v>-18</v>
      </c>
      <c r="T19" s="40"/>
      <c r="U19" s="51"/>
      <c r="V19" s="51"/>
    </row>
    <row r="20" spans="1:39">
      <c r="A20" s="30" t="s">
        <v>47</v>
      </c>
      <c r="B20" s="36">
        <v>50</v>
      </c>
      <c r="C20" s="33">
        <v>1</v>
      </c>
      <c r="D20" s="33">
        <v>10</v>
      </c>
      <c r="E20" s="33">
        <v>1.23</v>
      </c>
      <c r="F20" s="33">
        <f t="shared" ref="F20:F21" si="17">(2*B20+C20+D20)/(E20*2)</f>
        <v>45.121951219512198</v>
      </c>
      <c r="G20" s="33"/>
      <c r="H20" s="33">
        <f t="shared" ref="H20:H21" si="18">F20*5.3544563483342</f>
        <v>241.60351815654317</v>
      </c>
      <c r="I20" s="35">
        <v>1</v>
      </c>
      <c r="J20" s="33"/>
      <c r="K20" s="36">
        <v>850</v>
      </c>
      <c r="L20" s="33">
        <v>3</v>
      </c>
      <c r="M20" s="33">
        <v>0.06</v>
      </c>
      <c r="N20" s="33">
        <f t="shared" si="0"/>
        <v>1003</v>
      </c>
      <c r="O20" s="35">
        <f t="shared" si="1"/>
        <v>182.13853227013124</v>
      </c>
      <c r="P20" s="33"/>
      <c r="Q20" s="36">
        <v>76</v>
      </c>
      <c r="R20" s="82">
        <f t="shared" si="10"/>
        <v>399.79364034133954</v>
      </c>
      <c r="S20" s="50">
        <v>-29</v>
      </c>
      <c r="T20" s="50"/>
      <c r="U20" s="51"/>
      <c r="V20" s="51"/>
    </row>
    <row r="21" spans="1:39">
      <c r="A21" s="30" t="s">
        <v>48</v>
      </c>
      <c r="B21" s="39">
        <v>40</v>
      </c>
      <c r="C21" s="37">
        <v>1</v>
      </c>
      <c r="D21" s="37">
        <v>10</v>
      </c>
      <c r="E21" s="37">
        <v>1.84</v>
      </c>
      <c r="F21" s="37">
        <f t="shared" si="17"/>
        <v>24.728260869565215</v>
      </c>
      <c r="G21" s="37"/>
      <c r="H21" s="37">
        <f t="shared" si="18"/>
        <v>132.40639339630764</v>
      </c>
      <c r="I21" s="38">
        <v>1</v>
      </c>
      <c r="J21" s="33"/>
      <c r="K21" s="39">
        <v>1000</v>
      </c>
      <c r="L21" s="37">
        <v>10</v>
      </c>
      <c r="M21" s="37">
        <v>0.06</v>
      </c>
      <c r="N21" s="37">
        <f t="shared" si="0"/>
        <v>1600</v>
      </c>
      <c r="O21" s="38">
        <f t="shared" si="1"/>
        <v>290.55000162732802</v>
      </c>
      <c r="P21" s="33"/>
      <c r="Q21" s="39">
        <v>202</v>
      </c>
      <c r="R21" s="83">
        <f t="shared" si="10"/>
        <v>499.96511601890853</v>
      </c>
      <c r="S21" s="50"/>
      <c r="T21" s="50"/>
      <c r="U21" s="51"/>
      <c r="V21" s="51"/>
    </row>
    <row r="22" spans="1:39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9"/>
    </row>
    <row r="23" spans="1:39">
      <c r="S23"/>
    </row>
    <row r="24" spans="1:39">
      <c r="S24"/>
    </row>
    <row r="25" spans="1:39">
      <c r="A25" s="26"/>
      <c r="B25" s="75"/>
      <c r="C25" s="76"/>
      <c r="D25" s="76"/>
      <c r="E25" s="76"/>
      <c r="F25" s="76"/>
      <c r="G25" s="76"/>
      <c r="H25" s="76"/>
      <c r="I25" s="77"/>
      <c r="J25" s="26"/>
      <c r="K25" s="78"/>
      <c r="L25" s="78"/>
      <c r="M25" s="78"/>
      <c r="N25" s="78"/>
      <c r="O25" s="78"/>
      <c r="P25" s="26"/>
      <c r="Q25" s="79"/>
      <c r="R25" s="80"/>
      <c r="S25"/>
    </row>
    <row r="26" spans="1:39" ht="15.75">
      <c r="A26" s="42" t="s">
        <v>33</v>
      </c>
      <c r="B26" s="41" t="s">
        <v>0</v>
      </c>
      <c r="C26" s="27" t="s">
        <v>1</v>
      </c>
      <c r="D26" s="27" t="s">
        <v>2</v>
      </c>
      <c r="E26" s="27" t="s">
        <v>3</v>
      </c>
      <c r="F26" s="27" t="s">
        <v>4</v>
      </c>
      <c r="G26" s="27" t="s">
        <v>15</v>
      </c>
      <c r="H26" s="28" t="s">
        <v>12</v>
      </c>
      <c r="I26" s="28" t="s">
        <v>11</v>
      </c>
      <c r="J26" s="29"/>
      <c r="K26" s="27" t="s">
        <v>5</v>
      </c>
      <c r="L26" s="27" t="s">
        <v>6</v>
      </c>
      <c r="M26" s="27" t="s">
        <v>8</v>
      </c>
      <c r="N26" s="27" t="s">
        <v>7</v>
      </c>
      <c r="O26" s="28" t="s">
        <v>13</v>
      </c>
      <c r="P26" s="26"/>
      <c r="Q26" s="28" t="s">
        <v>14</v>
      </c>
      <c r="R26" s="43" t="s">
        <v>9</v>
      </c>
      <c r="S26"/>
    </row>
    <row r="27" spans="1:39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44"/>
      <c r="S27" s="51"/>
      <c r="T27" s="51"/>
      <c r="U27" s="51"/>
      <c r="V27" s="53"/>
      <c r="W27" s="52"/>
    </row>
    <row r="28" spans="1:39">
      <c r="A28" s="46" t="s">
        <v>34</v>
      </c>
      <c r="B28" s="34">
        <v>9</v>
      </c>
      <c r="C28" s="31">
        <v>1</v>
      </c>
      <c r="D28" s="31">
        <v>2</v>
      </c>
      <c r="E28" s="31">
        <v>2.2000000000000002</v>
      </c>
      <c r="F28" s="31">
        <f>(2*B28+C28+D28)/(E28*2)</f>
        <v>4.7727272727272725</v>
      </c>
      <c r="G28" s="31"/>
      <c r="H28" s="31">
        <f t="shared" ref="H28:H30" si="19">F28*5.3544563483342</f>
        <v>25.555359844322314</v>
      </c>
      <c r="I28" s="32">
        <v>1</v>
      </c>
      <c r="J28" s="33"/>
      <c r="K28" s="34">
        <v>175</v>
      </c>
      <c r="L28" s="31">
        <v>0</v>
      </c>
      <c r="M28" s="31">
        <v>0.06</v>
      </c>
      <c r="N28" s="31">
        <f t="shared" ref="N28:N36" si="20">K28*(L28*M28+1)</f>
        <v>175</v>
      </c>
      <c r="O28" s="32">
        <f t="shared" ref="O28:O36" si="21">N28*0.18159375101708</f>
        <v>31.778906427989</v>
      </c>
      <c r="P28" s="33"/>
      <c r="Q28" s="34">
        <v>5</v>
      </c>
      <c r="R28" s="81">
        <f>($H28+$O28+$Q28)*$I28*0.8</f>
        <v>49.867413017849053</v>
      </c>
      <c r="S28" s="40"/>
      <c r="T28" s="40"/>
      <c r="U28" s="51"/>
      <c r="V28" s="51"/>
      <c r="W28" s="52"/>
      <c r="AM28" t="s">
        <v>19</v>
      </c>
    </row>
    <row r="29" spans="1:39">
      <c r="A29" s="46" t="s">
        <v>53</v>
      </c>
      <c r="B29" s="36">
        <v>9</v>
      </c>
      <c r="C29" s="33">
        <v>1</v>
      </c>
      <c r="D29" s="33">
        <v>2</v>
      </c>
      <c r="E29" s="33">
        <v>2.2000000000000002</v>
      </c>
      <c r="F29" s="33">
        <f t="shared" ref="F29:F31" si="22">(2*B29+C29+D29)/(E29*2)</f>
        <v>4.7727272727272725</v>
      </c>
      <c r="G29" s="33"/>
      <c r="H29" s="33">
        <f t="shared" si="19"/>
        <v>25.555359844322314</v>
      </c>
      <c r="I29" s="35">
        <f t="shared" ref="I29:I33" si="23">(500/F29)/((500/F29)-(G29/300))</f>
        <v>1</v>
      </c>
      <c r="J29" s="33"/>
      <c r="K29" s="36">
        <v>190</v>
      </c>
      <c r="L29" s="33">
        <v>0</v>
      </c>
      <c r="M29" s="33">
        <v>0.06</v>
      </c>
      <c r="N29" s="33">
        <f t="shared" si="20"/>
        <v>190</v>
      </c>
      <c r="O29" s="35">
        <f t="shared" si="21"/>
        <v>34.502812693245197</v>
      </c>
      <c r="P29" s="33"/>
      <c r="Q29" s="36">
        <v>27</v>
      </c>
      <c r="R29" s="82">
        <f t="shared" ref="R29:R33" si="24">($H29+$O29+$Q29)*$I29*0.8</f>
        <v>69.646538030054018</v>
      </c>
      <c r="S29" s="50"/>
      <c r="T29" s="50"/>
      <c r="U29" s="51"/>
      <c r="V29" s="51"/>
      <c r="W29" s="52"/>
    </row>
    <row r="30" spans="1:39">
      <c r="A30" s="46" t="s">
        <v>36</v>
      </c>
      <c r="B30" s="39">
        <v>10</v>
      </c>
      <c r="C30" s="37">
        <v>1</v>
      </c>
      <c r="D30" s="37">
        <v>2</v>
      </c>
      <c r="E30" s="37">
        <v>2</v>
      </c>
      <c r="F30" s="37">
        <f t="shared" si="22"/>
        <v>5.75</v>
      </c>
      <c r="G30" s="37"/>
      <c r="H30" s="37">
        <f t="shared" si="19"/>
        <v>30.788124002921649</v>
      </c>
      <c r="I30" s="38">
        <f t="shared" si="23"/>
        <v>1</v>
      </c>
      <c r="J30" s="33"/>
      <c r="K30" s="39">
        <v>270</v>
      </c>
      <c r="L30" s="37">
        <v>0</v>
      </c>
      <c r="M30" s="37">
        <v>0.06</v>
      </c>
      <c r="N30" s="37">
        <f t="shared" si="20"/>
        <v>270</v>
      </c>
      <c r="O30" s="38">
        <f t="shared" si="21"/>
        <v>49.030312774611602</v>
      </c>
      <c r="P30" s="33"/>
      <c r="Q30" s="39">
        <v>39</v>
      </c>
      <c r="R30" s="83">
        <f t="shared" si="24"/>
        <v>95.054749422026603</v>
      </c>
      <c r="S30" s="50"/>
      <c r="T30" s="50"/>
      <c r="U30" s="51"/>
      <c r="V30" s="51"/>
      <c r="W30" s="52"/>
    </row>
    <row r="31" spans="1:39">
      <c r="A31" s="46" t="s">
        <v>50</v>
      </c>
      <c r="B31" s="34">
        <v>11</v>
      </c>
      <c r="C31" s="31">
        <v>1</v>
      </c>
      <c r="D31" s="31">
        <v>2</v>
      </c>
      <c r="E31" s="31">
        <v>2.0499999999999998</v>
      </c>
      <c r="F31" s="31">
        <f t="shared" si="22"/>
        <v>6.0975609756097562</v>
      </c>
      <c r="G31" s="31">
        <v>500</v>
      </c>
      <c r="H31" s="31">
        <f>F31*5.3544563483342</f>
        <v>32.649124075208533</v>
      </c>
      <c r="I31" s="32">
        <f t="shared" si="23"/>
        <v>1.0207468879668051</v>
      </c>
      <c r="J31" s="2"/>
      <c r="K31" s="34">
        <v>50</v>
      </c>
      <c r="L31" s="31">
        <v>0</v>
      </c>
      <c r="M31" s="31">
        <v>0.06</v>
      </c>
      <c r="N31" s="31">
        <f t="shared" si="20"/>
        <v>50</v>
      </c>
      <c r="O31" s="32">
        <f t="shared" si="21"/>
        <v>9.0796875508540005</v>
      </c>
      <c r="P31" s="2"/>
      <c r="Q31" s="34">
        <v>13</v>
      </c>
      <c r="R31" s="82">
        <f t="shared" si="24"/>
        <v>44.691411319539874</v>
      </c>
      <c r="S31" s="50"/>
      <c r="T31" s="50"/>
      <c r="U31" s="51"/>
      <c r="V31" s="51"/>
      <c r="W31" s="52"/>
    </row>
    <row r="32" spans="1:39">
      <c r="A32" s="46" t="s">
        <v>54</v>
      </c>
      <c r="B32" s="36">
        <v>14</v>
      </c>
      <c r="C32" s="33">
        <v>1</v>
      </c>
      <c r="D32" s="33">
        <v>3</v>
      </c>
      <c r="E32" s="33">
        <v>1.8</v>
      </c>
      <c r="F32" s="33">
        <f>(2*B32+C32+D32)/(E32*2)</f>
        <v>8.8888888888888893</v>
      </c>
      <c r="G32" s="33">
        <v>500</v>
      </c>
      <c r="H32" s="33">
        <f>F32*5.3544563483342</f>
        <v>47.595167540748442</v>
      </c>
      <c r="I32" s="35">
        <f t="shared" si="23"/>
        <v>1.0305343511450382</v>
      </c>
      <c r="J32" s="2"/>
      <c r="K32" s="36">
        <v>90</v>
      </c>
      <c r="L32" s="33">
        <v>0</v>
      </c>
      <c r="M32" s="33">
        <v>0.06</v>
      </c>
      <c r="N32" s="33">
        <f t="shared" si="20"/>
        <v>90</v>
      </c>
      <c r="O32" s="35">
        <f t="shared" si="21"/>
        <v>16.343437591537199</v>
      </c>
      <c r="P32" s="2"/>
      <c r="Q32" s="36">
        <v>21</v>
      </c>
      <c r="R32" s="82">
        <f t="shared" si="24"/>
        <v>70.025720261731678</v>
      </c>
      <c r="S32" s="40"/>
      <c r="T32" s="40"/>
      <c r="U32" s="51"/>
      <c r="V32" s="51"/>
      <c r="W32" s="52"/>
    </row>
    <row r="33" spans="1:23">
      <c r="A33" s="46" t="s">
        <v>55</v>
      </c>
      <c r="B33" s="39">
        <v>10</v>
      </c>
      <c r="C33" s="37">
        <v>1</v>
      </c>
      <c r="D33" s="37">
        <v>2</v>
      </c>
      <c r="E33" s="37">
        <v>2.15</v>
      </c>
      <c r="F33" s="37">
        <f t="shared" ref="F33" si="25">(2*B33+C33+D33)/(E33*2)</f>
        <v>5.3488372093023262</v>
      </c>
      <c r="G33" s="37">
        <v>500</v>
      </c>
      <c r="H33" s="37">
        <f t="shared" ref="H33:H37" si="26">F33*5.3544563483342</f>
        <v>28.640115351555025</v>
      </c>
      <c r="I33" s="38">
        <f t="shared" si="23"/>
        <v>1.0181531176006315</v>
      </c>
      <c r="J33" s="2"/>
      <c r="K33" s="39">
        <v>90</v>
      </c>
      <c r="L33" s="37">
        <v>0</v>
      </c>
      <c r="M33" s="37">
        <v>0.06</v>
      </c>
      <c r="N33" s="37">
        <f t="shared" si="20"/>
        <v>90</v>
      </c>
      <c r="O33" s="38">
        <f t="shared" si="21"/>
        <v>16.343437591537199</v>
      </c>
      <c r="P33" s="2"/>
      <c r="Q33" s="39">
        <v>53</v>
      </c>
      <c r="R33" s="83">
        <f t="shared" si="24"/>
        <v>79.809807922076715</v>
      </c>
      <c r="S33" s="50"/>
      <c r="T33" s="50"/>
      <c r="U33" s="51"/>
      <c r="V33" s="51"/>
      <c r="W33" s="52"/>
    </row>
    <row r="34" spans="1:23">
      <c r="A34" s="46" t="s">
        <v>51</v>
      </c>
      <c r="B34" s="34">
        <v>14</v>
      </c>
      <c r="C34" s="31">
        <v>1</v>
      </c>
      <c r="D34" s="31">
        <v>3</v>
      </c>
      <c r="E34" s="31">
        <v>2</v>
      </c>
      <c r="F34" s="31">
        <f>(2*B34+C34+D34)/(E34*2)</f>
        <v>8</v>
      </c>
      <c r="G34" s="31"/>
      <c r="H34" s="31">
        <f t="shared" si="26"/>
        <v>42.835650786673597</v>
      </c>
      <c r="I34" s="32">
        <v>1</v>
      </c>
      <c r="J34" s="2"/>
      <c r="K34" s="34">
        <v>160</v>
      </c>
      <c r="L34" s="31">
        <v>2</v>
      </c>
      <c r="M34" s="31">
        <v>0.06</v>
      </c>
      <c r="N34" s="31">
        <f t="shared" si="20"/>
        <v>179.20000000000002</v>
      </c>
      <c r="O34" s="32">
        <f t="shared" si="21"/>
        <v>32.541600182260737</v>
      </c>
      <c r="P34" s="2"/>
      <c r="Q34" s="34">
        <v>31</v>
      </c>
      <c r="R34" s="82">
        <f>($H34+$O34+$Q34)*$I34*0.8</f>
        <v>85.101800775147467</v>
      </c>
      <c r="S34" s="50"/>
      <c r="T34" s="50"/>
      <c r="U34" s="51"/>
      <c r="V34" s="51"/>
      <c r="W34" s="52"/>
    </row>
    <row r="35" spans="1:23">
      <c r="A35" s="46" t="s">
        <v>56</v>
      </c>
      <c r="B35" s="36">
        <v>19</v>
      </c>
      <c r="C35" s="33">
        <v>1</v>
      </c>
      <c r="D35" s="33">
        <v>3</v>
      </c>
      <c r="E35" s="33">
        <v>2</v>
      </c>
      <c r="F35" s="33">
        <f t="shared" ref="F35" si="27">(2*B35+C35+D35)/(E35*2)</f>
        <v>10.5</v>
      </c>
      <c r="G35" s="33"/>
      <c r="H35" s="33">
        <f t="shared" si="26"/>
        <v>56.221791657509094</v>
      </c>
      <c r="I35" s="35">
        <v>1</v>
      </c>
      <c r="J35" s="26"/>
      <c r="K35" s="36">
        <v>220</v>
      </c>
      <c r="L35" s="33">
        <v>4</v>
      </c>
      <c r="M35" s="33">
        <v>0.06</v>
      </c>
      <c r="N35" s="33">
        <f t="shared" si="20"/>
        <v>272.8</v>
      </c>
      <c r="O35" s="35">
        <f t="shared" si="21"/>
        <v>49.538775277459429</v>
      </c>
      <c r="P35" s="26"/>
      <c r="Q35" s="36">
        <v>44</v>
      </c>
      <c r="R35" s="82">
        <f t="shared" ref="R35:R45" si="28">($H35+$O35+$Q35)*$I35*0.8</f>
        <v>119.80845354797482</v>
      </c>
      <c r="S35" s="50"/>
      <c r="T35" s="50"/>
      <c r="U35" s="51"/>
      <c r="V35" s="51"/>
      <c r="W35" s="52"/>
    </row>
    <row r="36" spans="1:23">
      <c r="A36" s="46" t="s">
        <v>57</v>
      </c>
      <c r="B36" s="39">
        <v>13</v>
      </c>
      <c r="C36" s="37">
        <v>1</v>
      </c>
      <c r="D36" s="37">
        <v>3</v>
      </c>
      <c r="E36" s="37">
        <v>2.1</v>
      </c>
      <c r="F36" s="37">
        <f>(2*B36+C36+D36)/(E36*2)</f>
        <v>7.1428571428571423</v>
      </c>
      <c r="G36" s="37"/>
      <c r="H36" s="37">
        <f t="shared" si="26"/>
        <v>38.246116773815707</v>
      </c>
      <c r="I36" s="38">
        <v>1</v>
      </c>
      <c r="J36" s="2"/>
      <c r="K36" s="39">
        <v>225</v>
      </c>
      <c r="L36" s="37">
        <v>4</v>
      </c>
      <c r="M36" s="37">
        <v>0.06</v>
      </c>
      <c r="N36" s="37">
        <f t="shared" si="20"/>
        <v>279</v>
      </c>
      <c r="O36" s="38">
        <f t="shared" si="21"/>
        <v>50.664656533765317</v>
      </c>
      <c r="P36" s="2"/>
      <c r="Q36" s="39">
        <v>86</v>
      </c>
      <c r="R36" s="83">
        <f t="shared" si="28"/>
        <v>139.92861864606482</v>
      </c>
      <c r="S36" s="40"/>
      <c r="T36" s="40"/>
      <c r="U36" s="51"/>
      <c r="V36" s="51"/>
    </row>
    <row r="37" spans="1:23">
      <c r="A37" s="46" t="s">
        <v>52</v>
      </c>
      <c r="B37" s="34">
        <v>4</v>
      </c>
      <c r="C37" s="31">
        <v>1</v>
      </c>
      <c r="D37" s="31">
        <v>3</v>
      </c>
      <c r="E37" s="31">
        <v>1.75</v>
      </c>
      <c r="F37" s="31">
        <f t="shared" ref="F37:F38" si="29">(2*B37+C37+D37)/(E37*2)</f>
        <v>3.4285714285714284</v>
      </c>
      <c r="G37" s="31">
        <v>620</v>
      </c>
      <c r="H37" s="31">
        <f t="shared" si="26"/>
        <v>18.35813605143154</v>
      </c>
      <c r="I37" s="32">
        <f t="shared" ref="I37:I39" si="30">(500/F37)/((500/F37)-(G37/300))</f>
        <v>1.014375144910735</v>
      </c>
      <c r="J37" s="2"/>
      <c r="K37" s="34">
        <v>70</v>
      </c>
      <c r="L37" s="31">
        <v>0</v>
      </c>
      <c r="M37" s="31">
        <v>0.06</v>
      </c>
      <c r="N37" s="31">
        <f t="shared" ref="N37:N45" si="31">K37*(L37*M37+1)</f>
        <v>70</v>
      </c>
      <c r="O37" s="32">
        <f t="shared" ref="O37:O42" si="32">N37*0.18159375101708</f>
        <v>12.7115625711956</v>
      </c>
      <c r="P37" s="2"/>
      <c r="Q37" s="34">
        <v>49</v>
      </c>
      <c r="R37" s="82">
        <f t="shared" si="28"/>
        <v>64.976569714629036</v>
      </c>
      <c r="S37" s="50"/>
      <c r="T37" s="50"/>
      <c r="U37" s="51"/>
      <c r="V37" s="51"/>
    </row>
    <row r="38" spans="1:23">
      <c r="A38" s="46" t="s">
        <v>37</v>
      </c>
      <c r="B38" s="36">
        <v>6</v>
      </c>
      <c r="C38" s="33">
        <v>1</v>
      </c>
      <c r="D38" s="33">
        <v>3</v>
      </c>
      <c r="E38" s="33">
        <v>1.97</v>
      </c>
      <c r="F38" s="33">
        <f t="shared" si="29"/>
        <v>4.0609137055837561</v>
      </c>
      <c r="G38" s="33">
        <v>620</v>
      </c>
      <c r="H38" s="33">
        <f t="shared" ref="H38:H39" si="33">F38*5.3544563483342</f>
        <v>21.743985170900302</v>
      </c>
      <c r="I38" s="35">
        <f t="shared" si="30"/>
        <v>1.0170716596682039</v>
      </c>
      <c r="J38" s="2"/>
      <c r="K38" s="36">
        <v>100</v>
      </c>
      <c r="L38" s="33">
        <v>0</v>
      </c>
      <c r="M38" s="33">
        <v>0.06</v>
      </c>
      <c r="N38" s="33">
        <f t="shared" si="31"/>
        <v>100</v>
      </c>
      <c r="O38" s="35">
        <f t="shared" si="32"/>
        <v>18.159375101708001</v>
      </c>
      <c r="P38" s="2"/>
      <c r="Q38" s="36">
        <v>83</v>
      </c>
      <c r="R38" s="82">
        <f t="shared" si="28"/>
        <v>100.00121968900874</v>
      </c>
      <c r="S38" s="50"/>
      <c r="T38" s="50"/>
      <c r="U38" s="51"/>
      <c r="V38" s="51"/>
    </row>
    <row r="39" spans="1:23">
      <c r="A39" s="46" t="s">
        <v>35</v>
      </c>
      <c r="B39" s="39">
        <v>8</v>
      </c>
      <c r="C39" s="37">
        <v>1</v>
      </c>
      <c r="D39" s="37">
        <v>3</v>
      </c>
      <c r="E39" s="37">
        <v>1.97</v>
      </c>
      <c r="F39" s="37">
        <f>(2*B39+C39+D39)/(E39*2)</f>
        <v>5.0761421319796955</v>
      </c>
      <c r="G39" s="37">
        <v>650</v>
      </c>
      <c r="H39" s="37">
        <f t="shared" si="33"/>
        <v>27.179981463625378</v>
      </c>
      <c r="I39" s="38">
        <f t="shared" si="30"/>
        <v>1.0224913494809689</v>
      </c>
      <c r="J39" s="2"/>
      <c r="K39" s="39">
        <v>120</v>
      </c>
      <c r="L39" s="37">
        <v>0</v>
      </c>
      <c r="M39" s="37">
        <v>0.06</v>
      </c>
      <c r="N39" s="37">
        <f t="shared" si="31"/>
        <v>120</v>
      </c>
      <c r="O39" s="38">
        <f t="shared" si="32"/>
        <v>21.7912501220496</v>
      </c>
      <c r="P39" s="2"/>
      <c r="Q39" s="39">
        <v>49</v>
      </c>
      <c r="R39" s="83">
        <f t="shared" si="28"/>
        <v>80.139789435479486</v>
      </c>
      <c r="S39" s="51"/>
      <c r="T39" s="51"/>
      <c r="U39" s="51"/>
      <c r="V39" s="51"/>
    </row>
    <row r="40" spans="1:23">
      <c r="A40" s="46" t="s">
        <v>109</v>
      </c>
      <c r="B40" s="34">
        <v>24</v>
      </c>
      <c r="C40" s="31">
        <v>1</v>
      </c>
      <c r="D40" s="31">
        <v>6</v>
      </c>
      <c r="E40" s="31">
        <v>2.25</v>
      </c>
      <c r="F40" s="31">
        <f t="shared" ref="F40:F41" si="34">(2*B40+C40+D40)/(E40*2)</f>
        <v>12.222222222222221</v>
      </c>
      <c r="G40" s="31"/>
      <c r="H40" s="31">
        <f t="shared" ref="H40:H45" si="35">F40*5.3544563483342</f>
        <v>65.443355368529097</v>
      </c>
      <c r="I40" s="32">
        <v>1</v>
      </c>
      <c r="J40" s="2"/>
      <c r="K40" s="34">
        <v>410</v>
      </c>
      <c r="L40" s="31">
        <v>4</v>
      </c>
      <c r="M40" s="31">
        <v>0.06</v>
      </c>
      <c r="N40" s="31">
        <f t="shared" si="31"/>
        <v>508.4</v>
      </c>
      <c r="O40" s="32">
        <f t="shared" si="32"/>
        <v>92.322263017083472</v>
      </c>
      <c r="P40" s="2"/>
      <c r="Q40" s="34">
        <v>24</v>
      </c>
      <c r="R40" s="82">
        <f t="shared" si="28"/>
        <v>145.41249470849007</v>
      </c>
      <c r="S40"/>
    </row>
    <row r="41" spans="1:23">
      <c r="A41" s="46" t="s">
        <v>68</v>
      </c>
      <c r="B41" s="36">
        <v>29</v>
      </c>
      <c r="C41" s="33">
        <v>1</v>
      </c>
      <c r="D41" s="33">
        <v>1</v>
      </c>
      <c r="E41" s="33">
        <v>2.1</v>
      </c>
      <c r="F41" s="33">
        <f t="shared" si="34"/>
        <v>14.285714285714285</v>
      </c>
      <c r="G41" s="33">
        <v>360</v>
      </c>
      <c r="H41" s="33">
        <f t="shared" si="35"/>
        <v>76.492233547631415</v>
      </c>
      <c r="I41" s="35">
        <f t="shared" ref="I41" si="36">(500/F41)/((500/F41)-(G41/300))</f>
        <v>1.0355029585798818</v>
      </c>
      <c r="J41" s="2"/>
      <c r="K41" s="36">
        <v>410</v>
      </c>
      <c r="L41" s="33">
        <v>4</v>
      </c>
      <c r="M41" s="33">
        <v>0.06</v>
      </c>
      <c r="N41" s="33">
        <f t="shared" si="31"/>
        <v>508.4</v>
      </c>
      <c r="O41" s="35">
        <f t="shared" si="32"/>
        <v>92.322263017083472</v>
      </c>
      <c r="P41" s="2"/>
      <c r="Q41" s="36">
        <v>181</v>
      </c>
      <c r="R41" s="82">
        <f t="shared" si="28"/>
        <v>289.78715691751535</v>
      </c>
      <c r="S41"/>
    </row>
    <row r="42" spans="1:23">
      <c r="A42" s="46" t="s">
        <v>110</v>
      </c>
      <c r="B42" s="39">
        <v>32</v>
      </c>
      <c r="C42" s="37">
        <v>1</v>
      </c>
      <c r="D42" s="37">
        <v>8</v>
      </c>
      <c r="E42" s="37">
        <v>2.1</v>
      </c>
      <c r="F42" s="37">
        <f>(2*B42+C42+D42)/(E42*2)</f>
        <v>17.38095238095238</v>
      </c>
      <c r="G42" s="37"/>
      <c r="H42" s="37">
        <f t="shared" si="35"/>
        <v>93.065550816284897</v>
      </c>
      <c r="I42" s="38">
        <v>1</v>
      </c>
      <c r="J42" s="2"/>
      <c r="K42" s="39">
        <v>810</v>
      </c>
      <c r="L42" s="37">
        <v>8</v>
      </c>
      <c r="M42" s="37">
        <v>0.06</v>
      </c>
      <c r="N42" s="37">
        <f t="shared" si="31"/>
        <v>1198.8</v>
      </c>
      <c r="O42" s="38">
        <f t="shared" si="32"/>
        <v>217.69458871927549</v>
      </c>
      <c r="P42" s="2"/>
      <c r="Q42" s="39">
        <v>64</v>
      </c>
      <c r="R42" s="83">
        <f t="shared" si="28"/>
        <v>299.80811162844833</v>
      </c>
      <c r="S42"/>
    </row>
    <row r="43" spans="1:23">
      <c r="A43" s="46" t="s">
        <v>111</v>
      </c>
      <c r="B43" s="36">
        <v>26</v>
      </c>
      <c r="C43" s="33">
        <v>1</v>
      </c>
      <c r="D43" s="33">
        <v>6</v>
      </c>
      <c r="E43" s="33">
        <v>1.87</v>
      </c>
      <c r="F43" s="33">
        <f t="shared" ref="F43" si="37">(2*B43+C43+D43)/(E43*2)</f>
        <v>15.775401069518715</v>
      </c>
      <c r="G43" s="33"/>
      <c r="H43" s="33">
        <f t="shared" si="35"/>
        <v>84.468696404202603</v>
      </c>
      <c r="I43" s="35">
        <v>1</v>
      </c>
      <c r="J43" s="2"/>
      <c r="K43" s="36">
        <v>250</v>
      </c>
      <c r="L43" s="33">
        <v>3</v>
      </c>
      <c r="M43" s="33">
        <v>0.06</v>
      </c>
      <c r="N43" s="33">
        <f t="shared" si="31"/>
        <v>295</v>
      </c>
      <c r="O43" s="35">
        <f t="shared" ref="O43:O45" si="38">N43*0.18159375101708</f>
        <v>53.570156550038604</v>
      </c>
      <c r="P43" s="2"/>
      <c r="Q43" s="36">
        <v>37</v>
      </c>
      <c r="R43" s="82">
        <f t="shared" si="28"/>
        <v>140.03108236339298</v>
      </c>
      <c r="S43"/>
    </row>
    <row r="44" spans="1:23">
      <c r="A44" s="46" t="s">
        <v>58</v>
      </c>
      <c r="B44" s="36">
        <v>28</v>
      </c>
      <c r="C44" s="33">
        <v>1</v>
      </c>
      <c r="D44" s="33">
        <v>6</v>
      </c>
      <c r="E44" s="33">
        <v>1.9</v>
      </c>
      <c r="F44" s="33">
        <f>(2*B44+C44+D44)/(E44*2)</f>
        <v>16.578947368421055</v>
      </c>
      <c r="G44" s="33">
        <v>620</v>
      </c>
      <c r="H44" s="33">
        <f t="shared" si="35"/>
        <v>88.771249985540692</v>
      </c>
      <c r="I44" s="35">
        <f t="shared" ref="I44" si="39">(500/F44)/((500/F44)-(G44/300))</f>
        <v>1.0735676347609899</v>
      </c>
      <c r="K44" s="36">
        <v>250</v>
      </c>
      <c r="L44" s="33">
        <v>3</v>
      </c>
      <c r="M44" s="33">
        <v>0.06</v>
      </c>
      <c r="N44" s="33">
        <f t="shared" si="31"/>
        <v>295</v>
      </c>
      <c r="O44" s="35">
        <f t="shared" si="38"/>
        <v>53.570156550038604</v>
      </c>
      <c r="P44" s="2"/>
      <c r="Q44" s="36">
        <v>96</v>
      </c>
      <c r="R44" s="82">
        <f t="shared" si="28"/>
        <v>204.70049606400755</v>
      </c>
      <c r="S44"/>
    </row>
    <row r="45" spans="1:23">
      <c r="A45" s="46" t="s">
        <v>59</v>
      </c>
      <c r="B45" s="39">
        <v>33</v>
      </c>
      <c r="C45" s="37">
        <v>1</v>
      </c>
      <c r="D45" s="37">
        <v>4</v>
      </c>
      <c r="E45" s="37">
        <v>2</v>
      </c>
      <c r="F45" s="37">
        <f t="shared" ref="F45" si="40">(2*B45+C45+D45)/(E45*2)</f>
        <v>17.75</v>
      </c>
      <c r="G45" s="37"/>
      <c r="H45" s="37">
        <f t="shared" si="35"/>
        <v>95.041600182932044</v>
      </c>
      <c r="I45" s="38">
        <v>1</v>
      </c>
      <c r="K45" s="39">
        <v>810</v>
      </c>
      <c r="L45" s="37">
        <v>9</v>
      </c>
      <c r="M45" s="37">
        <v>0.06</v>
      </c>
      <c r="N45" s="37">
        <f t="shared" si="31"/>
        <v>1247.4000000000001</v>
      </c>
      <c r="O45" s="38">
        <f t="shared" si="38"/>
        <v>226.52004501870562</v>
      </c>
      <c r="Q45" s="39">
        <v>85</v>
      </c>
      <c r="R45" s="83">
        <f t="shared" si="28"/>
        <v>325.24931616131016</v>
      </c>
      <c r="S45"/>
    </row>
    <row r="46" spans="1:23">
      <c r="A46" s="40"/>
      <c r="B46" s="40"/>
      <c r="C46" s="40"/>
      <c r="D46" s="40"/>
      <c r="E46" s="40"/>
      <c r="F46" s="40"/>
      <c r="G46" s="40"/>
      <c r="H46" s="40"/>
      <c r="I46" s="40"/>
      <c r="J46" s="51"/>
      <c r="K46" s="40"/>
      <c r="L46" s="40"/>
      <c r="M46" s="40"/>
      <c r="N46" s="40"/>
      <c r="O46" s="40"/>
      <c r="P46" s="51"/>
      <c r="Q46" s="40"/>
      <c r="R46" s="58"/>
      <c r="S46"/>
    </row>
    <row r="47" spans="1:23">
      <c r="A47" s="40"/>
      <c r="B47" s="40"/>
      <c r="C47" s="40"/>
      <c r="D47" s="40"/>
      <c r="E47" s="40"/>
      <c r="F47" s="40"/>
      <c r="G47" s="40"/>
      <c r="H47" s="40"/>
      <c r="I47" s="40"/>
      <c r="J47" s="54"/>
      <c r="K47" s="40"/>
      <c r="L47" s="40"/>
      <c r="M47" s="40"/>
      <c r="N47" s="40"/>
      <c r="O47" s="40"/>
      <c r="P47" s="54"/>
      <c r="Q47" s="40"/>
      <c r="R47" s="58"/>
      <c r="S47"/>
    </row>
    <row r="48" spans="1:23">
      <c r="A48" s="40"/>
      <c r="B48" s="40"/>
      <c r="C48" s="40"/>
      <c r="D48" s="40"/>
      <c r="E48" s="40"/>
      <c r="F48" s="40"/>
      <c r="G48" s="40"/>
      <c r="H48" s="40"/>
      <c r="I48" s="40"/>
      <c r="J48" s="54"/>
      <c r="K48" s="40"/>
      <c r="L48" s="40"/>
      <c r="M48" s="40"/>
      <c r="N48" s="40"/>
      <c r="O48" s="40"/>
      <c r="P48" s="54"/>
      <c r="Q48" s="40"/>
      <c r="R48" s="58"/>
      <c r="S48"/>
    </row>
    <row r="49" spans="1:19">
      <c r="A49" s="26"/>
      <c r="B49" s="75"/>
      <c r="C49" s="76"/>
      <c r="D49" s="76"/>
      <c r="E49" s="76"/>
      <c r="F49" s="76"/>
      <c r="G49" s="76"/>
      <c r="H49" s="76"/>
      <c r="I49" s="77"/>
      <c r="J49" s="26"/>
      <c r="K49" s="78"/>
      <c r="L49" s="78"/>
      <c r="M49" s="78"/>
      <c r="N49" s="78"/>
      <c r="O49" s="78"/>
      <c r="P49" s="26"/>
      <c r="Q49" s="79"/>
      <c r="R49" s="80"/>
      <c r="S49"/>
    </row>
    <row r="50" spans="1:19" ht="15.75">
      <c r="A50" s="42" t="s">
        <v>82</v>
      </c>
      <c r="B50" s="41" t="s">
        <v>0</v>
      </c>
      <c r="C50" s="27" t="s">
        <v>1</v>
      </c>
      <c r="D50" s="27" t="s">
        <v>2</v>
      </c>
      <c r="E50" s="27" t="s">
        <v>3</v>
      </c>
      <c r="F50" s="27" t="s">
        <v>4</v>
      </c>
      <c r="G50" s="27" t="s">
        <v>15</v>
      </c>
      <c r="H50" s="28" t="s">
        <v>12</v>
      </c>
      <c r="I50" s="28" t="s">
        <v>11</v>
      </c>
      <c r="J50" s="29"/>
      <c r="K50" s="27" t="s">
        <v>5</v>
      </c>
      <c r="L50" s="27" t="s">
        <v>6</v>
      </c>
      <c r="M50" s="27" t="s">
        <v>8</v>
      </c>
      <c r="N50" s="27" t="s">
        <v>7</v>
      </c>
      <c r="O50" s="28" t="s">
        <v>13</v>
      </c>
      <c r="P50" s="26"/>
      <c r="Q50" s="28" t="s">
        <v>14</v>
      </c>
      <c r="R50" s="43" t="s">
        <v>9</v>
      </c>
      <c r="S50"/>
    </row>
    <row r="51" spans="1:19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44"/>
      <c r="S51"/>
    </row>
    <row r="52" spans="1:19">
      <c r="A52" s="46" t="s">
        <v>94</v>
      </c>
      <c r="B52" s="34">
        <v>7</v>
      </c>
      <c r="C52" s="31">
        <v>1</v>
      </c>
      <c r="D52" s="31">
        <v>3</v>
      </c>
      <c r="E52" s="31">
        <v>2</v>
      </c>
      <c r="F52" s="31">
        <f>(2*B52+C52+D52)/(E52*2)</f>
        <v>4.5</v>
      </c>
      <c r="G52" s="31"/>
      <c r="H52" s="31">
        <f t="shared" ref="H52:H54" si="41">F52*5.3544563483342</f>
        <v>24.095053567503896</v>
      </c>
      <c r="I52" s="32">
        <v>1</v>
      </c>
      <c r="J52" s="33"/>
      <c r="K52" s="34">
        <v>90</v>
      </c>
      <c r="L52" s="31">
        <v>2</v>
      </c>
      <c r="M52" s="31">
        <v>0.06</v>
      </c>
      <c r="N52" s="31">
        <f t="shared" ref="N52:N69" si="42">K52*(L52*M52+1)</f>
        <v>100.80000000000001</v>
      </c>
      <c r="O52" s="32">
        <f t="shared" ref="O52:O69" si="43">N52*0.18159375101708</f>
        <v>18.304650102521666</v>
      </c>
      <c r="P52" s="33"/>
      <c r="Q52" s="34">
        <v>-24</v>
      </c>
      <c r="R52" s="81">
        <f>($H52+$O52+$Q52)*$I52*0.8</f>
        <v>14.719762936020448</v>
      </c>
      <c r="S52"/>
    </row>
    <row r="53" spans="1:19">
      <c r="A53" s="46" t="s">
        <v>112</v>
      </c>
      <c r="B53" s="36">
        <v>8</v>
      </c>
      <c r="C53" s="33">
        <v>1</v>
      </c>
      <c r="D53" s="33">
        <v>3</v>
      </c>
      <c r="E53" s="33">
        <v>2</v>
      </c>
      <c r="F53" s="33">
        <f t="shared" ref="F53:F55" si="44">(2*B53+C53+D53)/(E53*2)</f>
        <v>5</v>
      </c>
      <c r="G53" s="33"/>
      <c r="H53" s="33">
        <f t="shared" si="41"/>
        <v>26.772281741670998</v>
      </c>
      <c r="I53" s="35">
        <f t="shared" ref="I53:I57" si="45">(500/F53)/((500/F53)-(G53/300))</f>
        <v>1</v>
      </c>
      <c r="J53" s="33"/>
      <c r="K53" s="36">
        <v>125</v>
      </c>
      <c r="L53" s="33">
        <v>2</v>
      </c>
      <c r="M53" s="33">
        <v>0.06</v>
      </c>
      <c r="N53" s="33">
        <f t="shared" si="42"/>
        <v>140</v>
      </c>
      <c r="O53" s="35">
        <f t="shared" si="43"/>
        <v>25.4231251423912</v>
      </c>
      <c r="P53" s="33"/>
      <c r="Q53" s="36">
        <v>23</v>
      </c>
      <c r="R53" s="82">
        <f t="shared" ref="R53:R57" si="46">($H53+$O53+$Q53)*$I53*0.8</f>
        <v>60.156325507249761</v>
      </c>
      <c r="S53"/>
    </row>
    <row r="54" spans="1:19">
      <c r="A54" s="46" t="s">
        <v>113</v>
      </c>
      <c r="B54" s="39">
        <v>10</v>
      </c>
      <c r="C54" s="37">
        <v>1</v>
      </c>
      <c r="D54" s="37">
        <v>3</v>
      </c>
      <c r="E54" s="37">
        <v>2.1</v>
      </c>
      <c r="F54" s="37">
        <f t="shared" si="44"/>
        <v>5.7142857142857144</v>
      </c>
      <c r="G54" s="37"/>
      <c r="H54" s="37">
        <f t="shared" si="41"/>
        <v>30.59689341905257</v>
      </c>
      <c r="I54" s="38">
        <f t="shared" si="45"/>
        <v>1</v>
      </c>
      <c r="J54" s="33"/>
      <c r="K54" s="39">
        <v>110</v>
      </c>
      <c r="L54" s="37">
        <v>2</v>
      </c>
      <c r="M54" s="37">
        <v>0.06</v>
      </c>
      <c r="N54" s="37">
        <f t="shared" si="42"/>
        <v>123.20000000000002</v>
      </c>
      <c r="O54" s="38">
        <f t="shared" si="43"/>
        <v>22.372350125304258</v>
      </c>
      <c r="P54" s="33"/>
      <c r="Q54" s="39">
        <v>27</v>
      </c>
      <c r="R54" s="83">
        <f t="shared" si="46"/>
        <v>63.975394835485467</v>
      </c>
      <c r="S54"/>
    </row>
    <row r="55" spans="1:19">
      <c r="A55" s="46" t="s">
        <v>95</v>
      </c>
      <c r="B55" s="36">
        <v>5</v>
      </c>
      <c r="C55" s="33">
        <v>1</v>
      </c>
      <c r="D55" s="33">
        <v>3</v>
      </c>
      <c r="E55" s="33">
        <v>1.5</v>
      </c>
      <c r="F55" s="33">
        <f t="shared" si="44"/>
        <v>4.666666666666667</v>
      </c>
      <c r="G55" s="33">
        <v>600</v>
      </c>
      <c r="H55" s="33">
        <f>F55*5.3544563483342</f>
        <v>24.987462958892934</v>
      </c>
      <c r="I55" s="35">
        <f t="shared" si="45"/>
        <v>1.0190217391304348</v>
      </c>
      <c r="J55" s="2"/>
      <c r="K55" s="36">
        <v>50</v>
      </c>
      <c r="L55" s="33">
        <v>0</v>
      </c>
      <c r="M55" s="33">
        <v>0.06</v>
      </c>
      <c r="N55" s="33">
        <f t="shared" si="42"/>
        <v>50</v>
      </c>
      <c r="O55" s="35">
        <f t="shared" si="43"/>
        <v>9.0796875508540005</v>
      </c>
      <c r="P55" s="2"/>
      <c r="Q55" s="36">
        <v>15</v>
      </c>
      <c r="R55" s="82">
        <f t="shared" si="46"/>
        <v>40.0003944372937</v>
      </c>
      <c r="S55"/>
    </row>
    <row r="56" spans="1:19">
      <c r="A56" s="46" t="s">
        <v>114</v>
      </c>
      <c r="B56" s="36">
        <v>8</v>
      </c>
      <c r="C56" s="33">
        <v>1</v>
      </c>
      <c r="D56" s="33">
        <v>1</v>
      </c>
      <c r="E56" s="33">
        <v>1.4</v>
      </c>
      <c r="F56" s="33">
        <f>(2*B56+C56+D56)/(E56*2)</f>
        <v>6.4285714285714288</v>
      </c>
      <c r="G56" s="33">
        <v>580</v>
      </c>
      <c r="H56" s="33">
        <f>F56*5.3544563483342</f>
        <v>34.421505096434139</v>
      </c>
      <c r="I56" s="35">
        <f t="shared" si="45"/>
        <v>1.0254907705830647</v>
      </c>
      <c r="J56" s="2"/>
      <c r="K56" s="36">
        <v>125</v>
      </c>
      <c r="L56" s="33">
        <v>0</v>
      </c>
      <c r="M56" s="33">
        <v>0.06</v>
      </c>
      <c r="N56" s="33">
        <f t="shared" si="42"/>
        <v>125</v>
      </c>
      <c r="O56" s="35">
        <f t="shared" si="43"/>
        <v>22.699218877134999</v>
      </c>
      <c r="P56" s="2"/>
      <c r="Q56" s="36">
        <v>52</v>
      </c>
      <c r="R56" s="82">
        <f t="shared" si="46"/>
        <v>89.521836251389857</v>
      </c>
      <c r="S56"/>
    </row>
    <row r="57" spans="1:19">
      <c r="A57" s="46" t="s">
        <v>100</v>
      </c>
      <c r="B57" s="39">
        <v>10</v>
      </c>
      <c r="C57" s="37">
        <v>1</v>
      </c>
      <c r="D57" s="37">
        <v>3</v>
      </c>
      <c r="E57" s="37">
        <v>1.7</v>
      </c>
      <c r="F57" s="37">
        <f t="shared" ref="F57" si="47">(2*B57+C57+D57)/(E57*2)</f>
        <v>7.0588235294117645</v>
      </c>
      <c r="G57" s="37">
        <v>650</v>
      </c>
      <c r="H57" s="37">
        <f t="shared" ref="H57:H69" si="48">F57*5.3544563483342</f>
        <v>37.796162458829642</v>
      </c>
      <c r="I57" s="38">
        <f t="shared" si="45"/>
        <v>1.0315533980582525</v>
      </c>
      <c r="J57" s="2"/>
      <c r="K57" s="39">
        <v>55</v>
      </c>
      <c r="L57" s="37">
        <v>0</v>
      </c>
      <c r="M57" s="37">
        <v>0.06</v>
      </c>
      <c r="N57" s="37">
        <f t="shared" si="42"/>
        <v>55</v>
      </c>
      <c r="O57" s="38">
        <f t="shared" si="43"/>
        <v>9.9876563059393995</v>
      </c>
      <c r="P57" s="2"/>
      <c r="Q57" s="39">
        <v>13</v>
      </c>
      <c r="R57" s="83">
        <f t="shared" si="46"/>
        <v>50.161403835003583</v>
      </c>
      <c r="S57"/>
    </row>
    <row r="58" spans="1:19">
      <c r="A58" s="46" t="s">
        <v>96</v>
      </c>
      <c r="B58" s="36">
        <v>9</v>
      </c>
      <c r="C58" s="33">
        <v>1</v>
      </c>
      <c r="D58" s="33">
        <v>5</v>
      </c>
      <c r="E58" s="33">
        <v>2.0499999999999998</v>
      </c>
      <c r="F58" s="33">
        <f>(2*B58+C58+D58)/(E58*2)</f>
        <v>5.8536585365853666</v>
      </c>
      <c r="G58" s="33"/>
      <c r="H58" s="33">
        <f t="shared" si="48"/>
        <v>31.343159112200198</v>
      </c>
      <c r="I58" s="35">
        <v>1</v>
      </c>
      <c r="J58" s="2"/>
      <c r="K58" s="36">
        <v>240</v>
      </c>
      <c r="L58" s="33">
        <v>3</v>
      </c>
      <c r="M58" s="33">
        <v>0.06</v>
      </c>
      <c r="N58" s="33">
        <f t="shared" si="42"/>
        <v>283.2</v>
      </c>
      <c r="O58" s="35">
        <f t="shared" si="43"/>
        <v>51.427350288037054</v>
      </c>
      <c r="P58" s="2"/>
      <c r="Q58" s="36">
        <v>42</v>
      </c>
      <c r="R58" s="82">
        <f>($H58+$O58+$Q58)*$I58*0.8</f>
        <v>99.816407520189799</v>
      </c>
      <c r="S58"/>
    </row>
    <row r="59" spans="1:19">
      <c r="A59" s="46" t="s">
        <v>101</v>
      </c>
      <c r="B59" s="36">
        <v>11</v>
      </c>
      <c r="C59" s="33">
        <v>1</v>
      </c>
      <c r="D59" s="33">
        <v>2</v>
      </c>
      <c r="E59" s="33">
        <v>1.9</v>
      </c>
      <c r="F59" s="33">
        <f t="shared" ref="F59" si="49">(2*B59+C59+D59)/(E59*2)</f>
        <v>6.5789473684210531</v>
      </c>
      <c r="G59" s="33"/>
      <c r="H59" s="33">
        <f t="shared" si="48"/>
        <v>35.226686502198682</v>
      </c>
      <c r="I59" s="35">
        <v>1</v>
      </c>
      <c r="J59" s="26"/>
      <c r="K59" s="36">
        <v>400</v>
      </c>
      <c r="L59" s="33">
        <v>4</v>
      </c>
      <c r="M59" s="33">
        <v>0.06</v>
      </c>
      <c r="N59" s="33">
        <f t="shared" si="42"/>
        <v>496</v>
      </c>
      <c r="O59" s="35">
        <f t="shared" si="43"/>
        <v>90.070500504471681</v>
      </c>
      <c r="P59" s="26"/>
      <c r="Q59" s="36">
        <v>62</v>
      </c>
      <c r="R59" s="82">
        <f t="shared" ref="R59:R69" si="50">($H59+$O59+$Q59)*$I59*0.8</f>
        <v>149.83774960533628</v>
      </c>
      <c r="S59"/>
    </row>
    <row r="60" spans="1:19">
      <c r="A60" s="46" t="s">
        <v>115</v>
      </c>
      <c r="B60" s="39">
        <v>9</v>
      </c>
      <c r="C60" s="37">
        <v>1</v>
      </c>
      <c r="D60" s="37">
        <v>5</v>
      </c>
      <c r="E60" s="37">
        <v>2.0499999999999998</v>
      </c>
      <c r="F60" s="37">
        <f>(2*B60+C60+D60)/(E60*2)</f>
        <v>5.8536585365853666</v>
      </c>
      <c r="G60" s="37"/>
      <c r="H60" s="37">
        <f t="shared" si="48"/>
        <v>31.343159112200198</v>
      </c>
      <c r="I60" s="38">
        <v>1</v>
      </c>
      <c r="J60" s="2"/>
      <c r="K60" s="39">
        <v>360</v>
      </c>
      <c r="L60" s="37">
        <v>3</v>
      </c>
      <c r="M60" s="37">
        <v>0.06</v>
      </c>
      <c r="N60" s="37">
        <f t="shared" si="42"/>
        <v>424.79999999999995</v>
      </c>
      <c r="O60" s="38">
        <f t="shared" si="43"/>
        <v>77.141025432055571</v>
      </c>
      <c r="P60" s="2"/>
      <c r="Q60" s="39">
        <v>54</v>
      </c>
      <c r="R60" s="83">
        <f t="shared" si="50"/>
        <v>129.9873476354046</v>
      </c>
      <c r="S60"/>
    </row>
    <row r="61" spans="1:19">
      <c r="A61" s="46" t="s">
        <v>97</v>
      </c>
      <c r="B61" s="34">
        <v>4</v>
      </c>
      <c r="C61" s="31">
        <v>1</v>
      </c>
      <c r="D61" s="31">
        <v>2</v>
      </c>
      <c r="E61" s="31">
        <v>2.2999999999999998</v>
      </c>
      <c r="F61" s="31">
        <f t="shared" ref="F61:F62" si="51">(2*B61+C61+D61)/(E61*2)</f>
        <v>2.3913043478260874</v>
      </c>
      <c r="G61" s="31">
        <v>400</v>
      </c>
      <c r="H61" s="31">
        <f t="shared" si="48"/>
        <v>12.804134746016567</v>
      </c>
      <c r="I61" s="32">
        <f t="shared" ref="I61:I63" si="52">(500/F61)/((500/F61)-(G61/300))</f>
        <v>1.0064177362893816</v>
      </c>
      <c r="J61" s="2"/>
      <c r="K61" s="34">
        <v>50</v>
      </c>
      <c r="L61" s="31">
        <v>0</v>
      </c>
      <c r="M61" s="31">
        <v>0.06</v>
      </c>
      <c r="N61" s="31">
        <f t="shared" si="42"/>
        <v>50</v>
      </c>
      <c r="O61" s="32">
        <f t="shared" si="43"/>
        <v>9.0796875508540005</v>
      </c>
      <c r="P61" s="2"/>
      <c r="Q61" s="34">
        <v>15</v>
      </c>
      <c r="R61" s="82">
        <f t="shared" si="50"/>
        <v>29.696426353373042</v>
      </c>
      <c r="S61"/>
    </row>
    <row r="62" spans="1:19">
      <c r="A62" s="46" t="s">
        <v>102</v>
      </c>
      <c r="B62" s="36">
        <v>6</v>
      </c>
      <c r="C62" s="33">
        <v>1</v>
      </c>
      <c r="D62" s="33">
        <v>3</v>
      </c>
      <c r="E62" s="33">
        <v>1.7</v>
      </c>
      <c r="F62" s="33">
        <f t="shared" si="51"/>
        <v>4.7058823529411766</v>
      </c>
      <c r="G62" s="33">
        <v>450</v>
      </c>
      <c r="H62" s="33">
        <f t="shared" si="48"/>
        <v>25.197441639219765</v>
      </c>
      <c r="I62" s="35">
        <f t="shared" si="52"/>
        <v>1.0143198090692125</v>
      </c>
      <c r="J62" s="2"/>
      <c r="K62" s="36">
        <v>90</v>
      </c>
      <c r="L62" s="33">
        <v>0</v>
      </c>
      <c r="M62" s="33">
        <v>0.06</v>
      </c>
      <c r="N62" s="33">
        <f t="shared" si="42"/>
        <v>90</v>
      </c>
      <c r="O62" s="35">
        <f t="shared" si="43"/>
        <v>16.343437591537199</v>
      </c>
      <c r="P62" s="2"/>
      <c r="Q62" s="36">
        <v>32</v>
      </c>
      <c r="R62" s="82">
        <f t="shared" si="50"/>
        <v>59.675176464098733</v>
      </c>
      <c r="S62"/>
    </row>
    <row r="63" spans="1:19">
      <c r="A63" s="46" t="s">
        <v>103</v>
      </c>
      <c r="B63" s="39">
        <v>6</v>
      </c>
      <c r="C63" s="37">
        <v>1</v>
      </c>
      <c r="D63" s="37">
        <v>2</v>
      </c>
      <c r="E63" s="37">
        <v>1.45</v>
      </c>
      <c r="F63" s="37">
        <f>(2*B63+C63+D63)/(E63*2)</f>
        <v>5.1724137931034484</v>
      </c>
      <c r="G63" s="37">
        <v>450</v>
      </c>
      <c r="H63" s="37">
        <f t="shared" si="48"/>
        <v>27.695463870694137</v>
      </c>
      <c r="I63" s="38">
        <f t="shared" si="52"/>
        <v>1.0157618213660244</v>
      </c>
      <c r="J63" s="2"/>
      <c r="K63" s="39">
        <v>90</v>
      </c>
      <c r="L63" s="37">
        <v>0</v>
      </c>
      <c r="M63" s="37">
        <v>0.06</v>
      </c>
      <c r="N63" s="37">
        <f t="shared" si="42"/>
        <v>90</v>
      </c>
      <c r="O63" s="38">
        <f t="shared" si="43"/>
        <v>16.343437591537199</v>
      </c>
      <c r="P63" s="2"/>
      <c r="Q63" s="39">
        <v>55</v>
      </c>
      <c r="R63" s="83">
        <f t="shared" si="50"/>
        <v>80.479947948293059</v>
      </c>
      <c r="S63"/>
    </row>
    <row r="64" spans="1:19">
      <c r="A64" s="46" t="s">
        <v>98</v>
      </c>
      <c r="B64" s="34">
        <v>19</v>
      </c>
      <c r="C64" s="31">
        <v>1</v>
      </c>
      <c r="D64" s="31">
        <v>6</v>
      </c>
      <c r="E64" s="31">
        <v>1.95</v>
      </c>
      <c r="F64" s="31">
        <f t="shared" ref="F64:F65" si="53">(2*B64+C64+D64)/(E64*2)</f>
        <v>11.538461538461538</v>
      </c>
      <c r="G64" s="31"/>
      <c r="H64" s="31">
        <f t="shared" si="48"/>
        <v>61.782188634625378</v>
      </c>
      <c r="I64" s="32">
        <v>1</v>
      </c>
      <c r="J64" s="2"/>
      <c r="K64" s="34">
        <v>230</v>
      </c>
      <c r="L64" s="31">
        <v>3</v>
      </c>
      <c r="M64" s="31">
        <v>0.06</v>
      </c>
      <c r="N64" s="31">
        <f t="shared" si="42"/>
        <v>271.39999999999998</v>
      </c>
      <c r="O64" s="32">
        <f t="shared" si="43"/>
        <v>49.284544026035512</v>
      </c>
      <c r="P64" s="2"/>
      <c r="Q64" s="34">
        <v>14</v>
      </c>
      <c r="R64" s="82">
        <f t="shared" si="50"/>
        <v>100.05338612852871</v>
      </c>
      <c r="S64"/>
    </row>
    <row r="65" spans="1:19">
      <c r="A65" s="46" t="s">
        <v>104</v>
      </c>
      <c r="B65" s="36">
        <v>23</v>
      </c>
      <c r="C65" s="33">
        <v>1</v>
      </c>
      <c r="D65" s="33">
        <v>6</v>
      </c>
      <c r="E65" s="33">
        <v>1.65</v>
      </c>
      <c r="F65" s="33">
        <f t="shared" si="53"/>
        <v>16.060606060606062</v>
      </c>
      <c r="G65" s="33"/>
      <c r="H65" s="33">
        <f t="shared" si="48"/>
        <v>85.995814079306854</v>
      </c>
      <c r="I65" s="35">
        <f t="shared" ref="I65:I67" si="54">(500/F65)/((500/F65)-(G65/300))</f>
        <v>1</v>
      </c>
      <c r="J65" s="2"/>
      <c r="K65" s="36">
        <v>270</v>
      </c>
      <c r="L65" s="33">
        <v>3</v>
      </c>
      <c r="M65" s="33">
        <v>0.06</v>
      </c>
      <c r="N65" s="33">
        <f t="shared" si="42"/>
        <v>318.59999999999997</v>
      </c>
      <c r="O65" s="35">
        <f t="shared" si="43"/>
        <v>57.855769074041682</v>
      </c>
      <c r="P65" s="2"/>
      <c r="Q65" s="36">
        <v>44</v>
      </c>
      <c r="R65" s="82">
        <f t="shared" si="50"/>
        <v>150.28126652267883</v>
      </c>
      <c r="S65"/>
    </row>
    <row r="66" spans="1:19">
      <c r="A66" s="46" t="s">
        <v>105</v>
      </c>
      <c r="B66" s="39">
        <v>23</v>
      </c>
      <c r="C66" s="37">
        <v>1</v>
      </c>
      <c r="D66" s="37">
        <v>6</v>
      </c>
      <c r="E66" s="37">
        <v>1.8</v>
      </c>
      <c r="F66" s="37">
        <f>(2*B66+C66+D66)/(E66*2)</f>
        <v>14.722222222222221</v>
      </c>
      <c r="G66" s="37">
        <v>520</v>
      </c>
      <c r="H66" s="37">
        <f t="shared" si="48"/>
        <v>78.829496239364602</v>
      </c>
      <c r="I66" s="38">
        <f t="shared" si="54"/>
        <v>1.0537819061743814</v>
      </c>
      <c r="J66" s="2"/>
      <c r="K66" s="39">
        <v>200</v>
      </c>
      <c r="L66" s="37">
        <v>3</v>
      </c>
      <c r="M66" s="37">
        <v>0.06</v>
      </c>
      <c r="N66" s="37">
        <f t="shared" si="42"/>
        <v>236</v>
      </c>
      <c r="O66" s="38">
        <f t="shared" si="43"/>
        <v>42.856125240030877</v>
      </c>
      <c r="P66" s="2"/>
      <c r="Q66" s="39">
        <v>44</v>
      </c>
      <c r="R66" s="83">
        <f t="shared" si="50"/>
        <v>139.67720802259552</v>
      </c>
      <c r="S66"/>
    </row>
    <row r="67" spans="1:19">
      <c r="A67" s="46" t="s">
        <v>99</v>
      </c>
      <c r="B67" s="36">
        <v>39</v>
      </c>
      <c r="C67" s="33">
        <v>1</v>
      </c>
      <c r="D67" s="33">
        <v>6</v>
      </c>
      <c r="E67" s="33">
        <v>2.15</v>
      </c>
      <c r="F67" s="33">
        <f t="shared" ref="F67" si="55">(2*B67+C67+D67)/(E67*2)</f>
        <v>19.767441860465116</v>
      </c>
      <c r="G67" s="33">
        <v>700</v>
      </c>
      <c r="H67" s="33">
        <f t="shared" si="48"/>
        <v>105.84390456009464</v>
      </c>
      <c r="I67" s="35">
        <f t="shared" si="54"/>
        <v>1.1016225448334755</v>
      </c>
      <c r="J67" s="2"/>
      <c r="K67" s="36">
        <v>190</v>
      </c>
      <c r="L67" s="33">
        <v>2</v>
      </c>
      <c r="M67" s="33">
        <v>0.06</v>
      </c>
      <c r="N67" s="33">
        <f t="shared" si="42"/>
        <v>212.8</v>
      </c>
      <c r="O67" s="35">
        <f t="shared" si="43"/>
        <v>38.643150216434627</v>
      </c>
      <c r="P67" s="2"/>
      <c r="Q67" s="36">
        <v>48</v>
      </c>
      <c r="R67" s="82">
        <f t="shared" si="50"/>
        <v>169.63846330433663</v>
      </c>
      <c r="S67"/>
    </row>
    <row r="68" spans="1:19">
      <c r="A68" s="46" t="s">
        <v>117</v>
      </c>
      <c r="B68" s="36">
        <v>19</v>
      </c>
      <c r="C68" s="33">
        <v>1</v>
      </c>
      <c r="D68" s="33">
        <v>5</v>
      </c>
      <c r="E68" s="33">
        <v>1.85</v>
      </c>
      <c r="F68" s="33">
        <f>(2*B68+C68+D68)/(E68*2)</f>
        <v>11.891891891891891</v>
      </c>
      <c r="G68" s="33"/>
      <c r="H68" s="33">
        <f t="shared" si="48"/>
        <v>63.674616034244529</v>
      </c>
      <c r="I68" s="35">
        <f t="shared" ref="I68" si="56">(500/F68)/((500/F68)-(G68/300))</f>
        <v>1</v>
      </c>
      <c r="J68" s="2"/>
      <c r="K68" s="36">
        <v>550</v>
      </c>
      <c r="L68" s="33">
        <v>5</v>
      </c>
      <c r="M68" s="33">
        <v>0.06</v>
      </c>
      <c r="N68" s="33">
        <f t="shared" si="42"/>
        <v>715</v>
      </c>
      <c r="O68" s="35">
        <f t="shared" si="43"/>
        <v>129.8395319772122</v>
      </c>
      <c r="P68" s="2"/>
      <c r="Q68" s="36">
        <v>44</v>
      </c>
      <c r="R68" s="82">
        <f t="shared" si="50"/>
        <v>190.0113184091654</v>
      </c>
      <c r="S68"/>
    </row>
    <row r="69" spans="1:19">
      <c r="A69" s="46" t="s">
        <v>116</v>
      </c>
      <c r="B69" s="39">
        <v>24</v>
      </c>
      <c r="C69" s="37">
        <v>1</v>
      </c>
      <c r="D69" s="37">
        <v>5</v>
      </c>
      <c r="E69" s="37">
        <v>1.35</v>
      </c>
      <c r="F69" s="37">
        <f t="shared" ref="F69" si="57">(2*B69+C69+D69)/(E69*2)</f>
        <v>20</v>
      </c>
      <c r="G69" s="37"/>
      <c r="H69" s="37">
        <f t="shared" si="48"/>
        <v>107.08912696668399</v>
      </c>
      <c r="I69" s="38">
        <v>1</v>
      </c>
      <c r="K69" s="39">
        <v>800</v>
      </c>
      <c r="L69" s="37">
        <v>2</v>
      </c>
      <c r="M69" s="37">
        <v>0.06</v>
      </c>
      <c r="N69" s="37">
        <f t="shared" si="42"/>
        <v>896.00000000000011</v>
      </c>
      <c r="O69" s="38">
        <f t="shared" si="43"/>
        <v>162.70800091130371</v>
      </c>
      <c r="P69" s="2"/>
      <c r="Q69" s="39">
        <v>162</v>
      </c>
      <c r="R69" s="83">
        <f t="shared" si="50"/>
        <v>345.43770230239016</v>
      </c>
      <c r="S69"/>
    </row>
    <row r="70" spans="1:19">
      <c r="O70" s="40"/>
      <c r="P70" s="2"/>
      <c r="S70"/>
    </row>
    <row r="71" spans="1:19">
      <c r="S71"/>
    </row>
    <row r="72" spans="1:19">
      <c r="S72"/>
    </row>
    <row r="73" spans="1:19">
      <c r="A73" s="26"/>
      <c r="B73" s="75"/>
      <c r="C73" s="76"/>
      <c r="D73" s="76"/>
      <c r="E73" s="76"/>
      <c r="F73" s="76"/>
      <c r="G73" s="76"/>
      <c r="H73" s="76"/>
      <c r="I73" s="77"/>
      <c r="J73" s="26"/>
      <c r="K73" s="78"/>
      <c r="L73" s="78"/>
      <c r="M73" s="78"/>
      <c r="N73" s="78"/>
      <c r="O73" s="78"/>
      <c r="P73" s="26"/>
      <c r="Q73" s="79"/>
      <c r="R73" s="80"/>
      <c r="S73"/>
    </row>
    <row r="74" spans="1:19" ht="15.75">
      <c r="A74" s="42" t="s">
        <v>81</v>
      </c>
      <c r="B74" s="41" t="s">
        <v>0</v>
      </c>
      <c r="C74" s="27" t="s">
        <v>1</v>
      </c>
      <c r="D74" s="27" t="s">
        <v>2</v>
      </c>
      <c r="E74" s="27" t="s">
        <v>3</v>
      </c>
      <c r="F74" s="27" t="s">
        <v>4</v>
      </c>
      <c r="G74" s="27" t="s">
        <v>15</v>
      </c>
      <c r="H74" s="28" t="s">
        <v>12</v>
      </c>
      <c r="I74" s="28" t="s">
        <v>11</v>
      </c>
      <c r="J74" s="29"/>
      <c r="K74" s="27" t="s">
        <v>5</v>
      </c>
      <c r="L74" s="27" t="s">
        <v>6</v>
      </c>
      <c r="M74" s="27" t="s">
        <v>8</v>
      </c>
      <c r="N74" s="27" t="s">
        <v>7</v>
      </c>
      <c r="O74" s="28" t="s">
        <v>13</v>
      </c>
      <c r="P74" s="26"/>
      <c r="Q74" s="28" t="s">
        <v>14</v>
      </c>
      <c r="R74" s="43" t="s">
        <v>9</v>
      </c>
      <c r="S74"/>
    </row>
    <row r="75" spans="1:19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44"/>
      <c r="S75"/>
    </row>
    <row r="76" spans="1:19">
      <c r="A76" s="46" t="s">
        <v>83</v>
      </c>
      <c r="B76" s="34">
        <v>9</v>
      </c>
      <c r="C76" s="31">
        <v>1</v>
      </c>
      <c r="D76" s="31">
        <v>3</v>
      </c>
      <c r="E76" s="31">
        <v>1.62</v>
      </c>
      <c r="F76" s="31">
        <f>(2*B76+C76+D76)/(E76*2)</f>
        <v>6.7901234567901234</v>
      </c>
      <c r="G76" s="31">
        <v>500</v>
      </c>
      <c r="H76" s="31">
        <f t="shared" ref="H76:H78" si="58">F76*5.3544563483342</f>
        <v>36.357419649182837</v>
      </c>
      <c r="I76" s="32">
        <f t="shared" ref="I76:I81" si="59">(500/F76)/((500/F76)-(G76/300))</f>
        <v>1.0231578947368423</v>
      </c>
      <c r="J76" s="33"/>
      <c r="K76" s="34">
        <v>55</v>
      </c>
      <c r="L76" s="31">
        <v>0</v>
      </c>
      <c r="M76" s="31">
        <v>0.06</v>
      </c>
      <c r="N76" s="31">
        <f t="shared" ref="N76:N93" si="60">K76*(L76*M76+1)</f>
        <v>55</v>
      </c>
      <c r="O76" s="32">
        <f t="shared" ref="O76:O93" si="61">N76*0.18159375101708</f>
        <v>9.9876563059393995</v>
      </c>
      <c r="P76" s="33"/>
      <c r="Q76" s="34">
        <v>3</v>
      </c>
      <c r="R76" s="81">
        <f>($H76+$O76+$Q76)*$I76*0.8</f>
        <v>40.390243223897961</v>
      </c>
      <c r="S76"/>
    </row>
    <row r="77" spans="1:19">
      <c r="A77" s="46" t="s">
        <v>89</v>
      </c>
      <c r="B77" s="36">
        <v>17</v>
      </c>
      <c r="C77" s="33">
        <v>1</v>
      </c>
      <c r="D77" s="33">
        <v>3</v>
      </c>
      <c r="E77" s="33">
        <v>1.55</v>
      </c>
      <c r="F77" s="33">
        <f t="shared" ref="F77:F79" si="62">(2*B77+C77+D77)/(E77*2)</f>
        <v>12.258064516129032</v>
      </c>
      <c r="G77" s="33">
        <v>800</v>
      </c>
      <c r="H77" s="33">
        <f t="shared" si="58"/>
        <v>65.635271366677287</v>
      </c>
      <c r="I77" s="35">
        <f t="shared" si="59"/>
        <v>1.0699493787390704</v>
      </c>
      <c r="J77" s="33"/>
      <c r="K77" s="36">
        <v>70</v>
      </c>
      <c r="L77" s="33">
        <v>0</v>
      </c>
      <c r="M77" s="33">
        <v>0.06</v>
      </c>
      <c r="N77" s="33">
        <f t="shared" si="60"/>
        <v>70</v>
      </c>
      <c r="O77" s="35">
        <f t="shared" si="61"/>
        <v>12.7115625711956</v>
      </c>
      <c r="P77" s="33"/>
      <c r="Q77" s="36">
        <v>4</v>
      </c>
      <c r="R77" s="82">
        <f t="shared" ref="R77:R81" si="63">($H77+$O77+$Q77)*$I77*0.8</f>
        <v>70.485555050365193</v>
      </c>
      <c r="S77"/>
    </row>
    <row r="78" spans="1:19">
      <c r="A78" s="46" t="s">
        <v>118</v>
      </c>
      <c r="B78" s="36">
        <v>14</v>
      </c>
      <c r="C78" s="33">
        <v>1</v>
      </c>
      <c r="D78" s="33">
        <v>4</v>
      </c>
      <c r="E78" s="33">
        <v>1.75</v>
      </c>
      <c r="F78" s="33">
        <f t="shared" si="62"/>
        <v>9.4285714285714288</v>
      </c>
      <c r="G78" s="33">
        <v>225</v>
      </c>
      <c r="H78" s="33">
        <f t="shared" si="58"/>
        <v>50.484874141436741</v>
      </c>
      <c r="I78" s="35">
        <f t="shared" si="59"/>
        <v>1.0143457469931894</v>
      </c>
      <c r="J78" s="33"/>
      <c r="K78" s="39">
        <v>220</v>
      </c>
      <c r="L78" s="37">
        <v>1</v>
      </c>
      <c r="M78" s="37">
        <v>0.06</v>
      </c>
      <c r="N78" s="37">
        <f t="shared" si="60"/>
        <v>233.20000000000002</v>
      </c>
      <c r="O78" s="38">
        <f t="shared" si="61"/>
        <v>42.347662737183057</v>
      </c>
      <c r="P78" s="33"/>
      <c r="Q78" s="39">
        <v>30</v>
      </c>
      <c r="R78" s="83">
        <f t="shared" si="63"/>
        <v>99.675729100169676</v>
      </c>
      <c r="S78"/>
    </row>
    <row r="79" spans="1:19">
      <c r="A79" s="46" t="s">
        <v>84</v>
      </c>
      <c r="B79" s="34">
        <v>7</v>
      </c>
      <c r="C79" s="31">
        <v>1</v>
      </c>
      <c r="D79" s="31">
        <v>3</v>
      </c>
      <c r="E79" s="31">
        <v>2.1</v>
      </c>
      <c r="F79" s="31">
        <f t="shared" si="62"/>
        <v>4.2857142857142856</v>
      </c>
      <c r="G79" s="31"/>
      <c r="H79" s="31">
        <f>F79*5.3544563483342</f>
        <v>22.947670064289426</v>
      </c>
      <c r="I79" s="32">
        <f t="shared" si="59"/>
        <v>1</v>
      </c>
      <c r="K79" s="36">
        <v>140</v>
      </c>
      <c r="L79" s="33">
        <v>1</v>
      </c>
      <c r="M79" s="33">
        <v>0.06</v>
      </c>
      <c r="N79" s="33">
        <f t="shared" si="60"/>
        <v>148.4</v>
      </c>
      <c r="O79" s="35">
        <f t="shared" si="61"/>
        <v>26.948512650934674</v>
      </c>
      <c r="Q79" s="36">
        <v>19</v>
      </c>
      <c r="R79" s="82">
        <f t="shared" si="63"/>
        <v>55.116946172179283</v>
      </c>
      <c r="S79"/>
    </row>
    <row r="80" spans="1:19">
      <c r="A80" s="46" t="s">
        <v>120</v>
      </c>
      <c r="B80" s="36">
        <v>17</v>
      </c>
      <c r="C80" s="33">
        <v>1</v>
      </c>
      <c r="D80" s="33">
        <v>3</v>
      </c>
      <c r="E80" s="33">
        <v>1.8</v>
      </c>
      <c r="F80" s="33">
        <f>(2*B80+C80+D80)/(E80*2)</f>
        <v>10.555555555555555</v>
      </c>
      <c r="G80" s="33"/>
      <c r="H80" s="33">
        <f>F80*5.3544563483342</f>
        <v>56.519261454638773</v>
      </c>
      <c r="I80" s="35">
        <f t="shared" si="59"/>
        <v>1</v>
      </c>
      <c r="K80" s="36">
        <v>225</v>
      </c>
      <c r="L80" s="33">
        <v>3</v>
      </c>
      <c r="M80" s="33">
        <v>0.06</v>
      </c>
      <c r="N80" s="33">
        <f t="shared" si="60"/>
        <v>265.5</v>
      </c>
      <c r="O80" s="35">
        <f t="shared" si="61"/>
        <v>48.213140895034741</v>
      </c>
      <c r="Q80" s="36">
        <v>20</v>
      </c>
      <c r="R80" s="82">
        <f t="shared" si="63"/>
        <v>99.785921879738822</v>
      </c>
      <c r="S80"/>
    </row>
    <row r="81" spans="1:19">
      <c r="A81" s="46" t="s">
        <v>119</v>
      </c>
      <c r="B81" s="39">
        <v>13</v>
      </c>
      <c r="C81" s="37">
        <v>1</v>
      </c>
      <c r="D81" s="37">
        <v>4</v>
      </c>
      <c r="E81" s="37">
        <v>1.8</v>
      </c>
      <c r="F81" s="37">
        <f t="shared" ref="F81" si="64">(2*B81+C81+D81)/(E81*2)</f>
        <v>8.6111111111111107</v>
      </c>
      <c r="G81" s="37"/>
      <c r="H81" s="37">
        <f t="shared" ref="H81:H93" si="65">F81*5.3544563483342</f>
        <v>46.107818555100053</v>
      </c>
      <c r="I81" s="38">
        <f t="shared" si="59"/>
        <v>1</v>
      </c>
      <c r="K81" s="39">
        <v>240</v>
      </c>
      <c r="L81" s="37">
        <v>3</v>
      </c>
      <c r="M81" s="37">
        <v>0.06</v>
      </c>
      <c r="N81" s="37">
        <f t="shared" si="60"/>
        <v>283.2</v>
      </c>
      <c r="O81" s="38">
        <f t="shared" si="61"/>
        <v>51.427350288037054</v>
      </c>
      <c r="Q81" s="39">
        <v>90</v>
      </c>
      <c r="R81" s="83">
        <f t="shared" si="63"/>
        <v>150.02813507450969</v>
      </c>
      <c r="S81"/>
    </row>
    <row r="82" spans="1:19">
      <c r="A82" s="46" t="s">
        <v>85</v>
      </c>
      <c r="B82" s="36">
        <v>7</v>
      </c>
      <c r="C82" s="33">
        <v>1</v>
      </c>
      <c r="D82" s="33">
        <v>2</v>
      </c>
      <c r="E82" s="33">
        <v>2.15</v>
      </c>
      <c r="F82" s="33">
        <f>(2*B82+C82+D82)/(E82*2)</f>
        <v>3.9534883720930236</v>
      </c>
      <c r="G82" s="33"/>
      <c r="H82" s="33">
        <f t="shared" si="65"/>
        <v>21.168780912018931</v>
      </c>
      <c r="I82" s="35">
        <v>1</v>
      </c>
      <c r="K82" s="36">
        <v>110</v>
      </c>
      <c r="L82" s="33">
        <v>0</v>
      </c>
      <c r="M82" s="33">
        <v>0.06</v>
      </c>
      <c r="N82" s="33">
        <f t="shared" si="60"/>
        <v>110</v>
      </c>
      <c r="O82" s="35">
        <f t="shared" si="61"/>
        <v>19.975312611878799</v>
      </c>
      <c r="Q82" s="36">
        <v>15</v>
      </c>
      <c r="R82" s="82">
        <f>($H82+$O82+$Q82)*$I82*0.8</f>
        <v>44.915274819118189</v>
      </c>
      <c r="S82"/>
    </row>
    <row r="83" spans="1:19">
      <c r="A83" s="46" t="s">
        <v>90</v>
      </c>
      <c r="B83" s="36">
        <v>31</v>
      </c>
      <c r="C83" s="33">
        <v>1</v>
      </c>
      <c r="D83" s="33">
        <v>6</v>
      </c>
      <c r="E83" s="33">
        <v>2.25</v>
      </c>
      <c r="F83" s="33">
        <f t="shared" ref="F83" si="66">(2*B83+C83+D83)/(E83*2)</f>
        <v>15.333333333333334</v>
      </c>
      <c r="G83" s="33"/>
      <c r="H83" s="33">
        <f t="shared" si="65"/>
        <v>82.101664007791058</v>
      </c>
      <c r="I83" s="35">
        <v>1</v>
      </c>
      <c r="J83" s="26"/>
      <c r="K83" s="36">
        <v>240</v>
      </c>
      <c r="L83" s="33">
        <v>3</v>
      </c>
      <c r="M83" s="33">
        <v>0.06</v>
      </c>
      <c r="N83" s="33">
        <f t="shared" si="60"/>
        <v>283.2</v>
      </c>
      <c r="O83" s="35">
        <f t="shared" si="61"/>
        <v>51.427350288037054</v>
      </c>
      <c r="P83" s="26"/>
      <c r="Q83" s="36">
        <v>23</v>
      </c>
      <c r="R83" s="82">
        <f t="shared" ref="R83:R93" si="67">($H83+$O83+$Q83)*$I83*0.8</f>
        <v>125.2232114366625</v>
      </c>
      <c r="S83"/>
    </row>
    <row r="84" spans="1:19">
      <c r="A84" s="46" t="s">
        <v>91</v>
      </c>
      <c r="B84" s="36">
        <v>15</v>
      </c>
      <c r="C84" s="33">
        <v>1</v>
      </c>
      <c r="D84" s="33">
        <v>4</v>
      </c>
      <c r="E84" s="33">
        <v>1.95</v>
      </c>
      <c r="F84" s="33">
        <f>(2*B84+C84+D84)/(E84*2)</f>
        <v>8.9743589743589745</v>
      </c>
      <c r="G84" s="33"/>
      <c r="H84" s="33">
        <f t="shared" si="65"/>
        <v>48.052813382486406</v>
      </c>
      <c r="I84" s="35">
        <v>1</v>
      </c>
      <c r="K84" s="39">
        <v>225</v>
      </c>
      <c r="L84" s="37">
        <v>4</v>
      </c>
      <c r="M84" s="37">
        <v>0.06</v>
      </c>
      <c r="N84" s="37">
        <f t="shared" si="60"/>
        <v>279</v>
      </c>
      <c r="O84" s="38">
        <f t="shared" si="61"/>
        <v>50.664656533765317</v>
      </c>
      <c r="Q84" s="39">
        <v>33</v>
      </c>
      <c r="R84" s="83">
        <f t="shared" si="67"/>
        <v>105.37397593300139</v>
      </c>
      <c r="S84"/>
    </row>
    <row r="85" spans="1:19">
      <c r="A85" s="46" t="s">
        <v>86</v>
      </c>
      <c r="B85" s="34">
        <v>8</v>
      </c>
      <c r="C85" s="31">
        <v>1</v>
      </c>
      <c r="D85" s="31">
        <v>2</v>
      </c>
      <c r="E85" s="31">
        <v>1.78</v>
      </c>
      <c r="F85" s="31">
        <f t="shared" ref="F85:F86" si="68">(2*B85+C85+D85)/(E85*2)</f>
        <v>5.3370786516853927</v>
      </c>
      <c r="G85" s="31">
        <v>630</v>
      </c>
      <c r="H85" s="31">
        <f t="shared" si="65"/>
        <v>28.577154668075782</v>
      </c>
      <c r="I85" s="32">
        <f t="shared" ref="I85:I88" si="69">(500/F85)/((500/F85)-(G85/300))</f>
        <v>1.0229297166829492</v>
      </c>
      <c r="K85" s="36">
        <v>80</v>
      </c>
      <c r="L85" s="33">
        <v>0</v>
      </c>
      <c r="M85" s="33">
        <v>0.06</v>
      </c>
      <c r="N85" s="33">
        <f t="shared" si="60"/>
        <v>80</v>
      </c>
      <c r="O85" s="35">
        <f t="shared" si="61"/>
        <v>14.5275000813664</v>
      </c>
      <c r="Q85" s="36">
        <v>30</v>
      </c>
      <c r="R85" s="82">
        <f t="shared" si="67"/>
        <v>59.824739016841363</v>
      </c>
      <c r="S85"/>
    </row>
    <row r="86" spans="1:19">
      <c r="A86" s="46" t="s">
        <v>121</v>
      </c>
      <c r="B86" s="36">
        <v>13</v>
      </c>
      <c r="C86" s="33">
        <v>1</v>
      </c>
      <c r="D86" s="33">
        <v>3</v>
      </c>
      <c r="E86" s="33">
        <v>1.75</v>
      </c>
      <c r="F86" s="33">
        <f t="shared" si="68"/>
        <v>8.5714285714285712</v>
      </c>
      <c r="G86" s="33">
        <v>700</v>
      </c>
      <c r="H86" s="33">
        <f t="shared" si="65"/>
        <v>45.895340128578852</v>
      </c>
      <c r="I86" s="35">
        <f t="shared" si="69"/>
        <v>1.0416666666666667</v>
      </c>
      <c r="K86" s="36">
        <v>120</v>
      </c>
      <c r="L86" s="33">
        <v>0</v>
      </c>
      <c r="M86" s="33">
        <v>0.06</v>
      </c>
      <c r="N86" s="33">
        <f t="shared" si="60"/>
        <v>120</v>
      </c>
      <c r="O86" s="35">
        <f t="shared" si="61"/>
        <v>21.7912501220496</v>
      </c>
      <c r="Q86" s="36">
        <v>40</v>
      </c>
      <c r="R86" s="82">
        <f t="shared" si="67"/>
        <v>89.738825208857065</v>
      </c>
      <c r="S86"/>
    </row>
    <row r="87" spans="1:19">
      <c r="A87" s="46" t="s">
        <v>122</v>
      </c>
      <c r="B87" s="39">
        <v>12</v>
      </c>
      <c r="C87" s="37">
        <v>1</v>
      </c>
      <c r="D87" s="37">
        <v>2</v>
      </c>
      <c r="E87" s="37">
        <v>1.78</v>
      </c>
      <c r="F87" s="37">
        <f>(2*B87+C87+D87)/(E87*2)</f>
        <v>7.584269662921348</v>
      </c>
      <c r="G87" s="37">
        <v>630</v>
      </c>
      <c r="H87" s="37">
        <f t="shared" si="65"/>
        <v>40.609640844107695</v>
      </c>
      <c r="I87" s="38">
        <f t="shared" si="69"/>
        <v>1.0329019903673184</v>
      </c>
      <c r="K87" s="39">
        <v>130</v>
      </c>
      <c r="L87" s="37">
        <v>0</v>
      </c>
      <c r="M87" s="37">
        <v>0.06</v>
      </c>
      <c r="N87" s="37">
        <f t="shared" si="60"/>
        <v>130</v>
      </c>
      <c r="O87" s="38">
        <f t="shared" si="61"/>
        <v>23.607187632220402</v>
      </c>
      <c r="Q87" s="39">
        <v>45</v>
      </c>
      <c r="R87" s="83">
        <f t="shared" si="67"/>
        <v>90.248223611844253</v>
      </c>
      <c r="S87"/>
    </row>
    <row r="88" spans="1:19">
      <c r="A88" s="46" t="s">
        <v>93</v>
      </c>
      <c r="B88" s="36">
        <v>15</v>
      </c>
      <c r="C88" s="33">
        <v>1</v>
      </c>
      <c r="D88" s="33">
        <v>7</v>
      </c>
      <c r="E88" s="33">
        <v>1.9</v>
      </c>
      <c r="F88" s="33">
        <f t="shared" ref="F88:F89" si="70">(2*B88+C88+D88)/(E88*2)</f>
        <v>10</v>
      </c>
      <c r="G88" s="31">
        <v>515</v>
      </c>
      <c r="H88" s="33">
        <f t="shared" si="65"/>
        <v>53.544563483341996</v>
      </c>
      <c r="I88" s="32">
        <f t="shared" si="69"/>
        <v>1.0355540214014498</v>
      </c>
      <c r="K88" s="36">
        <v>200</v>
      </c>
      <c r="L88" s="33">
        <v>3</v>
      </c>
      <c r="M88" s="33">
        <v>0.06</v>
      </c>
      <c r="N88" s="33">
        <f t="shared" si="60"/>
        <v>236</v>
      </c>
      <c r="O88" s="35">
        <f t="shared" si="61"/>
        <v>42.856125240030877</v>
      </c>
      <c r="Q88" s="36">
        <v>18</v>
      </c>
      <c r="R88" s="82">
        <f t="shared" si="67"/>
        <v>94.774474606867415</v>
      </c>
      <c r="S88"/>
    </row>
    <row r="89" spans="1:19">
      <c r="A89" s="46" t="s">
        <v>87</v>
      </c>
      <c r="B89" s="36">
        <v>21</v>
      </c>
      <c r="C89" s="33">
        <v>1</v>
      </c>
      <c r="D89" s="33">
        <v>3</v>
      </c>
      <c r="E89" s="33">
        <v>1.9</v>
      </c>
      <c r="F89" s="33">
        <f t="shared" si="70"/>
        <v>12.105263157894738</v>
      </c>
      <c r="G89" s="33"/>
      <c r="H89" s="33">
        <f t="shared" si="65"/>
        <v>64.817103164045577</v>
      </c>
      <c r="I89" s="35">
        <f t="shared" ref="I89:I90" si="71">(500/F89)/((500/F89)-(G89/300))</f>
        <v>1</v>
      </c>
      <c r="K89" s="36">
        <v>400</v>
      </c>
      <c r="L89" s="33">
        <v>4</v>
      </c>
      <c r="M89" s="33">
        <v>0.06</v>
      </c>
      <c r="N89" s="33">
        <f t="shared" si="60"/>
        <v>496</v>
      </c>
      <c r="O89" s="35">
        <f t="shared" si="61"/>
        <v>90.070500504471681</v>
      </c>
      <c r="Q89" s="36">
        <v>51</v>
      </c>
      <c r="R89" s="82">
        <f t="shared" si="67"/>
        <v>164.71008293481384</v>
      </c>
      <c r="S89"/>
    </row>
    <row r="90" spans="1:19">
      <c r="A90" s="46" t="s">
        <v>92</v>
      </c>
      <c r="B90" s="39">
        <v>22</v>
      </c>
      <c r="C90" s="37">
        <v>1</v>
      </c>
      <c r="D90" s="37">
        <v>3</v>
      </c>
      <c r="E90" s="37">
        <v>1.65</v>
      </c>
      <c r="F90" s="37">
        <f>(2*B90+C90+D90)/(E90*2)</f>
        <v>14.545454545454547</v>
      </c>
      <c r="G90" s="37">
        <v>600</v>
      </c>
      <c r="H90" s="37">
        <f t="shared" si="65"/>
        <v>77.88300143031563</v>
      </c>
      <c r="I90" s="38">
        <f t="shared" si="71"/>
        <v>1.0617760617760619</v>
      </c>
      <c r="K90" s="39">
        <v>260</v>
      </c>
      <c r="L90" s="37">
        <v>3</v>
      </c>
      <c r="M90" s="37">
        <v>0.06</v>
      </c>
      <c r="N90" s="37">
        <f t="shared" si="60"/>
        <v>306.8</v>
      </c>
      <c r="O90" s="38">
        <f t="shared" si="61"/>
        <v>55.712962812040146</v>
      </c>
      <c r="Q90" s="39">
        <v>173</v>
      </c>
      <c r="R90" s="83">
        <f t="shared" si="67"/>
        <v>260.42900437574622</v>
      </c>
      <c r="S90"/>
    </row>
    <row r="91" spans="1:19">
      <c r="A91" s="46" t="s">
        <v>88</v>
      </c>
      <c r="B91" s="36">
        <v>28</v>
      </c>
      <c r="C91" s="33">
        <v>1</v>
      </c>
      <c r="D91" s="33">
        <v>4</v>
      </c>
      <c r="E91" s="33">
        <v>2.8</v>
      </c>
      <c r="F91" s="33">
        <f t="shared" ref="F91" si="72">(2*B91+C91+D91)/(E91*2)</f>
        <v>10.892857142857144</v>
      </c>
      <c r="G91" s="33"/>
      <c r="H91" s="33">
        <f t="shared" si="65"/>
        <v>58.325328080068964</v>
      </c>
      <c r="I91" s="35">
        <v>1</v>
      </c>
      <c r="K91" s="36">
        <v>240</v>
      </c>
      <c r="L91" s="33">
        <v>3</v>
      </c>
      <c r="M91" s="33">
        <v>0.06</v>
      </c>
      <c r="N91" s="33">
        <f t="shared" si="60"/>
        <v>283.2</v>
      </c>
      <c r="O91" s="35">
        <f t="shared" si="61"/>
        <v>51.427350288037054</v>
      </c>
      <c r="Q91" s="36">
        <v>40</v>
      </c>
      <c r="R91" s="82">
        <f t="shared" si="67"/>
        <v>119.80214269448481</v>
      </c>
      <c r="S91"/>
    </row>
    <row r="92" spans="1:19">
      <c r="A92" s="46" t="s">
        <v>123</v>
      </c>
      <c r="B92" s="36">
        <v>42</v>
      </c>
      <c r="C92" s="33">
        <v>1</v>
      </c>
      <c r="D92" s="33">
        <v>6</v>
      </c>
      <c r="E92" s="33">
        <v>2.5499999999999998</v>
      </c>
      <c r="F92" s="33">
        <f>(2*B92+C92+D92)/(E92*2)</f>
        <v>17.843137254901961</v>
      </c>
      <c r="G92" s="33"/>
      <c r="H92" s="33">
        <f t="shared" si="65"/>
        <v>95.540299548708276</v>
      </c>
      <c r="I92" s="35">
        <f t="shared" ref="I92" si="73">(500/F92)/((500/F92)-(G92/300))</f>
        <v>1</v>
      </c>
      <c r="K92" s="36">
        <v>650</v>
      </c>
      <c r="L92" s="33">
        <v>3</v>
      </c>
      <c r="M92" s="33">
        <v>0.06</v>
      </c>
      <c r="N92" s="33">
        <f t="shared" si="60"/>
        <v>767</v>
      </c>
      <c r="O92" s="35">
        <f t="shared" si="61"/>
        <v>139.28240703010036</v>
      </c>
      <c r="Q92" s="36">
        <v>59</v>
      </c>
      <c r="R92" s="82">
        <f t="shared" si="67"/>
        <v>235.0581652630469</v>
      </c>
      <c r="S92"/>
    </row>
    <row r="93" spans="1:19">
      <c r="A93" s="46" t="s">
        <v>124</v>
      </c>
      <c r="B93" s="39">
        <v>19</v>
      </c>
      <c r="C93" s="37">
        <v>1</v>
      </c>
      <c r="D93" s="37">
        <v>4</v>
      </c>
      <c r="E93" s="37">
        <v>2.65</v>
      </c>
      <c r="F93" s="37">
        <f t="shared" ref="F93" si="74">(2*B93+C93+D93)/(E93*2)</f>
        <v>8.1132075471698109</v>
      </c>
      <c r="G93" s="37"/>
      <c r="H93" s="37">
        <f t="shared" si="65"/>
        <v>43.441815656296335</v>
      </c>
      <c r="I93" s="38">
        <v>1</v>
      </c>
      <c r="K93" s="39">
        <v>580</v>
      </c>
      <c r="L93" s="37">
        <v>3</v>
      </c>
      <c r="M93" s="37">
        <v>0.06</v>
      </c>
      <c r="N93" s="37">
        <f t="shared" si="60"/>
        <v>684.4</v>
      </c>
      <c r="O93" s="38">
        <f t="shared" si="61"/>
        <v>124.28276319608955</v>
      </c>
      <c r="Q93" s="39">
        <v>120</v>
      </c>
      <c r="R93" s="83">
        <f t="shared" si="67"/>
        <v>230.17966308190873</v>
      </c>
      <c r="S93"/>
    </row>
    <row r="94" spans="1:19">
      <c r="S94"/>
    </row>
    <row r="95" spans="1:19">
      <c r="F95" s="6"/>
      <c r="G95" s="6"/>
      <c r="S95"/>
    </row>
    <row r="96" spans="1:19">
      <c r="F96" s="6"/>
      <c r="G96" s="6"/>
      <c r="S96"/>
    </row>
    <row r="97" spans="1:22">
      <c r="A97" s="26"/>
      <c r="B97" s="75"/>
      <c r="C97" s="76"/>
      <c r="D97" s="76"/>
      <c r="E97" s="76"/>
      <c r="F97" s="76"/>
      <c r="G97" s="76"/>
      <c r="H97" s="76"/>
      <c r="I97" s="77"/>
      <c r="J97" s="26"/>
      <c r="K97" s="78"/>
      <c r="L97" s="78"/>
      <c r="M97" s="78"/>
      <c r="N97" s="78"/>
      <c r="O97" s="78"/>
      <c r="P97" s="26"/>
      <c r="Q97" s="79"/>
      <c r="R97" s="80"/>
      <c r="S97"/>
    </row>
    <row r="98" spans="1:22" ht="15.75">
      <c r="A98" s="42" t="s">
        <v>125</v>
      </c>
      <c r="B98" s="41" t="s">
        <v>0</v>
      </c>
      <c r="C98" s="27" t="s">
        <v>1</v>
      </c>
      <c r="D98" s="27" t="s">
        <v>2</v>
      </c>
      <c r="E98" s="27" t="s">
        <v>3</v>
      </c>
      <c r="F98" s="27" t="s">
        <v>4</v>
      </c>
      <c r="G98" s="27" t="s">
        <v>15</v>
      </c>
      <c r="H98" s="28" t="s">
        <v>12</v>
      </c>
      <c r="I98" s="28" t="s">
        <v>11</v>
      </c>
      <c r="J98" s="29"/>
      <c r="K98" s="27" t="s">
        <v>5</v>
      </c>
      <c r="L98" s="27" t="s">
        <v>6</v>
      </c>
      <c r="M98" s="27" t="s">
        <v>8</v>
      </c>
      <c r="N98" s="27" t="s">
        <v>7</v>
      </c>
      <c r="O98" s="28" t="s">
        <v>13</v>
      </c>
      <c r="P98" s="26"/>
      <c r="Q98" s="28" t="s">
        <v>14</v>
      </c>
      <c r="R98" s="43" t="s">
        <v>9</v>
      </c>
      <c r="S98"/>
    </row>
    <row r="99" spans="1:2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44"/>
      <c r="S99"/>
    </row>
    <row r="100" spans="1:22">
      <c r="A100" s="46" t="s">
        <v>201</v>
      </c>
      <c r="B100" s="34">
        <v>11</v>
      </c>
      <c r="C100" s="31">
        <v>1</v>
      </c>
      <c r="D100" s="31">
        <v>3</v>
      </c>
      <c r="E100" s="31">
        <v>1.7</v>
      </c>
      <c r="F100" s="31">
        <f>(2*B100+C100+D100)/(E100*2)</f>
        <v>7.6470588235294121</v>
      </c>
      <c r="G100" s="31"/>
      <c r="H100" s="31">
        <f t="shared" ref="H100:H102" si="75">F100*5.3544563483342</f>
        <v>40.945842663732115</v>
      </c>
      <c r="I100" s="32">
        <f t="shared" ref="I100:I105" si="76">(500/F100)/((500/F100)-(G100/300))</f>
        <v>1</v>
      </c>
      <c r="J100" s="33"/>
      <c r="K100" s="34">
        <v>135</v>
      </c>
      <c r="L100" s="31">
        <v>1</v>
      </c>
      <c r="M100" s="31">
        <v>0.06</v>
      </c>
      <c r="N100" s="31">
        <f t="shared" ref="N100:N117" si="77">K100*(L100*M100+1)</f>
        <v>143.1</v>
      </c>
      <c r="O100" s="32">
        <f t="shared" ref="O100:O117" si="78">N100*0.18159375101708</f>
        <v>25.986065770544148</v>
      </c>
      <c r="P100" s="33"/>
      <c r="Q100" s="34">
        <v>2</v>
      </c>
      <c r="R100" s="81">
        <f>($H100+$O100+$Q100)*$I100*0.8</f>
        <v>55.145526747421016</v>
      </c>
      <c r="S100"/>
    </row>
    <row r="101" spans="1:22">
      <c r="A101" s="46" t="s">
        <v>126</v>
      </c>
      <c r="B101" s="36">
        <v>14</v>
      </c>
      <c r="C101" s="33">
        <v>1</v>
      </c>
      <c r="D101" s="33">
        <v>3</v>
      </c>
      <c r="E101" s="33">
        <v>1.7</v>
      </c>
      <c r="F101" s="33">
        <f t="shared" ref="F101:F103" si="79">(2*B101+C101+D101)/(E101*2)</f>
        <v>9.4117647058823533</v>
      </c>
      <c r="G101" s="33"/>
      <c r="H101" s="33">
        <f t="shared" si="75"/>
        <v>50.394883278439529</v>
      </c>
      <c r="I101" s="35">
        <f t="shared" si="76"/>
        <v>1</v>
      </c>
      <c r="J101" s="33"/>
      <c r="K101" s="36">
        <v>160</v>
      </c>
      <c r="L101" s="33">
        <v>2</v>
      </c>
      <c r="M101" s="33">
        <v>0.06</v>
      </c>
      <c r="N101" s="33">
        <f t="shared" si="77"/>
        <v>179.20000000000002</v>
      </c>
      <c r="O101" s="35">
        <f t="shared" si="78"/>
        <v>32.541600182260737</v>
      </c>
      <c r="P101" s="33"/>
      <c r="Q101" s="36">
        <v>4</v>
      </c>
      <c r="R101" s="82">
        <f t="shared" ref="R101:R105" si="80">($H101+$O101+$Q101)*$I101*0.8</f>
        <v>69.549186768560205</v>
      </c>
      <c r="S101"/>
    </row>
    <row r="102" spans="1:22">
      <c r="A102" s="46" t="s">
        <v>127</v>
      </c>
      <c r="B102" s="36">
        <v>18</v>
      </c>
      <c r="C102" s="33">
        <v>1</v>
      </c>
      <c r="D102" s="33">
        <v>4</v>
      </c>
      <c r="E102" s="33">
        <v>1.7</v>
      </c>
      <c r="F102" s="33">
        <f t="shared" si="79"/>
        <v>12.058823529411764</v>
      </c>
      <c r="G102" s="33"/>
      <c r="H102" s="33">
        <f t="shared" si="75"/>
        <v>64.568444200500636</v>
      </c>
      <c r="I102" s="35">
        <f t="shared" si="76"/>
        <v>1</v>
      </c>
      <c r="J102" s="33"/>
      <c r="K102" s="39">
        <v>220</v>
      </c>
      <c r="L102" s="37">
        <v>1</v>
      </c>
      <c r="M102" s="37">
        <v>0.06</v>
      </c>
      <c r="N102" s="37">
        <f t="shared" si="77"/>
        <v>233.20000000000002</v>
      </c>
      <c r="O102" s="38">
        <f t="shared" si="78"/>
        <v>42.347662737183057</v>
      </c>
      <c r="P102" s="33"/>
      <c r="Q102" s="39">
        <v>30</v>
      </c>
      <c r="R102" s="83">
        <f t="shared" si="80"/>
        <v>109.53288555014697</v>
      </c>
      <c r="S102"/>
    </row>
    <row r="103" spans="1:22">
      <c r="A103" s="46" t="s">
        <v>128</v>
      </c>
      <c r="B103" s="34">
        <v>11</v>
      </c>
      <c r="C103" s="31">
        <v>1</v>
      </c>
      <c r="D103" s="31">
        <v>3</v>
      </c>
      <c r="E103" s="31">
        <v>1.7</v>
      </c>
      <c r="F103" s="31">
        <f t="shared" si="79"/>
        <v>7.6470588235294121</v>
      </c>
      <c r="G103" s="31">
        <v>550</v>
      </c>
      <c r="H103" s="31">
        <f>F103*5.3544563483342</f>
        <v>40.945842663732115</v>
      </c>
      <c r="I103" s="32">
        <f t="shared" si="76"/>
        <v>1.0288480936050031</v>
      </c>
      <c r="K103" s="36">
        <v>140</v>
      </c>
      <c r="L103" s="33">
        <v>2</v>
      </c>
      <c r="M103" s="33">
        <v>0.06</v>
      </c>
      <c r="N103" s="33">
        <f t="shared" si="77"/>
        <v>156.80000000000001</v>
      </c>
      <c r="O103" s="35">
        <f t="shared" si="78"/>
        <v>28.473900159478145</v>
      </c>
      <c r="Q103" s="36">
        <v>16</v>
      </c>
      <c r="R103" s="82">
        <f t="shared" si="80"/>
        <v>70.30715164791161</v>
      </c>
      <c r="S103"/>
    </row>
    <row r="104" spans="1:22">
      <c r="A104" s="46" t="s">
        <v>129</v>
      </c>
      <c r="B104" s="36">
        <v>16</v>
      </c>
      <c r="C104" s="33">
        <v>1</v>
      </c>
      <c r="D104" s="33">
        <v>3</v>
      </c>
      <c r="E104" s="33">
        <v>1.45</v>
      </c>
      <c r="F104" s="33">
        <f>(2*B104+C104+D104)/(E104*2)</f>
        <v>12.413793103448276</v>
      </c>
      <c r="G104" s="33">
        <v>420</v>
      </c>
      <c r="H104" s="33">
        <f>F104*5.3544563483342</f>
        <v>66.469113289665927</v>
      </c>
      <c r="I104" s="35">
        <f t="shared" si="76"/>
        <v>1.0360102886539011</v>
      </c>
      <c r="K104" s="36">
        <v>210</v>
      </c>
      <c r="L104" s="33">
        <v>2</v>
      </c>
      <c r="M104" s="33">
        <v>0.06</v>
      </c>
      <c r="N104" s="33">
        <f t="shared" si="77"/>
        <v>235.20000000000002</v>
      </c>
      <c r="O104" s="35">
        <f t="shared" si="78"/>
        <v>42.710850239217223</v>
      </c>
      <c r="Q104" s="36">
        <v>156</v>
      </c>
      <c r="R104" s="82">
        <f t="shared" si="80"/>
        <v>219.78333644863139</v>
      </c>
      <c r="S104"/>
    </row>
    <row r="105" spans="1:22">
      <c r="A105" s="46" t="s">
        <v>130</v>
      </c>
      <c r="B105" s="39">
        <v>19</v>
      </c>
      <c r="C105" s="37">
        <v>1</v>
      </c>
      <c r="D105" s="37">
        <v>3</v>
      </c>
      <c r="E105" s="37">
        <v>1.75</v>
      </c>
      <c r="F105" s="37">
        <f t="shared" ref="F105" si="81">(2*B105+C105+D105)/(E105*2)</f>
        <v>12</v>
      </c>
      <c r="G105" s="37">
        <v>550</v>
      </c>
      <c r="H105" s="37">
        <f t="shared" ref="H105:H117" si="82">F105*5.3544563483342</f>
        <v>64.253476180010395</v>
      </c>
      <c r="I105" s="38">
        <f t="shared" si="76"/>
        <v>1.0460251046025106</v>
      </c>
      <c r="K105" s="39">
        <v>125</v>
      </c>
      <c r="L105" s="37">
        <v>2</v>
      </c>
      <c r="M105" s="37">
        <v>0.06</v>
      </c>
      <c r="N105" s="37">
        <f t="shared" si="77"/>
        <v>140</v>
      </c>
      <c r="O105" s="38">
        <f t="shared" si="78"/>
        <v>25.4231251423912</v>
      </c>
      <c r="Q105" s="39">
        <v>30</v>
      </c>
      <c r="R105" s="83">
        <f t="shared" si="80"/>
        <v>100.14778353339048</v>
      </c>
      <c r="S105"/>
    </row>
    <row r="106" spans="1:22">
      <c r="A106" s="46" t="s">
        <v>131</v>
      </c>
      <c r="B106" s="36">
        <v>10</v>
      </c>
      <c r="C106" s="33">
        <v>1</v>
      </c>
      <c r="D106" s="33">
        <v>2</v>
      </c>
      <c r="E106" s="33">
        <v>1.82</v>
      </c>
      <c r="F106" s="33">
        <f>(2*B106+C106+D106)/(E106*2)</f>
        <v>6.3186813186813184</v>
      </c>
      <c r="G106" s="33">
        <v>380</v>
      </c>
      <c r="H106" s="33">
        <f t="shared" si="82"/>
        <v>33.833103299913894</v>
      </c>
      <c r="I106" s="35">
        <v>1</v>
      </c>
      <c r="K106" s="36">
        <v>170</v>
      </c>
      <c r="L106" s="33">
        <v>1</v>
      </c>
      <c r="M106" s="33">
        <v>0.06</v>
      </c>
      <c r="N106" s="33">
        <f t="shared" si="77"/>
        <v>180.20000000000002</v>
      </c>
      <c r="O106" s="35">
        <f t="shared" si="78"/>
        <v>32.72319393327782</v>
      </c>
      <c r="Q106" s="36">
        <v>33</v>
      </c>
      <c r="R106" s="82">
        <f>($H106+$O106+$Q106)*$I106*0.8</f>
        <v>79.645037786553374</v>
      </c>
      <c r="S106" s="74"/>
      <c r="T106" s="74"/>
      <c r="U106" s="74"/>
      <c r="V106" s="74"/>
    </row>
    <row r="107" spans="1:22">
      <c r="A107" s="46" t="s">
        <v>142</v>
      </c>
      <c r="B107" s="36">
        <v>15</v>
      </c>
      <c r="C107" s="33">
        <v>1</v>
      </c>
      <c r="D107" s="33">
        <v>3</v>
      </c>
      <c r="E107" s="33">
        <v>1.7</v>
      </c>
      <c r="F107" s="33">
        <f t="shared" ref="F107" si="83">(2*B107+C107+D107)/(E107*2)</f>
        <v>10</v>
      </c>
      <c r="G107" s="33"/>
      <c r="H107" s="33">
        <f t="shared" si="82"/>
        <v>53.544563483341996</v>
      </c>
      <c r="I107" s="35">
        <v>1</v>
      </c>
      <c r="J107" s="26"/>
      <c r="K107" s="36">
        <v>195</v>
      </c>
      <c r="L107" s="33">
        <v>3</v>
      </c>
      <c r="M107" s="33">
        <v>0.06</v>
      </c>
      <c r="N107" s="33">
        <f t="shared" si="77"/>
        <v>230.1</v>
      </c>
      <c r="O107" s="35">
        <f t="shared" si="78"/>
        <v>41.784722109030106</v>
      </c>
      <c r="P107" s="26"/>
      <c r="Q107" s="36">
        <v>24</v>
      </c>
      <c r="R107" s="82">
        <f t="shared" ref="R107:R117" si="84">($H107+$O107+$Q107)*$I107*0.8</f>
        <v>95.463428473897693</v>
      </c>
      <c r="S107" s="59"/>
      <c r="T107" s="59"/>
      <c r="U107" s="59"/>
      <c r="V107" s="59"/>
    </row>
    <row r="108" spans="1:22">
      <c r="A108" s="46" t="s">
        <v>132</v>
      </c>
      <c r="B108" s="36">
        <v>13</v>
      </c>
      <c r="C108" s="33">
        <v>1</v>
      </c>
      <c r="D108" s="33">
        <v>3</v>
      </c>
      <c r="E108" s="33">
        <v>2</v>
      </c>
      <c r="F108" s="33">
        <f>(2*B108+C108+D108)/(E108*2)</f>
        <v>7.5</v>
      </c>
      <c r="G108" s="33"/>
      <c r="H108" s="33">
        <f t="shared" si="82"/>
        <v>40.158422612506499</v>
      </c>
      <c r="I108" s="35">
        <v>1</v>
      </c>
      <c r="K108" s="39">
        <v>440</v>
      </c>
      <c r="L108" s="37">
        <v>5</v>
      </c>
      <c r="M108" s="37">
        <v>0.06</v>
      </c>
      <c r="N108" s="37">
        <f t="shared" si="77"/>
        <v>572</v>
      </c>
      <c r="O108" s="38">
        <f t="shared" si="78"/>
        <v>103.87162558176976</v>
      </c>
      <c r="Q108" s="39">
        <v>37</v>
      </c>
      <c r="R108" s="83">
        <f t="shared" si="84"/>
        <v>144.82403855542103</v>
      </c>
      <c r="S108" s="59"/>
      <c r="T108" s="59"/>
      <c r="U108" s="59"/>
      <c r="V108" s="59"/>
    </row>
    <row r="109" spans="1:22">
      <c r="A109" s="46" t="s">
        <v>134</v>
      </c>
      <c r="B109" s="34">
        <v>7</v>
      </c>
      <c r="C109" s="31">
        <v>1</v>
      </c>
      <c r="D109" s="31">
        <v>3</v>
      </c>
      <c r="E109" s="31">
        <v>1.75</v>
      </c>
      <c r="F109" s="31">
        <f t="shared" ref="F109:F110" si="85">(2*B109+C109+D109)/(E109*2)</f>
        <v>5.1428571428571432</v>
      </c>
      <c r="G109" s="31">
        <v>430</v>
      </c>
      <c r="H109" s="31">
        <f t="shared" si="82"/>
        <v>27.537204077147315</v>
      </c>
      <c r="I109" s="32">
        <f t="shared" ref="I109:I114" si="86">(500/F109)/((500/F109)-(G109/300))</f>
        <v>1.0149634613153926</v>
      </c>
      <c r="K109" s="36">
        <v>110</v>
      </c>
      <c r="L109" s="33">
        <v>0</v>
      </c>
      <c r="M109" s="33">
        <v>0.06</v>
      </c>
      <c r="N109" s="33">
        <f t="shared" si="77"/>
        <v>110</v>
      </c>
      <c r="O109" s="35">
        <f t="shared" si="78"/>
        <v>19.975312611878799</v>
      </c>
      <c r="Q109" s="36">
        <v>14</v>
      </c>
      <c r="R109" s="82">
        <f t="shared" si="84"/>
        <v>49.946365482331842</v>
      </c>
      <c r="S109" s="54"/>
      <c r="T109" s="54"/>
      <c r="U109" s="54"/>
      <c r="V109" s="54"/>
    </row>
    <row r="110" spans="1:22">
      <c r="A110" s="46" t="s">
        <v>133</v>
      </c>
      <c r="B110" s="36">
        <v>7</v>
      </c>
      <c r="C110" s="33">
        <v>1</v>
      </c>
      <c r="D110" s="33">
        <v>1</v>
      </c>
      <c r="E110" s="33">
        <v>1</v>
      </c>
      <c r="F110" s="33">
        <f t="shared" si="85"/>
        <v>8</v>
      </c>
      <c r="G110" s="33">
        <v>430</v>
      </c>
      <c r="H110" s="33">
        <f t="shared" si="82"/>
        <v>42.835650786673597</v>
      </c>
      <c r="I110" s="35">
        <f t="shared" si="86"/>
        <v>1.0234716157205239</v>
      </c>
      <c r="K110" s="36">
        <v>120</v>
      </c>
      <c r="L110" s="33">
        <v>0</v>
      </c>
      <c r="M110" s="33">
        <v>0.06</v>
      </c>
      <c r="N110" s="33">
        <f t="shared" si="77"/>
        <v>120</v>
      </c>
      <c r="O110" s="35">
        <f t="shared" si="78"/>
        <v>21.7912501220496</v>
      </c>
      <c r="Q110" s="36">
        <v>51</v>
      </c>
      <c r="R110" s="82">
        <f t="shared" si="84"/>
        <v>94.672680875046296</v>
      </c>
      <c r="S110" s="54"/>
      <c r="T110" s="54"/>
      <c r="U110" s="54"/>
      <c r="V110" s="54"/>
    </row>
    <row r="111" spans="1:22">
      <c r="A111" s="46" t="s">
        <v>135</v>
      </c>
      <c r="B111" s="39">
        <v>12</v>
      </c>
      <c r="C111" s="37">
        <v>1</v>
      </c>
      <c r="D111" s="37">
        <v>3</v>
      </c>
      <c r="E111" s="37">
        <v>1.75</v>
      </c>
      <c r="F111" s="37">
        <f>(2*B111+C111+D111)/(E111*2)</f>
        <v>8</v>
      </c>
      <c r="G111" s="37">
        <v>550</v>
      </c>
      <c r="H111" s="37">
        <f t="shared" si="82"/>
        <v>42.835650786673597</v>
      </c>
      <c r="I111" s="38">
        <f t="shared" si="86"/>
        <v>1.0302197802197803</v>
      </c>
      <c r="K111" s="39">
        <v>120</v>
      </c>
      <c r="L111" s="37">
        <v>0</v>
      </c>
      <c r="M111" s="37">
        <v>0.06</v>
      </c>
      <c r="N111" s="37">
        <f t="shared" si="77"/>
        <v>120</v>
      </c>
      <c r="O111" s="38">
        <f t="shared" si="78"/>
        <v>21.7912501220496</v>
      </c>
      <c r="Q111" s="39">
        <v>105</v>
      </c>
      <c r="R111" s="83">
        <f t="shared" si="84"/>
        <v>139.80239085883781</v>
      </c>
      <c r="S111" s="54"/>
      <c r="T111" s="54"/>
      <c r="U111" s="54"/>
      <c r="V111" s="54"/>
    </row>
    <row r="112" spans="1:22">
      <c r="A112" s="46" t="s">
        <v>138</v>
      </c>
      <c r="B112" s="36">
        <v>13</v>
      </c>
      <c r="C112" s="33">
        <v>1</v>
      </c>
      <c r="D112" s="33">
        <v>3</v>
      </c>
      <c r="E112" s="33">
        <v>1.65</v>
      </c>
      <c r="F112" s="33">
        <f t="shared" ref="F112:F113" si="87">(2*B112+C112+D112)/(E112*2)</f>
        <v>9.0909090909090917</v>
      </c>
      <c r="G112" s="31">
        <v>350</v>
      </c>
      <c r="H112" s="33">
        <f t="shared" si="82"/>
        <v>48.676875893947276</v>
      </c>
      <c r="I112" s="32">
        <f t="shared" si="86"/>
        <v>1.021671826625387</v>
      </c>
      <c r="K112" s="36">
        <v>230</v>
      </c>
      <c r="L112" s="33">
        <v>2</v>
      </c>
      <c r="M112" s="33">
        <v>0.06</v>
      </c>
      <c r="N112" s="33">
        <f t="shared" si="77"/>
        <v>257.60000000000002</v>
      </c>
      <c r="O112" s="35">
        <f t="shared" si="78"/>
        <v>46.778550261999811</v>
      </c>
      <c r="Q112" s="36">
        <v>3</v>
      </c>
      <c r="R112" s="82">
        <f t="shared" si="84"/>
        <v>80.471308065541905</v>
      </c>
      <c r="S112" s="54"/>
      <c r="T112" s="54"/>
      <c r="U112" s="54"/>
      <c r="V112" s="54"/>
    </row>
    <row r="113" spans="1:22">
      <c r="A113" s="46" t="s">
        <v>137</v>
      </c>
      <c r="B113" s="36">
        <v>17</v>
      </c>
      <c r="C113" s="33">
        <v>1</v>
      </c>
      <c r="D113" s="33">
        <v>6</v>
      </c>
      <c r="E113" s="33">
        <v>1.85</v>
      </c>
      <c r="F113" s="33">
        <f t="shared" si="87"/>
        <v>11.081081081081081</v>
      </c>
      <c r="G113" s="33">
        <v>300</v>
      </c>
      <c r="H113" s="33">
        <f t="shared" si="82"/>
        <v>59.333164941000589</v>
      </c>
      <c r="I113" s="35">
        <f t="shared" si="86"/>
        <v>1.0226644555002764</v>
      </c>
      <c r="K113" s="36">
        <v>450</v>
      </c>
      <c r="L113" s="33">
        <v>4</v>
      </c>
      <c r="M113" s="33">
        <v>0.06</v>
      </c>
      <c r="N113" s="33">
        <f t="shared" si="77"/>
        <v>558</v>
      </c>
      <c r="O113" s="35">
        <f t="shared" si="78"/>
        <v>101.32931306753063</v>
      </c>
      <c r="Q113" s="36">
        <v>78</v>
      </c>
      <c r="R113" s="82">
        <f t="shared" si="84"/>
        <v>195.25730649675302</v>
      </c>
      <c r="S113" s="54"/>
      <c r="T113" s="54"/>
      <c r="U113" s="54"/>
      <c r="V113" s="54"/>
    </row>
    <row r="114" spans="1:22">
      <c r="A114" s="46" t="s">
        <v>136</v>
      </c>
      <c r="B114" s="39">
        <v>18</v>
      </c>
      <c r="C114" s="37">
        <v>1</v>
      </c>
      <c r="D114" s="37">
        <v>6</v>
      </c>
      <c r="E114" s="37">
        <v>1.65</v>
      </c>
      <c r="F114" s="37">
        <f>(2*B114+C114+D114)/(E114*2)</f>
        <v>13.030303030303031</v>
      </c>
      <c r="G114" s="37"/>
      <c r="H114" s="37">
        <f t="shared" si="82"/>
        <v>69.770188781324421</v>
      </c>
      <c r="I114" s="38">
        <f t="shared" si="86"/>
        <v>1</v>
      </c>
      <c r="K114" s="39">
        <v>550</v>
      </c>
      <c r="L114" s="37">
        <v>5</v>
      </c>
      <c r="M114" s="37">
        <v>0.06</v>
      </c>
      <c r="N114" s="37">
        <f t="shared" si="77"/>
        <v>715</v>
      </c>
      <c r="O114" s="38">
        <f t="shared" si="78"/>
        <v>129.8395319772122</v>
      </c>
      <c r="Q114" s="39">
        <v>57</v>
      </c>
      <c r="R114" s="83">
        <f t="shared" si="84"/>
        <v>205.28777660682931</v>
      </c>
      <c r="S114" s="54"/>
      <c r="T114" s="54"/>
      <c r="U114" s="54"/>
      <c r="V114" s="54"/>
    </row>
    <row r="115" spans="1:22">
      <c r="A115" s="46" t="s">
        <v>140</v>
      </c>
      <c r="B115" s="36">
        <v>17</v>
      </c>
      <c r="C115" s="33">
        <v>1</v>
      </c>
      <c r="D115" s="33">
        <v>3</v>
      </c>
      <c r="E115" s="33">
        <v>1.99</v>
      </c>
      <c r="F115" s="33">
        <f t="shared" ref="F115" si="88">(2*B115+C115+D115)/(E115*2)</f>
        <v>9.5477386934673376</v>
      </c>
      <c r="G115" s="33"/>
      <c r="H115" s="33">
        <f t="shared" si="82"/>
        <v>51.122950059472259</v>
      </c>
      <c r="I115" s="35">
        <v>1</v>
      </c>
      <c r="K115" s="36">
        <v>215</v>
      </c>
      <c r="L115" s="33">
        <v>3</v>
      </c>
      <c r="M115" s="33">
        <v>0.06</v>
      </c>
      <c r="N115" s="33">
        <f t="shared" si="77"/>
        <v>253.7</v>
      </c>
      <c r="O115" s="35">
        <f t="shared" si="78"/>
        <v>46.070334633033191</v>
      </c>
      <c r="Q115" s="36">
        <v>28</v>
      </c>
      <c r="R115" s="82">
        <f t="shared" si="84"/>
        <v>100.15462775400437</v>
      </c>
      <c r="S115" s="54"/>
      <c r="T115" s="54"/>
      <c r="U115" s="54"/>
      <c r="V115" s="54"/>
    </row>
    <row r="116" spans="1:22">
      <c r="A116" s="46" t="s">
        <v>139</v>
      </c>
      <c r="B116" s="36">
        <v>29</v>
      </c>
      <c r="C116" s="33">
        <v>1</v>
      </c>
      <c r="D116" s="33">
        <v>5</v>
      </c>
      <c r="E116" s="33">
        <v>1.85</v>
      </c>
      <c r="F116" s="33">
        <f>(2*B116+C116+D116)/(E116*2)</f>
        <v>17.297297297297295</v>
      </c>
      <c r="G116" s="33"/>
      <c r="H116" s="33">
        <f t="shared" si="82"/>
        <v>92.617623322537497</v>
      </c>
      <c r="I116" s="35">
        <f t="shared" ref="I116" si="89">(500/F116)/((500/F116)-(G116/300))</f>
        <v>1</v>
      </c>
      <c r="K116" s="36">
        <v>630</v>
      </c>
      <c r="L116" s="33">
        <v>4</v>
      </c>
      <c r="M116" s="33">
        <v>0.06</v>
      </c>
      <c r="N116" s="33">
        <f t="shared" si="77"/>
        <v>781.2</v>
      </c>
      <c r="O116" s="35">
        <f t="shared" si="78"/>
        <v>141.86103829454291</v>
      </c>
      <c r="Q116" s="36">
        <v>78</v>
      </c>
      <c r="R116" s="82">
        <f t="shared" si="84"/>
        <v>249.98292929366437</v>
      </c>
      <c r="S116" s="54"/>
      <c r="T116" s="54"/>
      <c r="U116" s="54"/>
      <c r="V116" s="54"/>
    </row>
    <row r="117" spans="1:22">
      <c r="A117" s="46" t="s">
        <v>141</v>
      </c>
      <c r="B117" s="39">
        <v>23</v>
      </c>
      <c r="C117" s="37">
        <v>1</v>
      </c>
      <c r="D117" s="37">
        <v>6</v>
      </c>
      <c r="E117" s="37">
        <v>1.85</v>
      </c>
      <c r="F117" s="37">
        <f t="shared" ref="F117" si="90">(2*B117+C117+D117)/(E117*2)</f>
        <v>14.324324324324323</v>
      </c>
      <c r="G117" s="37"/>
      <c r="H117" s="37">
        <f t="shared" si="82"/>
        <v>76.698969313976363</v>
      </c>
      <c r="I117" s="38">
        <v>1</v>
      </c>
      <c r="K117" s="39">
        <v>720</v>
      </c>
      <c r="L117" s="37">
        <v>7</v>
      </c>
      <c r="M117" s="37">
        <v>0.06</v>
      </c>
      <c r="N117" s="37">
        <f t="shared" si="77"/>
        <v>1022.4</v>
      </c>
      <c r="O117" s="38">
        <f t="shared" si="78"/>
        <v>185.66145103986258</v>
      </c>
      <c r="Q117" s="39">
        <v>175</v>
      </c>
      <c r="R117" s="83">
        <f t="shared" si="84"/>
        <v>349.88833628307117</v>
      </c>
      <c r="S117" s="54"/>
      <c r="T117" s="54"/>
      <c r="U117" s="54"/>
      <c r="V117" s="54"/>
    </row>
    <row r="118" spans="1:22">
      <c r="T118" s="54"/>
      <c r="U118" s="54"/>
      <c r="V118" s="54"/>
    </row>
    <row r="119" spans="1:22">
      <c r="T119" s="54"/>
      <c r="U119" s="54"/>
      <c r="V119" s="54"/>
    </row>
    <row r="120" spans="1:22">
      <c r="T120" s="54"/>
      <c r="U120" s="54"/>
      <c r="V120" s="54"/>
    </row>
    <row r="121" spans="1:22">
      <c r="T121" s="54"/>
      <c r="U121" s="54"/>
      <c r="V121" s="54"/>
    </row>
    <row r="122" spans="1:22">
      <c r="T122" s="54"/>
      <c r="U122" s="54"/>
      <c r="V122" s="54"/>
    </row>
    <row r="123" spans="1:22">
      <c r="A123" s="40"/>
      <c r="B123" s="40"/>
      <c r="C123" s="40"/>
      <c r="D123" s="40"/>
      <c r="E123" s="40"/>
      <c r="F123" s="40"/>
      <c r="G123" s="40"/>
      <c r="H123" s="40"/>
      <c r="I123" s="40"/>
      <c r="J123" s="54"/>
      <c r="K123" s="40"/>
      <c r="L123" s="40"/>
      <c r="M123" s="40"/>
      <c r="N123" s="40"/>
      <c r="O123" s="40"/>
      <c r="P123" s="54"/>
      <c r="Q123" s="40"/>
      <c r="R123" s="58"/>
      <c r="S123" s="55"/>
      <c r="T123" s="54"/>
      <c r="U123" s="54"/>
      <c r="V123" s="54"/>
    </row>
    <row r="124" spans="1:22">
      <c r="A124" s="40"/>
      <c r="B124" s="40"/>
      <c r="C124" s="40"/>
      <c r="D124" s="40"/>
      <c r="E124" s="40"/>
      <c r="F124" s="40"/>
      <c r="G124" s="40"/>
      <c r="H124" s="40"/>
      <c r="I124" s="40"/>
      <c r="J124" s="54"/>
      <c r="K124" s="40"/>
      <c r="L124" s="40"/>
      <c r="M124" s="40"/>
      <c r="N124" s="40"/>
      <c r="O124" s="40"/>
      <c r="P124" s="54"/>
      <c r="Q124" s="40"/>
      <c r="R124" s="58"/>
      <c r="S124" s="55"/>
      <c r="T124" s="54"/>
      <c r="U124" s="54"/>
      <c r="V124" s="54"/>
    </row>
    <row r="125" spans="1:22">
      <c r="A125" s="40"/>
      <c r="B125" s="40"/>
      <c r="C125" s="40"/>
      <c r="D125" s="40"/>
      <c r="E125" s="40"/>
      <c r="F125" s="40"/>
      <c r="G125" s="40"/>
      <c r="H125" s="40"/>
      <c r="I125" s="40"/>
      <c r="J125" s="54"/>
      <c r="K125" s="40"/>
      <c r="L125" s="40"/>
      <c r="M125" s="40"/>
      <c r="N125" s="40"/>
      <c r="O125" s="40"/>
      <c r="P125" s="54"/>
      <c r="Q125" s="40"/>
      <c r="R125" s="58"/>
      <c r="S125" s="55"/>
      <c r="T125" s="54"/>
      <c r="U125" s="54"/>
      <c r="V125" s="54"/>
    </row>
    <row r="126" spans="1:22">
      <c r="A126" s="40"/>
      <c r="B126" s="40"/>
      <c r="C126" s="40"/>
      <c r="D126" s="40"/>
      <c r="E126" s="40"/>
      <c r="F126" s="40"/>
      <c r="G126" s="40"/>
      <c r="H126" s="40"/>
      <c r="I126" s="40"/>
      <c r="J126" s="51"/>
      <c r="K126" s="40"/>
      <c r="L126" s="40"/>
      <c r="M126" s="40"/>
      <c r="N126" s="40"/>
      <c r="O126" s="40"/>
      <c r="P126" s="51"/>
      <c r="Q126" s="40"/>
      <c r="R126" s="58"/>
      <c r="S126" s="55"/>
      <c r="T126" s="54"/>
      <c r="U126" s="54"/>
      <c r="V126" s="54"/>
    </row>
    <row r="127" spans="1:22">
      <c r="A127" s="40"/>
      <c r="B127" s="40"/>
      <c r="C127" s="40"/>
      <c r="D127" s="40"/>
      <c r="E127" s="40"/>
      <c r="F127" s="40"/>
      <c r="G127" s="40"/>
      <c r="H127" s="40"/>
      <c r="I127" s="40"/>
      <c r="J127" s="54"/>
      <c r="K127" s="40"/>
      <c r="L127" s="40"/>
      <c r="M127" s="40"/>
      <c r="N127" s="40"/>
      <c r="O127" s="40"/>
      <c r="P127" s="54"/>
      <c r="Q127" s="40"/>
      <c r="R127" s="58"/>
      <c r="S127" s="55"/>
      <c r="T127" s="54"/>
      <c r="U127" s="54"/>
      <c r="V127" s="54"/>
    </row>
    <row r="128" spans="1:22">
      <c r="A128" s="40"/>
      <c r="B128" s="40"/>
      <c r="C128" s="40"/>
      <c r="D128" s="40"/>
      <c r="E128" s="40"/>
      <c r="F128" s="40"/>
      <c r="G128" s="40"/>
      <c r="H128" s="40"/>
      <c r="I128" s="40"/>
      <c r="J128" s="54"/>
      <c r="K128" s="40"/>
      <c r="L128" s="40"/>
      <c r="M128" s="40"/>
      <c r="N128" s="40"/>
      <c r="O128" s="40"/>
      <c r="P128" s="54"/>
      <c r="Q128" s="40"/>
      <c r="R128" s="58"/>
      <c r="S128" s="55"/>
      <c r="T128" s="54"/>
      <c r="U128" s="54"/>
      <c r="V128" s="54"/>
    </row>
    <row r="129" spans="1:22">
      <c r="A129" s="54"/>
      <c r="B129" s="54"/>
      <c r="C129" s="54"/>
      <c r="D129" s="54"/>
      <c r="E129" s="54"/>
      <c r="F129" s="60"/>
      <c r="G129" s="60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5"/>
      <c r="T129" s="54"/>
      <c r="U129" s="54"/>
      <c r="V129" s="54"/>
    </row>
    <row r="130" spans="1:22">
      <c r="F130" s="6"/>
      <c r="G130" s="6"/>
    </row>
    <row r="131" spans="1:22">
      <c r="F131" s="6"/>
      <c r="G131" s="6"/>
    </row>
    <row r="132" spans="1:22">
      <c r="F132" s="6"/>
      <c r="G132" s="6"/>
    </row>
    <row r="133" spans="1:22">
      <c r="F133" s="6"/>
      <c r="G133" s="6"/>
    </row>
    <row r="134" spans="1:22">
      <c r="F134" s="6"/>
      <c r="G134" s="6"/>
    </row>
    <row r="135" spans="1:22">
      <c r="F135" s="6"/>
      <c r="G135" s="6"/>
    </row>
    <row r="136" spans="1:22">
      <c r="F136" s="6"/>
      <c r="G136" s="6"/>
    </row>
    <row r="137" spans="1:22">
      <c r="F137" s="6"/>
      <c r="G137" s="6"/>
    </row>
    <row r="138" spans="1:22">
      <c r="F138" s="6"/>
      <c r="G138" s="6"/>
    </row>
    <row r="139" spans="1:22">
      <c r="F139" s="6"/>
      <c r="G139" s="6"/>
    </row>
    <row r="140" spans="1:22">
      <c r="F140" s="6"/>
      <c r="G140" s="6"/>
    </row>
  </sheetData>
  <mergeCells count="3">
    <mergeCell ref="Q1:R1"/>
    <mergeCell ref="K1:O1"/>
    <mergeCell ref="B1:I1"/>
  </mergeCells>
  <conditionalFormatting sqref="F38:F45">
    <cfRule type="dataBar" priority="66">
      <dataBar>
        <cfvo type="min" val="0"/>
        <cfvo type="max" val="0"/>
        <color rgb="FFFF555A"/>
      </dataBar>
      <extLst xmlns:x14="http://schemas.microsoft.com/office/spreadsheetml/2009/9/main">
        <ext uri="{B025F937-C7B1-47D3-B67F-A62EFF666E3E}">
          <x14:id>{D56933AD-818E-4095-9174-8FE8376E748F}</x14:id>
        </ext>
      </extLst>
    </cfRule>
  </conditionalFormatting>
  <conditionalFormatting sqref="F40">
    <cfRule type="dataBar" priority="65">
      <dataBar>
        <cfvo type="min" val="0"/>
        <cfvo type="max" val="0"/>
        <color rgb="FFFF555A"/>
      </dataBar>
      <extLst xmlns:x14="http://schemas.microsoft.com/office/spreadsheetml/2009/9/main">
        <ext uri="{B025F937-C7B1-47D3-B67F-A62EFF666E3E}">
          <x14:id>{E19E48AB-9A7C-41A4-94FE-E28A98DAAE80}</x14:id>
        </ext>
      </extLst>
    </cfRule>
  </conditionalFormatting>
  <conditionalFormatting sqref="F28:F45">
    <cfRule type="dataBar" priority="64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{9EF940DA-143F-42C3-8C26-DC0E400199D0}</x14:id>
        </ext>
      </extLst>
    </cfRule>
  </conditionalFormatting>
  <conditionalFormatting sqref="N28:N45">
    <cfRule type="dataBar" priority="63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{FA513798-840C-4DEE-8982-118063298787}</x14:id>
        </ext>
      </extLst>
    </cfRule>
  </conditionalFormatting>
  <conditionalFormatting sqref="R28:R45">
    <cfRule type="dataBar" priority="62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{BBADEE4F-52EF-4DF9-9086-34097CB4CC9A}</x14:id>
        </ext>
      </extLst>
    </cfRule>
  </conditionalFormatting>
  <conditionalFormatting sqref="V18 V21 V15 V12 V9 R123:R128 R111:R117 V6 V30 V34 R25:R48">
    <cfRule type="dataBar" priority="91">
      <dataBar>
        <cfvo type="min" val="0"/>
        <cfvo type="max" val="0"/>
        <color rgb="FFFFB628"/>
      </dataBar>
      <extLst xmlns:x14="http://schemas.microsoft.com/office/spreadsheetml/2009/9/main">
        <ext uri="{B025F937-C7B1-47D3-B67F-A62EFF666E3E}">
          <x14:id>{FCC65475-B7E2-4F29-8370-6C3320D789D4}</x14:id>
        </ext>
      </extLst>
    </cfRule>
  </conditionalFormatting>
  <conditionalFormatting sqref="F46:F48 F21 F18 F15 F12 F9 F25:F37 F123:F128 F111:F117 F6">
    <cfRule type="dataBar" priority="102">
      <dataBar>
        <cfvo type="min" val="0"/>
        <cfvo type="max" val="0"/>
        <color rgb="FFFF555A"/>
      </dataBar>
      <extLst xmlns:x14="http://schemas.microsoft.com/office/spreadsheetml/2009/9/main">
        <ext uri="{B025F937-C7B1-47D3-B67F-A62EFF666E3E}">
          <x14:id>{B0E5E428-214D-4B8D-B639-D81710B9C45C}</x14:id>
        </ext>
      </extLst>
    </cfRule>
  </conditionalFormatting>
  <conditionalFormatting sqref="N25:N48 N18 N21 N15 N12 N9 N123:N128 N111:N117 N6">
    <cfRule type="dataBar" priority="111">
      <dataBar>
        <cfvo type="min" val="0"/>
        <cfvo type="max" val="0"/>
        <color rgb="FF63C384"/>
      </dataBar>
      <extLst xmlns:x14="http://schemas.microsoft.com/office/spreadsheetml/2009/9/main">
        <ext uri="{B025F937-C7B1-47D3-B67F-A62EFF666E3E}">
          <x14:id>{E2AB74F0-D008-4179-93FB-014D32A981AF}</x14:id>
        </ext>
      </extLst>
    </cfRule>
  </conditionalFormatting>
  <conditionalFormatting sqref="F62:F69">
    <cfRule type="dataBar" priority="55">
      <dataBar>
        <cfvo type="min" val="0"/>
        <cfvo type="max" val="0"/>
        <color rgb="FFFF555A"/>
      </dataBar>
      <extLst xmlns:x14="http://schemas.microsoft.com/office/spreadsheetml/2009/9/main">
        <ext uri="{B025F937-C7B1-47D3-B67F-A62EFF666E3E}">
          <x14:id>{2DAE1ED1-DF75-4244-B39C-19DDAE7498E1}</x14:id>
        </ext>
      </extLst>
    </cfRule>
  </conditionalFormatting>
  <conditionalFormatting sqref="F64">
    <cfRule type="dataBar" priority="54">
      <dataBar>
        <cfvo type="min" val="0"/>
        <cfvo type="max" val="0"/>
        <color rgb="FFFF555A"/>
      </dataBar>
      <extLst xmlns:x14="http://schemas.microsoft.com/office/spreadsheetml/2009/9/main">
        <ext uri="{B025F937-C7B1-47D3-B67F-A62EFF666E3E}">
          <x14:id>{966A35EE-929C-4106-BF2E-83C5E5DF7494}</x14:id>
        </ext>
      </extLst>
    </cfRule>
  </conditionalFormatting>
  <conditionalFormatting sqref="F52:F69">
    <cfRule type="dataBar" priority="53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{D5CE64D5-EABD-471C-93B3-C2A2DF0621CC}</x14:id>
        </ext>
      </extLst>
    </cfRule>
  </conditionalFormatting>
  <conditionalFormatting sqref="N52:N69">
    <cfRule type="dataBar" priority="52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{BA660643-2EA8-4A06-B3F8-931434123AA7}</x14:id>
        </ext>
      </extLst>
    </cfRule>
  </conditionalFormatting>
  <conditionalFormatting sqref="R52:R69">
    <cfRule type="dataBar" priority="51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{F179D93B-FC77-41DD-B4E6-E29E041E3E0C}</x14:id>
        </ext>
      </extLst>
    </cfRule>
  </conditionalFormatting>
  <conditionalFormatting sqref="R49:R69">
    <cfRule type="dataBar" priority="56">
      <dataBar>
        <cfvo type="min" val="0"/>
        <cfvo type="max" val="0"/>
        <color rgb="FFFFB628"/>
      </dataBar>
      <extLst xmlns:x14="http://schemas.microsoft.com/office/spreadsheetml/2009/9/main">
        <ext uri="{B025F937-C7B1-47D3-B67F-A62EFF666E3E}">
          <x14:id>{EC9B1462-744A-41AD-8D88-3863BABDEB58}</x14:id>
        </ext>
      </extLst>
    </cfRule>
  </conditionalFormatting>
  <conditionalFormatting sqref="F49:F61">
    <cfRule type="dataBar" priority="57">
      <dataBar>
        <cfvo type="min" val="0"/>
        <cfvo type="max" val="0"/>
        <color rgb="FFFF555A"/>
      </dataBar>
      <extLst xmlns:x14="http://schemas.microsoft.com/office/spreadsheetml/2009/9/main">
        <ext uri="{B025F937-C7B1-47D3-B67F-A62EFF666E3E}">
          <x14:id>{9B41FE63-CD86-4E9E-90F4-101F16E391D1}</x14:id>
        </ext>
      </extLst>
    </cfRule>
  </conditionalFormatting>
  <conditionalFormatting sqref="N49:N69">
    <cfRule type="dataBar" priority="58">
      <dataBar>
        <cfvo type="min" val="0"/>
        <cfvo type="max" val="0"/>
        <color rgb="FF63C384"/>
      </dataBar>
      <extLst xmlns:x14="http://schemas.microsoft.com/office/spreadsheetml/2009/9/main">
        <ext uri="{B025F937-C7B1-47D3-B67F-A62EFF666E3E}">
          <x14:id>{B01763C0-BBD5-4CB8-8747-6BAEF0B2A72E}</x14:id>
        </ext>
      </extLst>
    </cfRule>
  </conditionalFormatting>
  <conditionalFormatting sqref="F86:F93">
    <cfRule type="dataBar" priority="47">
      <dataBar>
        <cfvo type="min" val="0"/>
        <cfvo type="max" val="0"/>
        <color rgb="FFFF555A"/>
      </dataBar>
      <extLst xmlns:x14="http://schemas.microsoft.com/office/spreadsheetml/2009/9/main">
        <ext uri="{B025F937-C7B1-47D3-B67F-A62EFF666E3E}">
          <x14:id>{9EAEBC7E-09FF-4CCE-A816-DF3C0C88DD68}</x14:id>
        </ext>
      </extLst>
    </cfRule>
  </conditionalFormatting>
  <conditionalFormatting sqref="F88">
    <cfRule type="dataBar" priority="46">
      <dataBar>
        <cfvo type="min" val="0"/>
        <cfvo type="max" val="0"/>
        <color rgb="FFFF555A"/>
      </dataBar>
      <extLst xmlns:x14="http://schemas.microsoft.com/office/spreadsheetml/2009/9/main">
        <ext uri="{B025F937-C7B1-47D3-B67F-A62EFF666E3E}">
          <x14:id>{EC906AF7-776C-4B39-90C1-AE05F4244A1E}</x14:id>
        </ext>
      </extLst>
    </cfRule>
  </conditionalFormatting>
  <conditionalFormatting sqref="F76:F93">
    <cfRule type="dataBar" priority="45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{7F81A5D1-945E-4382-95D0-369281729F8C}</x14:id>
        </ext>
      </extLst>
    </cfRule>
  </conditionalFormatting>
  <conditionalFormatting sqref="N76:N93">
    <cfRule type="dataBar" priority="44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{A759C686-C81E-4370-8CF2-38A148F76045}</x14:id>
        </ext>
      </extLst>
    </cfRule>
  </conditionalFormatting>
  <conditionalFormatting sqref="R76:R93">
    <cfRule type="dataBar" priority="43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{99E170AC-72A8-4EFA-8051-A1809B5596F7}</x14:id>
        </ext>
      </extLst>
    </cfRule>
  </conditionalFormatting>
  <conditionalFormatting sqref="R73:R93">
    <cfRule type="dataBar" priority="48">
      <dataBar>
        <cfvo type="min" val="0"/>
        <cfvo type="max" val="0"/>
        <color rgb="FFFFB628"/>
      </dataBar>
      <extLst xmlns:x14="http://schemas.microsoft.com/office/spreadsheetml/2009/9/main">
        <ext uri="{B025F937-C7B1-47D3-B67F-A62EFF666E3E}">
          <x14:id>{07AF24C4-8794-48BA-9062-EFAD2D4AE9E6}</x14:id>
        </ext>
      </extLst>
    </cfRule>
  </conditionalFormatting>
  <conditionalFormatting sqref="F73:F85">
    <cfRule type="dataBar" priority="49">
      <dataBar>
        <cfvo type="min" val="0"/>
        <cfvo type="max" val="0"/>
        <color rgb="FFFF555A"/>
      </dataBar>
      <extLst xmlns:x14="http://schemas.microsoft.com/office/spreadsheetml/2009/9/main">
        <ext uri="{B025F937-C7B1-47D3-B67F-A62EFF666E3E}">
          <x14:id>{DACFB656-F4A4-47D4-AE63-8FD1D7158181}</x14:id>
        </ext>
      </extLst>
    </cfRule>
  </conditionalFormatting>
  <conditionalFormatting sqref="N73:N93">
    <cfRule type="dataBar" priority="50">
      <dataBar>
        <cfvo type="min" val="0"/>
        <cfvo type="max" val="0"/>
        <color rgb="FF63C384"/>
      </dataBar>
      <extLst xmlns:x14="http://schemas.microsoft.com/office/spreadsheetml/2009/9/main">
        <ext uri="{B025F937-C7B1-47D3-B67F-A62EFF666E3E}">
          <x14:id>{557FF977-1BCC-44B3-B87B-FDD59E13DADB}</x14:id>
        </ext>
      </extLst>
    </cfRule>
  </conditionalFormatting>
  <conditionalFormatting sqref="V5:V22">
    <cfRule type="dataBar" priority="249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{A8D352FC-DA66-48B5-8241-077ABEA6E9D9}</x14:id>
        </ext>
      </extLst>
    </cfRule>
  </conditionalFormatting>
  <conditionalFormatting sqref="N4:N22">
    <cfRule type="dataBar" priority="252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{C2D66216-6535-4FA5-B466-F83FA947B596}</x14:id>
        </ext>
      </extLst>
    </cfRule>
  </conditionalFormatting>
  <conditionalFormatting sqref="F4:F22">
    <cfRule type="dataBar" priority="255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{5BB072D9-027F-4B20-B28F-80135D212F41}</x14:id>
        </ext>
      </extLst>
    </cfRule>
  </conditionalFormatting>
  <conditionalFormatting sqref="R4:R21">
    <cfRule type="dataBar" priority="42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{BBADEE4F-52EF-4DF9-9086-34097CB4CC9A}</x14:id>
        </ext>
      </extLst>
    </cfRule>
  </conditionalFormatting>
  <conditionalFormatting sqref="R2:R21">
    <cfRule type="dataBar" priority="41">
      <dataBar>
        <cfvo type="min" val="0"/>
        <cfvo type="max" val="0"/>
        <color rgb="FFFFB628"/>
      </dataBar>
      <extLst xmlns:x14="http://schemas.microsoft.com/office/spreadsheetml/2009/9/main">
        <ext uri="{B025F937-C7B1-47D3-B67F-A62EFF666E3E}">
          <x14:id>{FCC65475-B7E2-4F29-8370-6C3320D789D4}</x14:id>
        </ext>
      </extLst>
    </cfRule>
  </conditionalFormatting>
  <conditionalFormatting sqref="F110:F117">
    <cfRule type="dataBar" priority="40">
      <dataBar>
        <cfvo type="min" val="0"/>
        <cfvo type="max" val="0"/>
        <color rgb="FFFF555A"/>
      </dataBar>
      <extLst xmlns:x14="http://schemas.microsoft.com/office/spreadsheetml/2009/9/main">
        <ext uri="{B025F937-C7B1-47D3-B67F-A62EFF666E3E}">
          <x14:id>{9EAEBC7E-09FF-4CCE-A816-DF3C0C88DD68}</x14:id>
        </ext>
      </extLst>
    </cfRule>
  </conditionalFormatting>
  <conditionalFormatting sqref="F112">
    <cfRule type="dataBar" priority="39">
      <dataBar>
        <cfvo type="min" val="0"/>
        <cfvo type="max" val="0"/>
        <color rgb="FFFF555A"/>
      </dataBar>
      <extLst xmlns:x14="http://schemas.microsoft.com/office/spreadsheetml/2009/9/main">
        <ext uri="{B025F937-C7B1-47D3-B67F-A62EFF666E3E}">
          <x14:id>{EC906AF7-776C-4B39-90C1-AE05F4244A1E}</x14:id>
        </ext>
      </extLst>
    </cfRule>
  </conditionalFormatting>
  <conditionalFormatting sqref="F100:F117">
    <cfRule type="dataBar" priority="38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{7F81A5D1-945E-4382-95D0-369281729F8C}</x14:id>
        </ext>
      </extLst>
    </cfRule>
  </conditionalFormatting>
  <conditionalFormatting sqref="N100:N117">
    <cfRule type="dataBar" priority="37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{A759C686-C81E-4370-8CF2-38A148F76045}</x14:id>
        </ext>
      </extLst>
    </cfRule>
  </conditionalFormatting>
  <conditionalFormatting sqref="R100:R117">
    <cfRule type="dataBar" priority="36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{99E170AC-72A8-4EFA-8051-A1809B5596F7}</x14:id>
        </ext>
      </extLst>
    </cfRule>
  </conditionalFormatting>
  <conditionalFormatting sqref="R97:R117">
    <cfRule type="dataBar" priority="35">
      <dataBar>
        <cfvo type="min" val="0"/>
        <cfvo type="max" val="0"/>
        <color rgb="FFFFB628"/>
      </dataBar>
      <extLst xmlns:x14="http://schemas.microsoft.com/office/spreadsheetml/2009/9/main">
        <ext uri="{B025F937-C7B1-47D3-B67F-A62EFF666E3E}">
          <x14:id>{07AF24C4-8794-48BA-9062-EFAD2D4AE9E6}</x14:id>
        </ext>
      </extLst>
    </cfRule>
  </conditionalFormatting>
  <conditionalFormatting sqref="F97:F109">
    <cfRule type="dataBar" priority="34">
      <dataBar>
        <cfvo type="min" val="0"/>
        <cfvo type="max" val="0"/>
        <color rgb="FFFF555A"/>
      </dataBar>
      <extLst xmlns:x14="http://schemas.microsoft.com/office/spreadsheetml/2009/9/main">
        <ext uri="{B025F937-C7B1-47D3-B67F-A62EFF666E3E}">
          <x14:id>{DACFB656-F4A4-47D4-AE63-8FD1D7158181}</x14:id>
        </ext>
      </extLst>
    </cfRule>
  </conditionalFormatting>
  <conditionalFormatting sqref="N97:N117">
    <cfRule type="dataBar" priority="33">
      <dataBar>
        <cfvo type="min" val="0"/>
        <cfvo type="max" val="0"/>
        <color rgb="FF63C384"/>
      </dataBar>
      <extLst xmlns:x14="http://schemas.microsoft.com/office/spreadsheetml/2009/9/main">
        <ext uri="{B025F937-C7B1-47D3-B67F-A62EFF666E3E}">
          <x14:id>{557FF977-1BCC-44B3-B87B-FDD59E13DADB}</x14:id>
        </ext>
      </extLst>
    </cfRule>
  </conditionalFormatting>
  <conditionalFormatting sqref="R28:R45">
    <cfRule type="dataBar" priority="28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{BBADEE4F-52EF-4DF9-9086-34097CB4CC9A}</x14:id>
        </ext>
      </extLst>
    </cfRule>
  </conditionalFormatting>
  <conditionalFormatting sqref="R28:R45">
    <cfRule type="dataBar" priority="27">
      <dataBar>
        <cfvo type="min" val="0"/>
        <cfvo type="max" val="0"/>
        <color rgb="FFFFB628"/>
      </dataBar>
      <extLst xmlns:x14="http://schemas.microsoft.com/office/spreadsheetml/2009/9/main">
        <ext uri="{B025F937-C7B1-47D3-B67F-A62EFF666E3E}">
          <x14:id>{FCC65475-B7E2-4F29-8370-6C3320D789D4}</x14:id>
        </ext>
      </extLst>
    </cfRule>
  </conditionalFormatting>
  <conditionalFormatting sqref="R52:R69">
    <cfRule type="dataBar" priority="26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{BBADEE4F-52EF-4DF9-9086-34097CB4CC9A}</x14:id>
        </ext>
      </extLst>
    </cfRule>
  </conditionalFormatting>
  <conditionalFormatting sqref="R52:R69">
    <cfRule type="dataBar" priority="25">
      <dataBar>
        <cfvo type="min" val="0"/>
        <cfvo type="max" val="0"/>
        <color rgb="FFFFB628"/>
      </dataBar>
      <extLst xmlns:x14="http://schemas.microsoft.com/office/spreadsheetml/2009/9/main">
        <ext uri="{B025F937-C7B1-47D3-B67F-A62EFF666E3E}">
          <x14:id>{FCC65475-B7E2-4F29-8370-6C3320D789D4}</x14:id>
        </ext>
      </extLst>
    </cfRule>
  </conditionalFormatting>
  <conditionalFormatting sqref="R52:R69">
    <cfRule type="dataBar" priority="24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{BBADEE4F-52EF-4DF9-9086-34097CB4CC9A}</x14:id>
        </ext>
      </extLst>
    </cfRule>
  </conditionalFormatting>
  <conditionalFormatting sqref="R52:R69">
    <cfRule type="dataBar" priority="23">
      <dataBar>
        <cfvo type="min" val="0"/>
        <cfvo type="max" val="0"/>
        <color rgb="FFFFB628"/>
      </dataBar>
      <extLst xmlns:x14="http://schemas.microsoft.com/office/spreadsheetml/2009/9/main">
        <ext uri="{B025F937-C7B1-47D3-B67F-A62EFF666E3E}">
          <x14:id>{FCC65475-B7E2-4F29-8370-6C3320D789D4}</x14:id>
        </ext>
      </extLst>
    </cfRule>
  </conditionalFormatting>
  <conditionalFormatting sqref="R76:R93">
    <cfRule type="dataBar" priority="22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{F179D93B-FC77-41DD-B4E6-E29E041E3E0C}</x14:id>
        </ext>
      </extLst>
    </cfRule>
  </conditionalFormatting>
  <conditionalFormatting sqref="R76:R93">
    <cfRule type="dataBar" priority="21">
      <dataBar>
        <cfvo type="min" val="0"/>
        <cfvo type="max" val="0"/>
        <color rgb="FFFFB628"/>
      </dataBar>
      <extLst xmlns:x14="http://schemas.microsoft.com/office/spreadsheetml/2009/9/main">
        <ext uri="{B025F937-C7B1-47D3-B67F-A62EFF666E3E}">
          <x14:id>{EC9B1462-744A-41AD-8D88-3863BABDEB58}</x14:id>
        </ext>
      </extLst>
    </cfRule>
  </conditionalFormatting>
  <conditionalFormatting sqref="R76:R93">
    <cfRule type="dataBar" priority="20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{BBADEE4F-52EF-4DF9-9086-34097CB4CC9A}</x14:id>
        </ext>
      </extLst>
    </cfRule>
  </conditionalFormatting>
  <conditionalFormatting sqref="R76:R93">
    <cfRule type="dataBar" priority="19">
      <dataBar>
        <cfvo type="min" val="0"/>
        <cfvo type="max" val="0"/>
        <color rgb="FFFFB628"/>
      </dataBar>
      <extLst xmlns:x14="http://schemas.microsoft.com/office/spreadsheetml/2009/9/main">
        <ext uri="{B025F937-C7B1-47D3-B67F-A62EFF666E3E}">
          <x14:id>{FCC65475-B7E2-4F29-8370-6C3320D789D4}</x14:id>
        </ext>
      </extLst>
    </cfRule>
  </conditionalFormatting>
  <conditionalFormatting sqref="R76:R93">
    <cfRule type="dataBar" priority="18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{BBADEE4F-52EF-4DF9-9086-34097CB4CC9A}</x14:id>
        </ext>
      </extLst>
    </cfRule>
  </conditionalFormatting>
  <conditionalFormatting sqref="R76:R93">
    <cfRule type="dataBar" priority="17">
      <dataBar>
        <cfvo type="min" val="0"/>
        <cfvo type="max" val="0"/>
        <color rgb="FFFFB628"/>
      </dataBar>
      <extLst xmlns:x14="http://schemas.microsoft.com/office/spreadsheetml/2009/9/main">
        <ext uri="{B025F937-C7B1-47D3-B67F-A62EFF666E3E}">
          <x14:id>{FCC65475-B7E2-4F29-8370-6C3320D789D4}</x14:id>
        </ext>
      </extLst>
    </cfRule>
  </conditionalFormatting>
  <conditionalFormatting sqref="R100:R117">
    <cfRule type="dataBar" priority="16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{99E170AC-72A8-4EFA-8051-A1809B5596F7}</x14:id>
        </ext>
      </extLst>
    </cfRule>
  </conditionalFormatting>
  <conditionalFormatting sqref="R100:R117">
    <cfRule type="dataBar" priority="15">
      <dataBar>
        <cfvo type="min" val="0"/>
        <cfvo type="max" val="0"/>
        <color rgb="FFFFB628"/>
      </dataBar>
      <extLst xmlns:x14="http://schemas.microsoft.com/office/spreadsheetml/2009/9/main">
        <ext uri="{B025F937-C7B1-47D3-B67F-A62EFF666E3E}">
          <x14:id>{07AF24C4-8794-48BA-9062-EFAD2D4AE9E6}</x14:id>
        </ext>
      </extLst>
    </cfRule>
  </conditionalFormatting>
  <conditionalFormatting sqref="R100:R117">
    <cfRule type="dataBar" priority="14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{F179D93B-FC77-41DD-B4E6-E29E041E3E0C}</x14:id>
        </ext>
      </extLst>
    </cfRule>
  </conditionalFormatting>
  <conditionalFormatting sqref="R100:R117">
    <cfRule type="dataBar" priority="13">
      <dataBar>
        <cfvo type="min" val="0"/>
        <cfvo type="max" val="0"/>
        <color rgb="FFFFB628"/>
      </dataBar>
      <extLst xmlns:x14="http://schemas.microsoft.com/office/spreadsheetml/2009/9/main">
        <ext uri="{B025F937-C7B1-47D3-B67F-A62EFF666E3E}">
          <x14:id>{EC9B1462-744A-41AD-8D88-3863BABDEB58}</x14:id>
        </ext>
      </extLst>
    </cfRule>
  </conditionalFormatting>
  <conditionalFormatting sqref="R100:R117">
    <cfRule type="dataBar" priority="12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{BBADEE4F-52EF-4DF9-9086-34097CB4CC9A}</x14:id>
        </ext>
      </extLst>
    </cfRule>
  </conditionalFormatting>
  <conditionalFormatting sqref="R100:R117">
    <cfRule type="dataBar" priority="11">
      <dataBar>
        <cfvo type="min" val="0"/>
        <cfvo type="max" val="0"/>
        <color rgb="FFFFB628"/>
      </dataBar>
      <extLst xmlns:x14="http://schemas.microsoft.com/office/spreadsheetml/2009/9/main">
        <ext uri="{B025F937-C7B1-47D3-B67F-A62EFF666E3E}">
          <x14:id>{FCC65475-B7E2-4F29-8370-6C3320D789D4}</x14:id>
        </ext>
      </extLst>
    </cfRule>
  </conditionalFormatting>
  <conditionalFormatting sqref="R100:R117">
    <cfRule type="dataBar" priority="10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{BBADEE4F-52EF-4DF9-9086-34097CB4CC9A}</x14:id>
        </ext>
      </extLst>
    </cfRule>
  </conditionalFormatting>
  <conditionalFormatting sqref="R100:R117">
    <cfRule type="dataBar" priority="9">
      <dataBar>
        <cfvo type="min" val="0"/>
        <cfvo type="max" val="0"/>
        <color rgb="FFFFB628"/>
      </dataBar>
      <extLst xmlns:x14="http://schemas.microsoft.com/office/spreadsheetml/2009/9/main">
        <ext uri="{B025F937-C7B1-47D3-B67F-A62EFF666E3E}">
          <x14:id>{FCC65475-B7E2-4F29-8370-6C3320D789D4}</x14:id>
        </ext>
      </extLst>
    </cfRule>
  </conditionalFormatting>
  <conditionalFormatting sqref="R28:R45">
    <cfRule type="dataBar" priority="8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{BBADEE4F-52EF-4DF9-9086-34097CB4CC9A}</x14:id>
        </ext>
      </extLst>
    </cfRule>
  </conditionalFormatting>
  <conditionalFormatting sqref="R28:R45">
    <cfRule type="dataBar" priority="7">
      <dataBar>
        <cfvo type="min" val="0"/>
        <cfvo type="max" val="0"/>
        <color rgb="FFFFB628"/>
      </dataBar>
      <extLst xmlns:x14="http://schemas.microsoft.com/office/spreadsheetml/2009/9/main">
        <ext uri="{B025F937-C7B1-47D3-B67F-A62EFF666E3E}">
          <x14:id>{FCC65475-B7E2-4F29-8370-6C3320D789D4}</x14:id>
        </ext>
      </extLst>
    </cfRule>
  </conditionalFormatting>
  <conditionalFormatting sqref="R52:R69">
    <cfRule type="dataBar" priority="6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{BBADEE4F-52EF-4DF9-9086-34097CB4CC9A}</x14:id>
        </ext>
      </extLst>
    </cfRule>
  </conditionalFormatting>
  <conditionalFormatting sqref="R52:R69">
    <cfRule type="dataBar" priority="5">
      <dataBar>
        <cfvo type="min" val="0"/>
        <cfvo type="max" val="0"/>
        <color rgb="FFFFB628"/>
      </dataBar>
      <extLst xmlns:x14="http://schemas.microsoft.com/office/spreadsheetml/2009/9/main">
        <ext uri="{B025F937-C7B1-47D3-B67F-A62EFF666E3E}">
          <x14:id>{FCC65475-B7E2-4F29-8370-6C3320D789D4}</x14:id>
        </ext>
      </extLst>
    </cfRule>
  </conditionalFormatting>
  <conditionalFormatting sqref="R76:R93">
    <cfRule type="dataBar" priority="4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{BBADEE4F-52EF-4DF9-9086-34097CB4CC9A}</x14:id>
        </ext>
      </extLst>
    </cfRule>
  </conditionalFormatting>
  <conditionalFormatting sqref="R76:R93">
    <cfRule type="dataBar" priority="3">
      <dataBar>
        <cfvo type="min" val="0"/>
        <cfvo type="max" val="0"/>
        <color rgb="FFFFB628"/>
      </dataBar>
      <extLst xmlns:x14="http://schemas.microsoft.com/office/spreadsheetml/2009/9/main">
        <ext uri="{B025F937-C7B1-47D3-B67F-A62EFF666E3E}">
          <x14:id>{FCC65475-B7E2-4F29-8370-6C3320D789D4}</x14:id>
        </ext>
      </extLst>
    </cfRule>
  </conditionalFormatting>
  <conditionalFormatting sqref="R100:R117">
    <cfRule type="dataBar" priority="2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{BBADEE4F-52EF-4DF9-9086-34097CB4CC9A}</x14:id>
        </ext>
      </extLst>
    </cfRule>
  </conditionalFormatting>
  <conditionalFormatting sqref="R100:R117">
    <cfRule type="dataBar" priority="1">
      <dataBar>
        <cfvo type="min" val="0"/>
        <cfvo type="max" val="0"/>
        <color rgb="FFFFB628"/>
      </dataBar>
      <extLst xmlns:x14="http://schemas.microsoft.com/office/spreadsheetml/2009/9/main">
        <ext uri="{B025F937-C7B1-47D3-B67F-A62EFF666E3E}">
          <x14:id>{FCC65475-B7E2-4F29-8370-6C3320D789D4}</x14:id>
        </ext>
      </extLst>
    </cfRule>
  </conditionalFormatting>
  <pageMargins left="0.7" right="0.7" top="0.75" bottom="0.75" header="0.3" footer="0.3"/>
  <pageSetup paperSize="9" orientation="portrait" r:id="rId1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D56933AD-818E-4095-9174-8FE8376E74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F43:F50</xm:sqref>
        </x14:conditionalFormatting>
        <x14:conditionalFormatting xmlns:xm="http://schemas.microsoft.com/office/excel/2006/main">
          <x14:cfRule type="dataBar" id="{E19E48AB-9A7C-41A4-94FE-E28A98DAA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</xm:sqref>
        </x14:conditionalFormatting>
        <x14:conditionalFormatting xmlns:xm="http://schemas.microsoft.com/office/excel/2006/main">
          <x14:cfRule type="dataBar" id="{9EF940DA-143F-42C3-8C26-DC0E400199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F33:F50</xm:sqref>
        </x14:conditionalFormatting>
        <x14:conditionalFormatting xmlns:xm="http://schemas.microsoft.com/office/excel/2006/main">
          <x14:cfRule type="dataBar" id="{FA513798-840C-4DEE-8982-1180632987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N33:N50</xm:sqref>
        </x14:conditionalFormatting>
        <x14:conditionalFormatting xmlns:xm="http://schemas.microsoft.com/office/excel/2006/main">
          <x14:cfRule type="dataBar" id="{BBADEE4F-52EF-4DF9-9086-34097CB4CC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R33:R50</xm:sqref>
        </x14:conditionalFormatting>
        <x14:conditionalFormatting xmlns:xm="http://schemas.microsoft.com/office/excel/2006/main">
          <x14:cfRule type="dataBar" id="{FCC65475-B7E2-4F29-8370-6C3320D789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R116:R128 V6 V10 V14 V18 V22 V26 V30 V34 R30:R53</xm:sqref>
        </x14:conditionalFormatting>
        <x14:conditionalFormatting xmlns:xm="http://schemas.microsoft.com/office/excel/2006/main">
          <x14:cfRule type="dataBar" id="{B0E5E428-214D-4B8D-B639-D81710B9C4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F51:F53 F30:F42 F116:F128 F6 F10 F14 F18 F22 F26</xm:sqref>
        </x14:conditionalFormatting>
        <x14:conditionalFormatting xmlns:xm="http://schemas.microsoft.com/office/excel/2006/main">
          <x14:cfRule type="dataBar" id="{E2AB74F0-D008-4179-93FB-014D32A981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N116:N128 N6 N10 N14 N18 N22 N26 N30:N53</xm:sqref>
        </x14:conditionalFormatting>
        <x14:conditionalFormatting xmlns:xm="http://schemas.microsoft.com/office/excel/2006/main">
          <x14:cfRule type="dataBar" id="{A8D352FC-DA66-48B5-8241-077ABEA6E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V5:V26</xm:sqref>
        </x14:conditionalFormatting>
        <x14:conditionalFormatting xmlns:xm="http://schemas.microsoft.com/office/excel/2006/main">
          <x14:cfRule type="dataBar" id="{C2D66216-6535-4FA5-B466-F83FA947B5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N4:N26</xm:sqref>
        </x14:conditionalFormatting>
        <x14:conditionalFormatting xmlns:xm="http://schemas.microsoft.com/office/excel/2006/main">
          <x14:cfRule type="dataBar" id="{5BB072D9-027F-4B20-B28F-80135D212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F4:F26</xm:sqref>
        </x14:conditionalFormatting>
        <x14:conditionalFormatting xmlns:xm="http://schemas.microsoft.com/office/excel/2006/main">
          <x14:cfRule type="dataBar" id="{2DAE1ED1-DF75-4244-B39C-19DDAE749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F67:F74</xm:sqref>
        </x14:conditionalFormatting>
        <x14:conditionalFormatting xmlns:xm="http://schemas.microsoft.com/office/excel/2006/main">
          <x14:cfRule type="dataBar" id="{966A35EE-929C-4106-BF2E-83C5E5DF74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F69</xm:sqref>
        </x14:conditionalFormatting>
        <x14:conditionalFormatting xmlns:xm="http://schemas.microsoft.com/office/excel/2006/main">
          <x14:cfRule type="dataBar" id="{D5CE64D5-EABD-471C-93B3-C2A2DF062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F57:F74</xm:sqref>
        </x14:conditionalFormatting>
        <x14:conditionalFormatting xmlns:xm="http://schemas.microsoft.com/office/excel/2006/main">
          <x14:cfRule type="dataBar" id="{BA660643-2EA8-4A06-B3F8-931434123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N57:N74</xm:sqref>
        </x14:conditionalFormatting>
        <x14:conditionalFormatting xmlns:xm="http://schemas.microsoft.com/office/excel/2006/main">
          <x14:cfRule type="dataBar" id="{F179D93B-FC77-41DD-B4E6-E29E041E3E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R57:R74</xm:sqref>
        </x14:conditionalFormatting>
        <x14:conditionalFormatting xmlns:xm="http://schemas.microsoft.com/office/excel/2006/main">
          <x14:cfRule type="dataBar" id="{EC9B1462-744A-41AD-8D88-3863BABDEB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R54:R74</xm:sqref>
        </x14:conditionalFormatting>
        <x14:conditionalFormatting xmlns:xm="http://schemas.microsoft.com/office/excel/2006/main">
          <x14:cfRule type="dataBar" id="{9B41FE63-CD86-4E9E-90F4-101F16E391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F54:F66</xm:sqref>
        </x14:conditionalFormatting>
        <x14:conditionalFormatting xmlns:xm="http://schemas.microsoft.com/office/excel/2006/main">
          <x14:cfRule type="dataBar" id="{B01763C0-BBD5-4CB8-8747-6BAEF0B2A7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N54:N74</xm:sqref>
        </x14:conditionalFormatting>
        <x14:conditionalFormatting xmlns:xm="http://schemas.microsoft.com/office/excel/2006/main">
          <x14:cfRule type="dataBar" id="{9EAEBC7E-09FF-4CCE-A816-DF3C0C88D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F91:F98</xm:sqref>
        </x14:conditionalFormatting>
        <x14:conditionalFormatting xmlns:xm="http://schemas.microsoft.com/office/excel/2006/main">
          <x14:cfRule type="dataBar" id="{EC906AF7-776C-4B39-90C1-AE05F4244A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F93</xm:sqref>
        </x14:conditionalFormatting>
        <x14:conditionalFormatting xmlns:xm="http://schemas.microsoft.com/office/excel/2006/main">
          <x14:cfRule type="dataBar" id="{7F81A5D1-945E-4382-95D0-369281729F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F81:F98</xm:sqref>
        </x14:conditionalFormatting>
        <x14:conditionalFormatting xmlns:xm="http://schemas.microsoft.com/office/excel/2006/main">
          <x14:cfRule type="dataBar" id="{A759C686-C81E-4370-8CF2-38A148F76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N81:N98</xm:sqref>
        </x14:conditionalFormatting>
        <x14:conditionalFormatting xmlns:xm="http://schemas.microsoft.com/office/excel/2006/main">
          <x14:cfRule type="dataBar" id="{99E170AC-72A8-4EFA-8051-A1809B5596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R81:R98</xm:sqref>
        </x14:conditionalFormatting>
        <x14:conditionalFormatting xmlns:xm="http://schemas.microsoft.com/office/excel/2006/main">
          <x14:cfRule type="dataBar" id="{07AF24C4-8794-48BA-9062-EFAD2D4AE9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R78:R98</xm:sqref>
        </x14:conditionalFormatting>
        <x14:conditionalFormatting xmlns:xm="http://schemas.microsoft.com/office/excel/2006/main">
          <x14:cfRule type="dataBar" id="{DACFB656-F4A4-47D4-AE63-8FD1D7158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F78:F90</xm:sqref>
        </x14:conditionalFormatting>
        <x14:conditionalFormatting xmlns:xm="http://schemas.microsoft.com/office/excel/2006/main">
          <x14:cfRule type="dataBar" id="{557FF977-1BCC-44B3-B87B-FDD59E13DA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N78:N98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selection activeCell="Q27" sqref="Q27"/>
    </sheetView>
  </sheetViews>
  <sheetFormatPr defaultRowHeight="15"/>
  <cols>
    <col min="18" max="18" width="9.5703125" customWidth="1"/>
  </cols>
  <sheetData>
    <row r="1" spans="1:15" ht="15.75" thickBot="1">
      <c r="A1" s="67" t="s">
        <v>80</v>
      </c>
      <c r="B1" s="64" t="s">
        <v>27</v>
      </c>
    </row>
    <row r="2" spans="1:15">
      <c r="A2" s="68">
        <v>200</v>
      </c>
      <c r="B2" s="63">
        <v>1</v>
      </c>
      <c r="D2" s="84">
        <v>120</v>
      </c>
      <c r="E2" s="85">
        <v>45</v>
      </c>
      <c r="F2" s="85">
        <v>125</v>
      </c>
      <c r="G2" s="85">
        <v>105</v>
      </c>
      <c r="H2" s="85">
        <v>230</v>
      </c>
      <c r="I2" s="85">
        <v>95</v>
      </c>
      <c r="J2" s="85">
        <v>260</v>
      </c>
      <c r="K2" s="85">
        <v>70</v>
      </c>
      <c r="L2" s="85"/>
      <c r="M2" s="85"/>
      <c r="N2" s="85"/>
      <c r="O2" s="89" t="s">
        <v>148</v>
      </c>
    </row>
    <row r="3" spans="1:15">
      <c r="A3" s="70">
        <f>A2+90+B2*30</f>
        <v>320</v>
      </c>
      <c r="B3" s="63">
        <v>2</v>
      </c>
      <c r="D3" s="86" t="s">
        <v>144</v>
      </c>
      <c r="E3" s="2" t="s">
        <v>143</v>
      </c>
      <c r="F3" s="2" t="s">
        <v>145</v>
      </c>
      <c r="G3" s="2" t="s">
        <v>146</v>
      </c>
      <c r="H3" s="2" t="s">
        <v>147</v>
      </c>
      <c r="I3" s="2">
        <v>9</v>
      </c>
      <c r="J3" s="2">
        <v>7</v>
      </c>
      <c r="K3" s="2">
        <v>2</v>
      </c>
      <c r="L3" s="2"/>
      <c r="M3" s="2"/>
      <c r="N3" s="2"/>
      <c r="O3" s="90"/>
    </row>
    <row r="4" spans="1:15" ht="15.75" thickBot="1">
      <c r="A4" s="70">
        <f t="shared" ref="A4:A12" si="0">A3+90+B3*30</f>
        <v>470</v>
      </c>
      <c r="B4" s="63">
        <v>3</v>
      </c>
      <c r="D4" s="87"/>
      <c r="E4" s="88"/>
      <c r="F4" s="88"/>
      <c r="G4" s="88"/>
      <c r="H4" s="88"/>
      <c r="I4" s="88"/>
      <c r="J4" s="88"/>
      <c r="K4" s="88"/>
      <c r="L4" s="88"/>
      <c r="M4" s="88"/>
      <c r="N4" s="88"/>
      <c r="O4" s="91"/>
    </row>
    <row r="5" spans="1:15">
      <c r="A5" s="70">
        <f t="shared" si="0"/>
        <v>650</v>
      </c>
      <c r="B5" s="63">
        <v>4</v>
      </c>
      <c r="D5" s="84">
        <v>500</v>
      </c>
      <c r="E5" s="85">
        <v>95</v>
      </c>
      <c r="F5" s="85">
        <v>75</v>
      </c>
      <c r="G5" s="85">
        <v>70</v>
      </c>
      <c r="H5" s="85"/>
      <c r="I5" s="85">
        <v>90</v>
      </c>
      <c r="J5" s="85">
        <v>60</v>
      </c>
      <c r="K5" s="85">
        <v>250</v>
      </c>
      <c r="L5" s="85"/>
      <c r="M5" s="85"/>
      <c r="N5" s="85"/>
      <c r="O5" s="89" t="s">
        <v>149</v>
      </c>
    </row>
    <row r="6" spans="1:15">
      <c r="A6" s="70">
        <f t="shared" si="0"/>
        <v>860</v>
      </c>
      <c r="B6" s="63">
        <v>5</v>
      </c>
      <c r="D6" s="86" t="s">
        <v>158</v>
      </c>
      <c r="E6" s="2" t="s">
        <v>153</v>
      </c>
      <c r="F6" s="2" t="s">
        <v>152</v>
      </c>
      <c r="G6" s="2" t="s">
        <v>154</v>
      </c>
      <c r="H6" s="2"/>
      <c r="I6" s="2" t="s">
        <v>156</v>
      </c>
      <c r="J6" s="2" t="s">
        <v>157</v>
      </c>
      <c r="K6" s="2" t="s">
        <v>155</v>
      </c>
      <c r="L6" s="2"/>
      <c r="M6" s="2"/>
      <c r="N6" s="2"/>
      <c r="O6" s="90"/>
    </row>
    <row r="7" spans="1:15" ht="15.75" thickBot="1">
      <c r="A7" s="70">
        <f t="shared" si="0"/>
        <v>1100</v>
      </c>
      <c r="B7" s="63">
        <v>6</v>
      </c>
      <c r="D7" s="87"/>
      <c r="E7" s="88"/>
      <c r="F7" s="88"/>
      <c r="G7" s="88"/>
      <c r="H7" s="88"/>
      <c r="I7" s="88"/>
      <c r="J7" s="88"/>
      <c r="K7" s="88"/>
      <c r="L7" s="88"/>
      <c r="M7" s="88"/>
      <c r="N7" s="88"/>
      <c r="O7" s="91"/>
    </row>
    <row r="8" spans="1:15">
      <c r="A8" s="70">
        <f t="shared" si="0"/>
        <v>1370</v>
      </c>
      <c r="B8" s="63">
        <v>7</v>
      </c>
      <c r="D8" s="86">
        <v>70</v>
      </c>
      <c r="E8" s="2">
        <v>95</v>
      </c>
      <c r="F8" s="2">
        <v>120</v>
      </c>
      <c r="G8" s="2">
        <v>65</v>
      </c>
      <c r="H8" s="2">
        <v>325</v>
      </c>
      <c r="I8" s="2">
        <v>80</v>
      </c>
      <c r="J8" s="2">
        <v>100</v>
      </c>
      <c r="K8" s="2">
        <v>205</v>
      </c>
      <c r="L8" s="2">
        <v>140</v>
      </c>
      <c r="M8" s="2">
        <v>140</v>
      </c>
      <c r="N8" s="2"/>
      <c r="O8" s="90" t="s">
        <v>150</v>
      </c>
    </row>
    <row r="9" spans="1:15">
      <c r="A9" s="70">
        <f t="shared" si="0"/>
        <v>1670</v>
      </c>
      <c r="B9" s="63">
        <v>8</v>
      </c>
      <c r="D9" s="86">
        <v>2</v>
      </c>
      <c r="E9" s="2">
        <v>3</v>
      </c>
      <c r="F9" s="2">
        <v>8</v>
      </c>
      <c r="G9" s="2" t="s">
        <v>146</v>
      </c>
      <c r="H9" s="2" t="s">
        <v>159</v>
      </c>
      <c r="I9" s="2" t="s">
        <v>171</v>
      </c>
      <c r="J9" s="2" t="s">
        <v>143</v>
      </c>
      <c r="K9" s="2" t="s">
        <v>160</v>
      </c>
      <c r="L9" s="2" t="s">
        <v>161</v>
      </c>
      <c r="M9" s="2">
        <v>9</v>
      </c>
      <c r="N9" s="2"/>
      <c r="O9" s="90"/>
    </row>
    <row r="10" spans="1:15" ht="15.75" thickBot="1">
      <c r="A10" s="70">
        <f t="shared" si="0"/>
        <v>2000</v>
      </c>
      <c r="B10" s="63">
        <v>9</v>
      </c>
      <c r="D10" s="86"/>
      <c r="E10" s="2"/>
      <c r="F10" s="2"/>
      <c r="G10" s="2"/>
      <c r="H10" s="2"/>
      <c r="I10" s="2"/>
      <c r="J10" s="2"/>
      <c r="K10" s="2"/>
      <c r="L10" s="2"/>
      <c r="M10" s="2"/>
      <c r="N10" s="2"/>
      <c r="O10" s="90"/>
    </row>
    <row r="11" spans="1:15">
      <c r="A11" s="70">
        <f t="shared" si="0"/>
        <v>2360</v>
      </c>
      <c r="B11" s="63">
        <v>10</v>
      </c>
      <c r="D11" s="84">
        <v>100</v>
      </c>
      <c r="E11" s="85">
        <v>60</v>
      </c>
      <c r="F11" s="85">
        <v>345</v>
      </c>
      <c r="G11" s="85">
        <v>65</v>
      </c>
      <c r="H11" s="85">
        <v>150</v>
      </c>
      <c r="I11" s="85">
        <v>80</v>
      </c>
      <c r="J11" s="85">
        <v>170</v>
      </c>
      <c r="K11" s="85">
        <v>40</v>
      </c>
      <c r="L11" s="85">
        <v>50</v>
      </c>
      <c r="M11" s="85"/>
      <c r="N11" s="85"/>
      <c r="O11" s="89" t="s">
        <v>151</v>
      </c>
    </row>
    <row r="12" spans="1:15">
      <c r="A12" s="70">
        <f t="shared" si="0"/>
        <v>2750</v>
      </c>
      <c r="D12" s="86" t="s">
        <v>162</v>
      </c>
      <c r="E12" s="2" t="s">
        <v>163</v>
      </c>
      <c r="F12" s="2" t="s">
        <v>164</v>
      </c>
      <c r="G12" s="2" t="s">
        <v>165</v>
      </c>
      <c r="H12" s="2" t="s">
        <v>166</v>
      </c>
      <c r="I12" s="2" t="s">
        <v>167</v>
      </c>
      <c r="J12" s="2" t="s">
        <v>168</v>
      </c>
      <c r="K12" s="2" t="s">
        <v>169</v>
      </c>
      <c r="L12" s="2" t="s">
        <v>170</v>
      </c>
      <c r="M12" s="2"/>
      <c r="N12" s="2"/>
      <c r="O12" s="90"/>
    </row>
    <row r="13" spans="1:15" ht="15.75" thickBot="1">
      <c r="D13" s="87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91"/>
    </row>
    <row r="16" spans="1:15">
      <c r="D16" t="s">
        <v>175</v>
      </c>
      <c r="E16" t="s">
        <v>172</v>
      </c>
      <c r="F16" t="s">
        <v>176</v>
      </c>
      <c r="G16" t="s">
        <v>173</v>
      </c>
      <c r="H16" t="s">
        <v>174</v>
      </c>
    </row>
    <row r="18" spans="2:17">
      <c r="D18" t="s">
        <v>184</v>
      </c>
      <c r="E18" t="s">
        <v>177</v>
      </c>
      <c r="F18" t="s">
        <v>196</v>
      </c>
      <c r="G18" t="s">
        <v>188</v>
      </c>
      <c r="H18" t="s">
        <v>183</v>
      </c>
    </row>
    <row r="19" spans="2:17">
      <c r="D19" t="s">
        <v>186</v>
      </c>
      <c r="E19" t="s">
        <v>195</v>
      </c>
      <c r="F19" t="s">
        <v>192</v>
      </c>
      <c r="G19" t="s">
        <v>193</v>
      </c>
      <c r="H19" t="s">
        <v>182</v>
      </c>
    </row>
    <row r="20" spans="2:17">
      <c r="D20" t="s">
        <v>185</v>
      </c>
      <c r="F20" t="s">
        <v>191</v>
      </c>
      <c r="G20" t="s">
        <v>189</v>
      </c>
      <c r="H20" t="s">
        <v>178</v>
      </c>
      <c r="M20">
        <v>24</v>
      </c>
      <c r="N20">
        <v>12</v>
      </c>
      <c r="O20">
        <v>6</v>
      </c>
      <c r="P20">
        <v>3</v>
      </c>
      <c r="Q20">
        <v>1</v>
      </c>
    </row>
    <row r="21" spans="2:17">
      <c r="F21" t="s">
        <v>199</v>
      </c>
      <c r="G21" t="s">
        <v>194</v>
      </c>
      <c r="H21" t="s">
        <v>181</v>
      </c>
    </row>
    <row r="22" spans="2:17">
      <c r="F22" t="s">
        <v>197</v>
      </c>
      <c r="G22" t="s">
        <v>190</v>
      </c>
    </row>
    <row r="23" spans="2:17">
      <c r="F23" t="s">
        <v>180</v>
      </c>
      <c r="G23" t="s">
        <v>187</v>
      </c>
    </row>
    <row r="24" spans="2:17">
      <c r="F24" t="s">
        <v>198</v>
      </c>
    </row>
    <row r="25" spans="2:17">
      <c r="F25" t="s">
        <v>200</v>
      </c>
    </row>
    <row r="26" spans="2:17">
      <c r="F26" t="s">
        <v>179</v>
      </c>
    </row>
    <row r="28" spans="2:17">
      <c r="B28" t="s">
        <v>184</v>
      </c>
      <c r="C28" t="s">
        <v>186</v>
      </c>
      <c r="D28" t="s">
        <v>185</v>
      </c>
      <c r="F28" t="s">
        <v>177</v>
      </c>
      <c r="G28" t="s">
        <v>195</v>
      </c>
      <c r="H28" t="s">
        <v>196</v>
      </c>
      <c r="J28" t="s">
        <v>192</v>
      </c>
      <c r="K28" t="s">
        <v>191</v>
      </c>
      <c r="L28" t="s">
        <v>199</v>
      </c>
      <c r="N28" t="s">
        <v>197</v>
      </c>
      <c r="O28" t="s">
        <v>180</v>
      </c>
      <c r="P28" t="s">
        <v>198</v>
      </c>
    </row>
    <row r="30" spans="2:17">
      <c r="B30" t="s">
        <v>200</v>
      </c>
      <c r="C30" t="s">
        <v>179</v>
      </c>
      <c r="D30" t="s">
        <v>188</v>
      </c>
      <c r="F30" t="s">
        <v>193</v>
      </c>
      <c r="G30" t="s">
        <v>189</v>
      </c>
      <c r="H30" t="s">
        <v>194</v>
      </c>
      <c r="J30" t="s">
        <v>190</v>
      </c>
      <c r="K30" t="s">
        <v>187</v>
      </c>
      <c r="L30" t="s">
        <v>183</v>
      </c>
      <c r="N30" t="s">
        <v>182</v>
      </c>
      <c r="O30" t="s">
        <v>178</v>
      </c>
      <c r="P30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31"/>
  <sheetViews>
    <sheetView workbookViewId="0">
      <selection activeCell="B32" sqref="B32"/>
    </sheetView>
  </sheetViews>
  <sheetFormatPr defaultRowHeight="15"/>
  <cols>
    <col min="1" max="1" width="8" customWidth="1"/>
    <col min="2" max="2" width="13.85546875" customWidth="1"/>
    <col min="3" max="3" width="7.85546875" customWidth="1"/>
    <col min="4" max="4" width="7.140625" customWidth="1"/>
    <col min="5" max="5" width="9.42578125" customWidth="1"/>
    <col min="6" max="6" width="9.85546875" customWidth="1"/>
    <col min="7" max="7" width="10.7109375" customWidth="1"/>
    <col min="13" max="13" width="11.140625" customWidth="1"/>
    <col min="14" max="14" width="20.7109375" customWidth="1"/>
    <col min="15" max="15" width="7.42578125" customWidth="1"/>
  </cols>
  <sheetData>
    <row r="1" spans="1:19">
      <c r="A1" s="8" t="s">
        <v>23</v>
      </c>
      <c r="B1" s="8" t="s">
        <v>26</v>
      </c>
      <c r="C1" s="8" t="s">
        <v>20</v>
      </c>
      <c r="D1" s="8" t="s">
        <v>21</v>
      </c>
    </row>
    <row r="2" spans="1:19">
      <c r="A2" s="8">
        <v>8</v>
      </c>
      <c r="B2" s="8">
        <f>A2*0.4</f>
        <v>3.2</v>
      </c>
      <c r="C2" s="8">
        <v>120</v>
      </c>
      <c r="D2" s="8">
        <v>3</v>
      </c>
      <c r="E2" s="8"/>
    </row>
    <row r="3" spans="1:19" ht="15.75" thickBot="1"/>
    <row r="4" spans="1:19" ht="15.75" thickBot="1">
      <c r="B4" s="19" t="s">
        <v>27</v>
      </c>
      <c r="C4" s="8"/>
      <c r="D4" s="8"/>
      <c r="E4" s="19" t="s">
        <v>22</v>
      </c>
      <c r="F4" s="19" t="s">
        <v>31</v>
      </c>
      <c r="G4" s="19" t="s">
        <v>30</v>
      </c>
      <c r="H4" s="8"/>
      <c r="I4" s="19" t="s">
        <v>24</v>
      </c>
      <c r="J4" s="19" t="s">
        <v>25</v>
      </c>
      <c r="K4" s="8"/>
      <c r="L4" s="19" t="s">
        <v>29</v>
      </c>
      <c r="M4" s="8"/>
      <c r="N4" s="8"/>
      <c r="O4" s="8"/>
      <c r="P4" s="8"/>
      <c r="Q4" s="8"/>
      <c r="R4" s="8"/>
      <c r="S4" s="8"/>
    </row>
    <row r="5" spans="1:19">
      <c r="B5" s="16">
        <v>1</v>
      </c>
      <c r="C5" s="8"/>
      <c r="D5" s="8"/>
      <c r="E5" s="16">
        <v>50</v>
      </c>
      <c r="F5" s="16">
        <f t="shared" ref="F5:F19" si="0">E5*$B$2</f>
        <v>160</v>
      </c>
      <c r="G5" s="16">
        <f>$C$2*$D$2+E5</f>
        <v>410</v>
      </c>
      <c r="H5" s="8"/>
      <c r="I5" s="16">
        <f t="shared" ref="I5:I19" si="1">(F5/5.3544563483342)*5</f>
        <v>149.40825883264213</v>
      </c>
      <c r="J5" s="16">
        <f t="shared" ref="J5:J19" si="2">(F5/0.18159375101708)*5</f>
        <v>4405.4379378107296</v>
      </c>
      <c r="K5" s="8"/>
      <c r="L5" s="16">
        <f t="shared" ref="L5:L19" si="3">F5*10</f>
        <v>1600</v>
      </c>
      <c r="M5" s="8"/>
      <c r="N5" s="8"/>
      <c r="O5" s="8"/>
      <c r="P5" s="8"/>
      <c r="Q5" s="8"/>
      <c r="R5" s="8"/>
      <c r="S5" s="8"/>
    </row>
    <row r="6" spans="1:19">
      <c r="B6" s="7">
        <v>2</v>
      </c>
      <c r="C6" s="8"/>
      <c r="D6" s="8"/>
      <c r="E6" s="7">
        <f t="shared" ref="E6:E19" si="4">E5+(G5/10)</f>
        <v>91</v>
      </c>
      <c r="F6" s="7">
        <f t="shared" si="0"/>
        <v>291.2</v>
      </c>
      <c r="G6" s="7">
        <f t="shared" ref="G6:G19" si="5">$C$2*$D$2+E6</f>
        <v>451</v>
      </c>
      <c r="H6" s="8"/>
      <c r="I6" s="7">
        <f t="shared" si="1"/>
        <v>271.92303107540869</v>
      </c>
      <c r="J6" s="7">
        <f t="shared" si="2"/>
        <v>8017.8970468155276</v>
      </c>
      <c r="K6" s="8"/>
      <c r="L6" s="7">
        <f t="shared" si="3"/>
        <v>2912</v>
      </c>
      <c r="M6" s="8"/>
      <c r="N6" s="8"/>
      <c r="O6" s="8"/>
      <c r="P6" s="8"/>
      <c r="Q6" s="8"/>
      <c r="R6" s="8"/>
      <c r="S6" s="8"/>
    </row>
    <row r="7" spans="1:19" ht="15.75" thickBot="1">
      <c r="B7" s="15">
        <v>3</v>
      </c>
      <c r="C7" s="8"/>
      <c r="D7" s="8"/>
      <c r="E7" s="15">
        <f t="shared" si="4"/>
        <v>136.1</v>
      </c>
      <c r="F7" s="15">
        <f t="shared" si="0"/>
        <v>435.52</v>
      </c>
      <c r="G7" s="15">
        <f t="shared" si="5"/>
        <v>496.1</v>
      </c>
      <c r="H7" s="8"/>
      <c r="I7" s="15">
        <f t="shared" si="1"/>
        <v>406.68928054245191</v>
      </c>
      <c r="J7" s="15">
        <f t="shared" si="2"/>
        <v>11991.602066720805</v>
      </c>
      <c r="K7" s="8"/>
      <c r="L7" s="15">
        <f t="shared" si="3"/>
        <v>4355.2</v>
      </c>
      <c r="M7" s="8"/>
      <c r="N7" s="8"/>
      <c r="O7" s="8"/>
      <c r="P7" s="8"/>
      <c r="Q7" s="8"/>
      <c r="R7" s="8"/>
      <c r="S7" s="8"/>
    </row>
    <row r="8" spans="1:19" ht="15.75" thickBot="1">
      <c r="B8" s="17">
        <v>4</v>
      </c>
      <c r="C8" s="1"/>
      <c r="D8" s="1"/>
      <c r="E8" s="20">
        <f t="shared" si="4"/>
        <v>185.70999999999998</v>
      </c>
      <c r="F8" s="21">
        <f t="shared" si="0"/>
        <v>594.27199999999993</v>
      </c>
      <c r="G8" s="22">
        <f t="shared" si="5"/>
        <v>545.71</v>
      </c>
      <c r="H8" s="1"/>
      <c r="I8" s="20">
        <f t="shared" si="1"/>
        <v>554.93215495619938</v>
      </c>
      <c r="J8" s="22">
        <f t="shared" si="2"/>
        <v>16362.677588616609</v>
      </c>
      <c r="K8" s="1"/>
      <c r="L8" s="23">
        <f t="shared" si="3"/>
        <v>5942.7199999999993</v>
      </c>
      <c r="M8" s="8"/>
      <c r="N8" s="8"/>
      <c r="O8" s="8"/>
      <c r="P8" s="8"/>
      <c r="Q8" s="8"/>
      <c r="R8" s="8"/>
      <c r="S8" s="8"/>
    </row>
    <row r="9" spans="1:19">
      <c r="B9" s="16">
        <v>5</v>
      </c>
      <c r="C9" s="1"/>
      <c r="D9" s="1"/>
      <c r="E9" s="16">
        <f t="shared" si="4"/>
        <v>240.28099999999998</v>
      </c>
      <c r="F9" s="16">
        <f t="shared" si="0"/>
        <v>768.89919999999995</v>
      </c>
      <c r="G9" s="16">
        <f t="shared" si="5"/>
        <v>600.28099999999995</v>
      </c>
      <c r="H9" s="1"/>
      <c r="I9" s="16">
        <f t="shared" si="1"/>
        <v>717.99931681132171</v>
      </c>
      <c r="J9" s="16">
        <f t="shared" si="2"/>
        <v>21170.860662701998</v>
      </c>
      <c r="K9" s="1"/>
      <c r="L9" s="16">
        <f t="shared" si="3"/>
        <v>7688.9919999999993</v>
      </c>
      <c r="M9" s="8"/>
      <c r="N9" s="8"/>
      <c r="O9" s="8"/>
      <c r="P9" s="8"/>
      <c r="Q9" s="8"/>
      <c r="R9" s="8"/>
      <c r="S9" s="8"/>
    </row>
    <row r="10" spans="1:19">
      <c r="B10" s="7">
        <v>6</v>
      </c>
      <c r="C10" s="1"/>
      <c r="D10" s="1"/>
      <c r="E10" s="7">
        <f t="shared" si="4"/>
        <v>300.30909999999994</v>
      </c>
      <c r="F10" s="7">
        <f t="shared" si="0"/>
        <v>960.98911999999984</v>
      </c>
      <c r="G10" s="7">
        <f t="shared" si="5"/>
        <v>660.30909999999994</v>
      </c>
      <c r="H10" s="1"/>
      <c r="I10" s="7">
        <f t="shared" si="1"/>
        <v>897.3731948519561</v>
      </c>
      <c r="J10" s="7">
        <f t="shared" si="2"/>
        <v>26459.862044195921</v>
      </c>
      <c r="K10" s="1"/>
      <c r="L10" s="7">
        <f t="shared" si="3"/>
        <v>9609.8911999999982</v>
      </c>
      <c r="M10" s="8"/>
      <c r="N10" s="8"/>
      <c r="O10" s="8"/>
      <c r="P10" s="8"/>
      <c r="Q10" s="8"/>
      <c r="R10" s="8"/>
      <c r="S10" s="8"/>
    </row>
    <row r="11" spans="1:19" ht="15.75" thickBot="1">
      <c r="B11" s="15">
        <v>7</v>
      </c>
      <c r="C11" s="1"/>
      <c r="D11" s="1"/>
      <c r="E11" s="15">
        <f t="shared" si="4"/>
        <v>366.34000999999995</v>
      </c>
      <c r="F11" s="15">
        <f t="shared" si="0"/>
        <v>1172.2880319999999</v>
      </c>
      <c r="G11" s="15">
        <f t="shared" si="5"/>
        <v>726.34000999999989</v>
      </c>
      <c r="H11" s="1"/>
      <c r="I11" s="15">
        <f t="shared" si="1"/>
        <v>1094.6844606966542</v>
      </c>
      <c r="J11" s="15">
        <f t="shared" si="2"/>
        <v>32277.763563839238</v>
      </c>
      <c r="K11" s="1"/>
      <c r="L11" s="15">
        <f t="shared" si="3"/>
        <v>11722.88032</v>
      </c>
      <c r="M11" s="8"/>
      <c r="N11" s="8"/>
      <c r="O11" s="8"/>
      <c r="P11" s="8"/>
      <c r="Q11" s="8"/>
      <c r="R11" s="8"/>
      <c r="S11" s="8"/>
    </row>
    <row r="12" spans="1:19" ht="15.75" thickBot="1">
      <c r="B12" s="17">
        <v>8</v>
      </c>
      <c r="C12" s="1"/>
      <c r="D12" s="1"/>
      <c r="E12" s="20">
        <f t="shared" si="4"/>
        <v>438.9740109999999</v>
      </c>
      <c r="F12" s="21">
        <f t="shared" si="0"/>
        <v>1404.7168351999999</v>
      </c>
      <c r="G12" s="22">
        <f t="shared" si="5"/>
        <v>798.9740109999999</v>
      </c>
      <c r="H12" s="1"/>
      <c r="I12" s="20">
        <f t="shared" si="1"/>
        <v>1311.7268531258219</v>
      </c>
      <c r="J12" s="22">
        <f t="shared" si="2"/>
        <v>38677.455235446891</v>
      </c>
      <c r="K12" s="1"/>
      <c r="L12" s="23">
        <f t="shared" si="3"/>
        <v>14047.168351999999</v>
      </c>
      <c r="M12" s="8"/>
      <c r="N12" s="8"/>
      <c r="O12" s="8"/>
      <c r="P12" s="8"/>
      <c r="Q12" s="8"/>
      <c r="R12" s="8"/>
      <c r="S12" s="8"/>
    </row>
    <row r="13" spans="1:19">
      <c r="B13" s="16">
        <v>9</v>
      </c>
      <c r="C13" s="1"/>
      <c r="D13" s="1"/>
      <c r="E13" s="16">
        <f t="shared" si="4"/>
        <v>518.87141209999993</v>
      </c>
      <c r="F13" s="16">
        <f t="shared" si="0"/>
        <v>1660.3885187199999</v>
      </c>
      <c r="G13" s="16">
        <f t="shared" si="5"/>
        <v>878.87141209999993</v>
      </c>
      <c r="H13" s="1"/>
      <c r="I13" s="16">
        <f t="shared" si="1"/>
        <v>1550.4734847979066</v>
      </c>
      <c r="J13" s="16">
        <f t="shared" si="2"/>
        <v>45717.116074215301</v>
      </c>
      <c r="K13" s="1"/>
      <c r="L13" s="16">
        <f t="shared" si="3"/>
        <v>16603.885187199998</v>
      </c>
      <c r="M13" s="1"/>
      <c r="N13" s="1"/>
      <c r="O13" s="1"/>
      <c r="P13" s="1"/>
      <c r="Q13" s="1"/>
      <c r="R13" s="8"/>
      <c r="S13" s="8"/>
    </row>
    <row r="14" spans="1:19">
      <c r="B14" s="7">
        <v>10</v>
      </c>
      <c r="C14" s="1"/>
      <c r="D14" s="1"/>
      <c r="E14" s="7">
        <f t="shared" si="4"/>
        <v>606.75855330999991</v>
      </c>
      <c r="F14" s="7">
        <f t="shared" si="0"/>
        <v>1941.6273705919998</v>
      </c>
      <c r="G14" s="7">
        <f t="shared" si="5"/>
        <v>966.75855330999991</v>
      </c>
      <c r="H14" s="1"/>
      <c r="I14" s="7">
        <f t="shared" si="1"/>
        <v>1813.0947796371993</v>
      </c>
      <c r="J14" s="7">
        <f t="shared" si="2"/>
        <v>53460.742996860557</v>
      </c>
      <c r="K14" s="1"/>
      <c r="L14" s="7">
        <f t="shared" si="3"/>
        <v>19416.273705919997</v>
      </c>
      <c r="M14" s="1"/>
      <c r="N14" s="1"/>
      <c r="O14" s="1"/>
      <c r="P14" s="1"/>
      <c r="Q14" s="1"/>
      <c r="R14" s="8"/>
      <c r="S14" s="8"/>
    </row>
    <row r="15" spans="1:19" ht="15.75" thickBot="1">
      <c r="B15" s="15">
        <v>11</v>
      </c>
      <c r="C15" s="1"/>
      <c r="D15" s="1"/>
      <c r="E15" s="15">
        <f t="shared" si="4"/>
        <v>703.43440864099989</v>
      </c>
      <c r="F15" s="15">
        <f t="shared" si="0"/>
        <v>2250.9901076511997</v>
      </c>
      <c r="G15" s="15">
        <f t="shared" si="5"/>
        <v>1063.4344086409999</v>
      </c>
      <c r="H15" s="1"/>
      <c r="I15" s="15">
        <f t="shared" si="1"/>
        <v>2101.9782039604215</v>
      </c>
      <c r="J15" s="15">
        <f t="shared" si="2"/>
        <v>61978.732611770327</v>
      </c>
      <c r="K15" s="1"/>
      <c r="L15" s="15">
        <f t="shared" si="3"/>
        <v>22509.901076511997</v>
      </c>
      <c r="M15" s="1"/>
      <c r="N15" s="1"/>
      <c r="O15" s="1"/>
      <c r="P15" s="1"/>
      <c r="Q15" s="1"/>
      <c r="R15" s="8"/>
      <c r="S15" s="8"/>
    </row>
    <row r="16" spans="1:19" ht="15.75" thickBot="1">
      <c r="B16" s="17">
        <v>12</v>
      </c>
      <c r="C16" s="1"/>
      <c r="D16" s="1"/>
      <c r="E16" s="20">
        <f t="shared" si="4"/>
        <v>809.77784950509988</v>
      </c>
      <c r="F16" s="21">
        <f t="shared" si="0"/>
        <v>2591.28911841632</v>
      </c>
      <c r="G16" s="22">
        <f t="shared" si="5"/>
        <v>1169.7778495050998</v>
      </c>
      <c r="H16" s="1"/>
      <c r="I16" s="20">
        <f t="shared" si="1"/>
        <v>2419.7499707159664</v>
      </c>
      <c r="J16" s="22">
        <f t="shared" si="2"/>
        <v>71348.5211881711</v>
      </c>
      <c r="K16" s="1"/>
      <c r="L16" s="23">
        <f t="shared" si="3"/>
        <v>25912.8911841632</v>
      </c>
      <c r="M16" s="1"/>
      <c r="N16" s="1"/>
      <c r="O16" s="1"/>
      <c r="P16" s="1"/>
      <c r="Q16" s="1"/>
      <c r="R16" s="8"/>
      <c r="S16" s="8"/>
    </row>
    <row r="17" spans="1:21">
      <c r="B17" s="16">
        <v>13</v>
      </c>
      <c r="C17" s="8"/>
      <c r="D17" s="8"/>
      <c r="E17" s="16">
        <f t="shared" si="4"/>
        <v>926.75563445560988</v>
      </c>
      <c r="F17" s="16">
        <f t="shared" si="0"/>
        <v>2965.6180302579519</v>
      </c>
      <c r="G17" s="16">
        <f t="shared" si="5"/>
        <v>1286.7556344556099</v>
      </c>
      <c r="H17" s="1"/>
      <c r="I17" s="16">
        <f t="shared" si="1"/>
        <v>2769.2989141470653</v>
      </c>
      <c r="J17" s="16">
        <f t="shared" si="2"/>
        <v>81655.288622211941</v>
      </c>
      <c r="K17" s="1"/>
      <c r="L17" s="16">
        <f t="shared" si="3"/>
        <v>29656.18030257952</v>
      </c>
      <c r="M17" s="1"/>
      <c r="N17" s="1"/>
      <c r="O17" s="1"/>
      <c r="P17" s="1"/>
      <c r="Q17" s="1"/>
      <c r="R17" s="8"/>
      <c r="S17" s="8"/>
    </row>
    <row r="18" spans="1:21">
      <c r="B18" s="7">
        <v>14</v>
      </c>
      <c r="C18" s="8"/>
      <c r="D18" s="8"/>
      <c r="E18" s="7">
        <f t="shared" si="4"/>
        <v>1055.4311979011709</v>
      </c>
      <c r="F18" s="7">
        <f t="shared" si="0"/>
        <v>3377.3798332837468</v>
      </c>
      <c r="G18" s="7">
        <f t="shared" si="5"/>
        <v>1415.4311979011709</v>
      </c>
      <c r="H18" s="1"/>
      <c r="I18" s="7">
        <f t="shared" si="1"/>
        <v>3153.8027519212737</v>
      </c>
      <c r="J18" s="7">
        <f t="shared" si="2"/>
        <v>92992.732799656835</v>
      </c>
      <c r="K18" s="1"/>
      <c r="L18" s="7">
        <f t="shared" si="3"/>
        <v>33773.798332837468</v>
      </c>
      <c r="M18" s="1"/>
      <c r="N18" s="1"/>
      <c r="O18" s="1"/>
      <c r="P18" s="1"/>
      <c r="Q18" s="1"/>
      <c r="R18" s="8"/>
      <c r="S18" s="8"/>
    </row>
    <row r="19" spans="1:21">
      <c r="B19" s="7">
        <v>15</v>
      </c>
      <c r="C19" s="8"/>
      <c r="D19" s="8"/>
      <c r="E19" s="7">
        <f t="shared" si="4"/>
        <v>1196.974317691288</v>
      </c>
      <c r="F19" s="7">
        <f t="shared" si="0"/>
        <v>3830.3178166121215</v>
      </c>
      <c r="G19" s="7">
        <f t="shared" si="5"/>
        <v>1556.974317691288</v>
      </c>
      <c r="H19" s="1"/>
      <c r="I19" s="7">
        <f t="shared" si="1"/>
        <v>3576.7569734729041</v>
      </c>
      <c r="J19" s="7">
        <f t="shared" si="2"/>
        <v>105463.92139484626</v>
      </c>
      <c r="K19" s="1"/>
      <c r="L19" s="7">
        <f t="shared" si="3"/>
        <v>38303.178166121215</v>
      </c>
      <c r="M19" s="1"/>
      <c r="N19" s="1"/>
      <c r="O19" s="1"/>
      <c r="P19" s="1"/>
      <c r="Q19" s="1"/>
      <c r="R19" s="8"/>
      <c r="S19" s="8"/>
    </row>
    <row r="20" spans="1:21">
      <c r="B20" s="8"/>
      <c r="C20" s="8"/>
      <c r="D20" s="8"/>
      <c r="E20" s="8"/>
      <c r="F20" s="8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8"/>
      <c r="S20" s="8"/>
    </row>
    <row r="21" spans="1:21">
      <c r="B21" s="8"/>
      <c r="C21" s="8"/>
      <c r="D21" s="8"/>
      <c r="E21" s="8"/>
      <c r="F21" s="8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8"/>
      <c r="S21" s="8"/>
    </row>
    <row r="26" spans="1:21">
      <c r="S26" s="8"/>
    </row>
    <row r="27" spans="1:21">
      <c r="B27" s="100"/>
      <c r="C27" s="101"/>
      <c r="D27" s="101"/>
      <c r="E27" s="101"/>
      <c r="F27" s="101"/>
      <c r="G27" s="101"/>
      <c r="H27" s="101"/>
      <c r="I27" s="102"/>
      <c r="J27" s="2"/>
      <c r="K27" s="103"/>
      <c r="L27" s="103"/>
      <c r="M27" s="103"/>
      <c r="N27" s="103"/>
      <c r="O27" s="103"/>
      <c r="P27" s="2"/>
      <c r="Q27" s="104"/>
      <c r="R27" s="104"/>
      <c r="S27" s="8"/>
      <c r="U27" s="24"/>
    </row>
    <row r="28" spans="1:21">
      <c r="B28" s="3" t="s">
        <v>0</v>
      </c>
      <c r="C28" s="3" t="s">
        <v>1</v>
      </c>
      <c r="D28" s="3" t="s">
        <v>2</v>
      </c>
      <c r="E28" s="3" t="s">
        <v>3</v>
      </c>
      <c r="F28" s="3" t="s">
        <v>28</v>
      </c>
      <c r="G28" s="3" t="s">
        <v>15</v>
      </c>
      <c r="H28" s="4" t="s">
        <v>12</v>
      </c>
      <c r="I28" s="4" t="s">
        <v>11</v>
      </c>
      <c r="K28" s="3" t="s">
        <v>5</v>
      </c>
      <c r="L28" s="3" t="s">
        <v>6</v>
      </c>
      <c r="M28" s="3" t="s">
        <v>8</v>
      </c>
      <c r="N28" s="3" t="s">
        <v>7</v>
      </c>
      <c r="O28" s="4" t="s">
        <v>13</v>
      </c>
      <c r="P28" s="2"/>
      <c r="Q28" s="4" t="s">
        <v>14</v>
      </c>
      <c r="R28" s="4" t="s">
        <v>9</v>
      </c>
      <c r="S28" s="8"/>
      <c r="U28" s="5" t="s">
        <v>18</v>
      </c>
    </row>
    <row r="29" spans="1:21" ht="15.75" thickBot="1">
      <c r="A29" s="8"/>
      <c r="B29" s="8"/>
      <c r="C29" s="8"/>
      <c r="D29" s="8"/>
      <c r="E29" s="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8"/>
      <c r="R29" s="8"/>
      <c r="S29" s="8"/>
    </row>
    <row r="30" spans="1:21" ht="15.75" thickBot="1">
      <c r="A30" s="25">
        <f>R30/L8</f>
        <v>0.98301064885805356</v>
      </c>
      <c r="B30" s="9">
        <v>381</v>
      </c>
      <c r="C30" s="10">
        <v>1</v>
      </c>
      <c r="D30" s="10">
        <v>9</v>
      </c>
      <c r="E30" s="10">
        <v>1.92</v>
      </c>
      <c r="F30" s="10">
        <f>(2*B30+C30+D30)/(E30*2)</f>
        <v>201.04166666666669</v>
      </c>
      <c r="G30" s="10">
        <v>600</v>
      </c>
      <c r="H30" s="13">
        <f>F30*5.3544563483342</f>
        <v>1076.4688283630214</v>
      </c>
      <c r="I30" s="12">
        <f>(10000/F30)/((10000/F30)-(G30/300))</f>
        <v>1.0418927718688951</v>
      </c>
      <c r="J30" s="1"/>
      <c r="K30" s="14">
        <v>16200</v>
      </c>
      <c r="L30" s="11">
        <v>9</v>
      </c>
      <c r="M30" s="11">
        <v>0.06</v>
      </c>
      <c r="N30" s="11">
        <f>K30*(L30*M30+1)</f>
        <v>24948</v>
      </c>
      <c r="O30" s="12">
        <f>N30*0.18159375101708</f>
        <v>4530.4009003741121</v>
      </c>
      <c r="P30" s="1"/>
      <c r="Q30" s="18">
        <v>0</v>
      </c>
      <c r="R30" s="12">
        <f>(H30+O30+Q30)*I30</f>
        <v>5841.7570431817312</v>
      </c>
      <c r="S30" s="8">
        <f>(R30/300)</f>
        <v>19.472523477272436</v>
      </c>
    </row>
    <row r="31" spans="1:21">
      <c r="S31" s="8"/>
    </row>
  </sheetData>
  <mergeCells count="3">
    <mergeCell ref="B27:I27"/>
    <mergeCell ref="K27:O27"/>
    <mergeCell ref="Q27:R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9"/>
  <sheetViews>
    <sheetView workbookViewId="0">
      <selection activeCell="H19" sqref="H19:I29"/>
    </sheetView>
  </sheetViews>
  <sheetFormatPr defaultRowHeight="15"/>
  <cols>
    <col min="1" max="1" width="11.5703125" customWidth="1"/>
    <col min="7" max="7" width="9.140625" customWidth="1"/>
  </cols>
  <sheetData>
    <row r="1" spans="1:19">
      <c r="A1" s="26"/>
      <c r="B1" s="97"/>
      <c r="C1" s="98"/>
      <c r="D1" s="98"/>
      <c r="E1" s="98"/>
      <c r="F1" s="98"/>
      <c r="G1" s="98"/>
      <c r="H1" s="98"/>
      <c r="I1" s="99"/>
      <c r="J1" s="26"/>
      <c r="K1" s="105"/>
      <c r="L1" s="105"/>
      <c r="M1" s="105"/>
      <c r="N1" s="105"/>
      <c r="O1" s="105"/>
      <c r="P1" s="26"/>
      <c r="Q1" s="92"/>
      <c r="R1" s="93"/>
    </row>
    <row r="2" spans="1:19" ht="15.75">
      <c r="A2" s="42" t="s">
        <v>60</v>
      </c>
      <c r="B2" s="41" t="s">
        <v>0</v>
      </c>
      <c r="C2" s="27" t="s">
        <v>1</v>
      </c>
      <c r="D2" s="27" t="s">
        <v>2</v>
      </c>
      <c r="E2" s="27" t="s">
        <v>3</v>
      </c>
      <c r="F2" s="27" t="s">
        <v>4</v>
      </c>
      <c r="G2" s="27" t="s">
        <v>15</v>
      </c>
      <c r="H2" s="28" t="s">
        <v>12</v>
      </c>
      <c r="I2" s="28" t="s">
        <v>11</v>
      </c>
      <c r="J2" s="29"/>
      <c r="K2" s="27" t="s">
        <v>5</v>
      </c>
      <c r="L2" s="27" t="s">
        <v>6</v>
      </c>
      <c r="M2" s="27" t="s">
        <v>8</v>
      </c>
      <c r="N2" s="27" t="s">
        <v>7</v>
      </c>
      <c r="O2" s="28" t="s">
        <v>13</v>
      </c>
      <c r="P2" s="26"/>
      <c r="Q2" s="28" t="s">
        <v>14</v>
      </c>
      <c r="R2" s="43" t="s">
        <v>9</v>
      </c>
    </row>
    <row r="3" spans="1:19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44"/>
    </row>
    <row r="4" spans="1:19">
      <c r="A4" s="46" t="s">
        <v>61</v>
      </c>
      <c r="B4" s="34">
        <v>1</v>
      </c>
      <c r="C4" s="31">
        <v>1</v>
      </c>
      <c r="D4" s="31">
        <v>4</v>
      </c>
      <c r="E4" s="31">
        <v>3.5</v>
      </c>
      <c r="F4" s="31">
        <f>(2*B4+C4+D4)/(E4*2)</f>
        <v>1</v>
      </c>
      <c r="G4" s="31"/>
      <c r="H4" s="31">
        <f t="shared" ref="H4:H6" si="0">F4*5.3544563483342</f>
        <v>5.3544563483341996</v>
      </c>
      <c r="I4" s="32">
        <v>1</v>
      </c>
      <c r="J4" s="33"/>
      <c r="K4" s="34">
        <v>6</v>
      </c>
      <c r="L4" s="31">
        <v>0</v>
      </c>
      <c r="M4" s="31">
        <v>0.06</v>
      </c>
      <c r="N4" s="31">
        <f t="shared" ref="N4:N11" si="1">K4*(L4*M4+1)</f>
        <v>6</v>
      </c>
      <c r="O4" s="32">
        <f t="shared" ref="O4:O11" si="2">N4*0.18159375101708</f>
        <v>1.0895625061024801</v>
      </c>
      <c r="P4" s="33"/>
      <c r="Q4" s="34">
        <v>0</v>
      </c>
      <c r="R4" s="47">
        <f>(H4+O4+Q4)*I4</f>
        <v>6.4440188544366794</v>
      </c>
      <c r="S4" s="62">
        <v>1</v>
      </c>
    </row>
    <row r="5" spans="1:19">
      <c r="A5" s="46" t="s">
        <v>62</v>
      </c>
      <c r="B5" s="36">
        <v>3</v>
      </c>
      <c r="C5" s="33">
        <v>2</v>
      </c>
      <c r="D5" s="33">
        <v>5</v>
      </c>
      <c r="E5" s="33">
        <v>2.4500000000000002</v>
      </c>
      <c r="F5" s="33">
        <f t="shared" ref="F5:F7" si="3">(2*B5+C5+D5)/(E5*2)</f>
        <v>2.6530612244897958</v>
      </c>
      <c r="G5" s="33"/>
      <c r="H5" s="33">
        <f t="shared" si="0"/>
        <v>14.205700515988692</v>
      </c>
      <c r="I5" s="35">
        <f t="shared" ref="I5:I9" si="4">(500/F5)/((500/F5)-(G5/300))</f>
        <v>1</v>
      </c>
      <c r="J5" s="33"/>
      <c r="K5" s="36">
        <v>200</v>
      </c>
      <c r="L5" s="33">
        <v>0</v>
      </c>
      <c r="M5" s="33">
        <v>0.06</v>
      </c>
      <c r="N5" s="33">
        <f t="shared" si="1"/>
        <v>200</v>
      </c>
      <c r="O5" s="35">
        <f t="shared" si="2"/>
        <v>36.318750203416002</v>
      </c>
      <c r="P5" s="33"/>
      <c r="Q5" s="36">
        <v>0</v>
      </c>
      <c r="R5" s="48">
        <f t="shared" ref="R5:R11" si="5">(H5+O5+Q5)*I5</f>
        <v>50.524450719404697</v>
      </c>
    </row>
    <row r="6" spans="1:19">
      <c r="A6" s="46" t="s">
        <v>63</v>
      </c>
      <c r="B6" s="36">
        <v>13</v>
      </c>
      <c r="C6" s="33">
        <v>1</v>
      </c>
      <c r="D6" s="33">
        <v>4</v>
      </c>
      <c r="E6" s="33">
        <v>2.35</v>
      </c>
      <c r="F6" s="33">
        <f t="shared" si="3"/>
        <v>6.5957446808510634</v>
      </c>
      <c r="G6" s="33"/>
      <c r="H6" s="33">
        <f t="shared" si="0"/>
        <v>35.316626978374508</v>
      </c>
      <c r="I6" s="35">
        <f t="shared" si="4"/>
        <v>1</v>
      </c>
      <c r="J6" s="33"/>
      <c r="K6" s="36">
        <v>140</v>
      </c>
      <c r="L6" s="33">
        <v>3</v>
      </c>
      <c r="M6" s="33">
        <v>0.06</v>
      </c>
      <c r="N6" s="33">
        <f t="shared" si="1"/>
        <v>165.2</v>
      </c>
      <c r="O6" s="35">
        <f t="shared" si="2"/>
        <v>29.999287668021616</v>
      </c>
      <c r="P6" s="33"/>
      <c r="Q6" s="36">
        <v>0</v>
      </c>
      <c r="R6" s="48">
        <f t="shared" si="5"/>
        <v>65.315914646396124</v>
      </c>
      <c r="S6" s="62">
        <v>2</v>
      </c>
    </row>
    <row r="7" spans="1:19">
      <c r="A7" s="46" t="s">
        <v>64</v>
      </c>
      <c r="B7" s="36">
        <v>3</v>
      </c>
      <c r="C7" s="33">
        <v>1</v>
      </c>
      <c r="D7" s="33">
        <v>2</v>
      </c>
      <c r="E7" s="33">
        <v>2.35</v>
      </c>
      <c r="F7" s="33">
        <f t="shared" si="3"/>
        <v>1.9148936170212765</v>
      </c>
      <c r="G7" s="33"/>
      <c r="H7" s="33">
        <f>F7*5.3544563483342</f>
        <v>10.253214284044212</v>
      </c>
      <c r="I7" s="35">
        <f t="shared" si="4"/>
        <v>1</v>
      </c>
      <c r="K7" s="36">
        <v>25</v>
      </c>
      <c r="L7" s="33">
        <v>0</v>
      </c>
      <c r="M7" s="33">
        <v>0.06</v>
      </c>
      <c r="N7" s="33">
        <f t="shared" si="1"/>
        <v>25</v>
      </c>
      <c r="O7" s="35">
        <f t="shared" si="2"/>
        <v>4.5398437754270002</v>
      </c>
      <c r="Q7" s="36">
        <v>0</v>
      </c>
      <c r="R7" s="48">
        <f t="shared" si="5"/>
        <v>14.793058059471212</v>
      </c>
      <c r="S7" s="62">
        <v>3</v>
      </c>
    </row>
    <row r="8" spans="1:19">
      <c r="A8" s="46" t="s">
        <v>65</v>
      </c>
      <c r="B8" s="36">
        <v>16</v>
      </c>
      <c r="C8" s="33">
        <v>1</v>
      </c>
      <c r="D8" s="33">
        <v>4</v>
      </c>
      <c r="E8" s="33">
        <v>2.15</v>
      </c>
      <c r="F8" s="33">
        <f>(2*B8+C8+D8)/(E8*2)</f>
        <v>8.6046511627906987</v>
      </c>
      <c r="G8" s="33">
        <v>400</v>
      </c>
      <c r="H8" s="33">
        <f>F8*5.3544563483342</f>
        <v>46.07322904380591</v>
      </c>
      <c r="I8" s="35">
        <f t="shared" si="4"/>
        <v>1.023484608060933</v>
      </c>
      <c r="K8" s="36">
        <v>200</v>
      </c>
      <c r="L8" s="33">
        <v>10</v>
      </c>
      <c r="M8" s="33">
        <v>0.06</v>
      </c>
      <c r="N8" s="33">
        <f t="shared" si="1"/>
        <v>320</v>
      </c>
      <c r="O8" s="35">
        <f t="shared" si="2"/>
        <v>58.110000325465599</v>
      </c>
      <c r="Q8" s="36">
        <v>4</v>
      </c>
      <c r="R8" s="48">
        <f t="shared" si="5"/>
        <v>110.72387010977488</v>
      </c>
    </row>
    <row r="9" spans="1:19">
      <c r="A9" s="46" t="s">
        <v>66</v>
      </c>
      <c r="B9" s="36">
        <v>4</v>
      </c>
      <c r="C9" s="33">
        <v>1</v>
      </c>
      <c r="D9" s="33">
        <v>5</v>
      </c>
      <c r="E9" s="33">
        <v>2.4</v>
      </c>
      <c r="F9" s="33">
        <f t="shared" ref="F9" si="6">(2*B9+C9+D9)/(E9*2)</f>
        <v>2.916666666666667</v>
      </c>
      <c r="G9" s="33">
        <v>350</v>
      </c>
      <c r="H9" s="33">
        <f t="shared" ref="H9:H11" si="7">F9*5.3544563483342</f>
        <v>15.617164349308084</v>
      </c>
      <c r="I9" s="35">
        <f t="shared" si="4"/>
        <v>1.0068521885051041</v>
      </c>
      <c r="K9" s="36">
        <v>30</v>
      </c>
      <c r="L9" s="33">
        <v>0</v>
      </c>
      <c r="M9" s="33">
        <v>0.06</v>
      </c>
      <c r="N9" s="33">
        <f t="shared" si="1"/>
        <v>30</v>
      </c>
      <c r="O9" s="35">
        <f t="shared" si="2"/>
        <v>5.4478125305124001</v>
      </c>
      <c r="Q9" s="36">
        <v>0</v>
      </c>
      <c r="R9" s="48">
        <f t="shared" si="5"/>
        <v>21.209318072256671</v>
      </c>
      <c r="S9" s="62">
        <v>4</v>
      </c>
    </row>
    <row r="10" spans="1:19">
      <c r="A10" s="46" t="s">
        <v>67</v>
      </c>
      <c r="B10" s="36">
        <v>42</v>
      </c>
      <c r="C10" s="33">
        <v>1</v>
      </c>
      <c r="D10" s="33">
        <v>7</v>
      </c>
      <c r="E10" s="33">
        <v>2.2000000000000002</v>
      </c>
      <c r="F10" s="33">
        <f>(2*B10+C10+D10)/(E10*2)</f>
        <v>20.909090909090907</v>
      </c>
      <c r="G10" s="33"/>
      <c r="H10" s="33">
        <f t="shared" si="7"/>
        <v>111.95681455607871</v>
      </c>
      <c r="I10" s="35">
        <v>1</v>
      </c>
      <c r="K10" s="36">
        <v>880</v>
      </c>
      <c r="L10" s="33">
        <v>10</v>
      </c>
      <c r="M10" s="33">
        <v>0.06</v>
      </c>
      <c r="N10" s="33">
        <f t="shared" si="1"/>
        <v>1408</v>
      </c>
      <c r="O10" s="35">
        <f t="shared" si="2"/>
        <v>255.68400143204863</v>
      </c>
      <c r="Q10" s="36">
        <v>180</v>
      </c>
      <c r="R10" s="48">
        <f t="shared" si="5"/>
        <v>547.64081598812731</v>
      </c>
      <c r="S10" s="62">
        <v>5</v>
      </c>
    </row>
    <row r="11" spans="1:19">
      <c r="A11" s="46" t="s">
        <v>68</v>
      </c>
      <c r="B11" s="36">
        <v>33</v>
      </c>
      <c r="C11" s="33">
        <v>1</v>
      </c>
      <c r="D11" s="33">
        <v>6</v>
      </c>
      <c r="E11" s="33">
        <v>2.5</v>
      </c>
      <c r="F11" s="33">
        <f t="shared" ref="F11" si="8">(2*B11+C11+D11)/(E11*2)</f>
        <v>14.6</v>
      </c>
      <c r="G11" s="33">
        <v>400</v>
      </c>
      <c r="H11" s="33">
        <f t="shared" si="7"/>
        <v>78.175062685679308</v>
      </c>
      <c r="I11" s="35">
        <f t="shared" ref="I11" si="9">(500/F11)/((500/F11)-(G11/300))</f>
        <v>1.0405105438401776</v>
      </c>
      <c r="J11" s="26"/>
      <c r="K11" s="36">
        <v>400</v>
      </c>
      <c r="L11" s="33">
        <v>3</v>
      </c>
      <c r="M11" s="33">
        <v>0.06</v>
      </c>
      <c r="N11" s="33">
        <f t="shared" si="1"/>
        <v>472</v>
      </c>
      <c r="O11" s="35">
        <f t="shared" si="2"/>
        <v>85.712250480061755</v>
      </c>
      <c r="P11" s="26"/>
      <c r="Q11" s="36">
        <v>150</v>
      </c>
      <c r="R11" s="48">
        <f t="shared" si="5"/>
        <v>326.60305892661734</v>
      </c>
    </row>
    <row r="12" spans="1:19">
      <c r="A12" s="46" t="s">
        <v>74</v>
      </c>
      <c r="B12" s="36">
        <v>4</v>
      </c>
      <c r="C12" s="33">
        <v>1</v>
      </c>
      <c r="D12" s="33">
        <v>4</v>
      </c>
      <c r="E12" s="72">
        <v>2.65</v>
      </c>
      <c r="F12" s="33">
        <f t="shared" ref="F12" si="10">(2*B12+C12+D12)/(E12*2)</f>
        <v>2.4528301886792452</v>
      </c>
      <c r="G12" s="33">
        <v>400</v>
      </c>
      <c r="H12" s="33">
        <f t="shared" ref="H12" si="11">F12*5.3544563483342</f>
        <v>13.133572175159356</v>
      </c>
      <c r="I12" s="35">
        <f t="shared" ref="I12:I16" si="12">(500/F12)/((500/F12)-(G12/300))</f>
        <v>1.0065839453026082</v>
      </c>
      <c r="J12" s="26"/>
      <c r="K12" s="36">
        <v>24</v>
      </c>
      <c r="L12" s="33">
        <v>6</v>
      </c>
      <c r="M12" s="33">
        <v>0.06</v>
      </c>
      <c r="N12" s="33">
        <f t="shared" ref="N12" si="13">K12*(L12*M12+1)</f>
        <v>32.64</v>
      </c>
      <c r="O12" s="35">
        <f t="shared" ref="O12" si="14">N12*0.18159375101708</f>
        <v>5.9272200331974911</v>
      </c>
      <c r="P12" s="26"/>
      <c r="Q12" s="36">
        <v>10</v>
      </c>
      <c r="R12" s="48">
        <f t="shared" ref="R12" si="15">(H12+O12+Q12)*I12</f>
        <v>29.25212687470713</v>
      </c>
      <c r="S12" s="62">
        <v>6</v>
      </c>
    </row>
    <row r="13" spans="1:19">
      <c r="A13" s="46" t="s">
        <v>69</v>
      </c>
      <c r="B13" s="36">
        <v>29</v>
      </c>
      <c r="C13" s="33">
        <v>1</v>
      </c>
      <c r="D13" s="33">
        <v>6</v>
      </c>
      <c r="E13" s="33">
        <v>2.35</v>
      </c>
      <c r="F13" s="33">
        <f>(2*B13+C13+D13)/(E13*2)</f>
        <v>13.829787234042552</v>
      </c>
      <c r="G13" s="33"/>
      <c r="H13" s="33">
        <f>F13*5.3544563483342</f>
        <v>74.050992051430413</v>
      </c>
      <c r="I13" s="35">
        <v>1</v>
      </c>
      <c r="K13" s="36">
        <v>675</v>
      </c>
      <c r="L13" s="33">
        <v>8</v>
      </c>
      <c r="M13" s="33">
        <v>0.06</v>
      </c>
      <c r="N13" s="33">
        <f>K13*(L13*M13+1)</f>
        <v>999</v>
      </c>
      <c r="O13" s="35">
        <f>N13*0.18159375101708</f>
        <v>181.41215726606293</v>
      </c>
      <c r="Q13" s="36">
        <v>40</v>
      </c>
      <c r="R13" s="48">
        <f>(H13+O13+Q13)*I13</f>
        <v>295.46314931749333</v>
      </c>
      <c r="S13" s="62">
        <v>7</v>
      </c>
    </row>
    <row r="14" spans="1:19">
      <c r="A14" s="46" t="s">
        <v>70</v>
      </c>
      <c r="B14" s="36">
        <v>61</v>
      </c>
      <c r="C14" s="33">
        <v>1</v>
      </c>
      <c r="D14" s="33">
        <v>12</v>
      </c>
      <c r="E14" s="33">
        <v>2.2999999999999998</v>
      </c>
      <c r="F14" s="33">
        <f t="shared" ref="F14:F15" si="16">(2*B14+C14+D14)/(E14*2)</f>
        <v>29.347826086956523</v>
      </c>
      <c r="G14" s="33">
        <v>500</v>
      </c>
      <c r="H14" s="33">
        <f>F14*5.3544563483342</f>
        <v>157.14165370111238</v>
      </c>
      <c r="I14" s="35">
        <f t="shared" si="12"/>
        <v>1.1084337349397591</v>
      </c>
      <c r="K14" s="36">
        <v>430</v>
      </c>
      <c r="L14" s="33">
        <v>0</v>
      </c>
      <c r="M14" s="33">
        <v>0.06</v>
      </c>
      <c r="N14" s="33">
        <f>K14*(L14*M14+1)</f>
        <v>430</v>
      </c>
      <c r="O14" s="35">
        <f>N14*0.18159375101708</f>
        <v>78.085312937344398</v>
      </c>
      <c r="Q14" s="36">
        <v>55</v>
      </c>
      <c r="R14" s="48">
        <f>(H14+O14+Q14)*I14</f>
        <v>321.69736061130146</v>
      </c>
      <c r="S14" s="62">
        <v>8</v>
      </c>
    </row>
    <row r="15" spans="1:19">
      <c r="A15" s="46" t="s">
        <v>71</v>
      </c>
      <c r="B15" s="36">
        <v>6</v>
      </c>
      <c r="C15" s="33">
        <v>1</v>
      </c>
      <c r="D15" s="33">
        <v>3</v>
      </c>
      <c r="E15" s="33">
        <v>2.5</v>
      </c>
      <c r="F15" s="33">
        <f t="shared" si="16"/>
        <v>3.2</v>
      </c>
      <c r="G15" s="33"/>
      <c r="H15" s="33">
        <f>F15*5.3544563483342</f>
        <v>17.13426031466944</v>
      </c>
      <c r="I15" s="35">
        <f t="shared" si="12"/>
        <v>1</v>
      </c>
      <c r="K15" s="36">
        <v>115</v>
      </c>
      <c r="L15" s="33">
        <v>1</v>
      </c>
      <c r="M15" s="33">
        <v>0.06</v>
      </c>
      <c r="N15" s="33">
        <f>K15*(L15*M15+1)</f>
        <v>121.9</v>
      </c>
      <c r="O15" s="35">
        <f>N15*0.18159375101708</f>
        <v>22.136278248982052</v>
      </c>
      <c r="Q15" s="36">
        <v>8</v>
      </c>
      <c r="R15" s="48">
        <f>(H15+O15+Q15)*I15</f>
        <v>47.270538563651492</v>
      </c>
      <c r="S15" s="62">
        <v>9</v>
      </c>
    </row>
    <row r="16" spans="1:19">
      <c r="A16" s="46" t="s">
        <v>72</v>
      </c>
      <c r="B16" s="36">
        <v>25</v>
      </c>
      <c r="C16" s="33">
        <v>1</v>
      </c>
      <c r="D16" s="33">
        <v>5</v>
      </c>
      <c r="E16" s="33">
        <v>2</v>
      </c>
      <c r="F16" s="33">
        <f>(2*B16+C16+D16)/(E16*2)</f>
        <v>14</v>
      </c>
      <c r="G16" s="33"/>
      <c r="H16" s="33">
        <f>F16*5.3544563483342</f>
        <v>74.962388876678801</v>
      </c>
      <c r="I16" s="35">
        <f t="shared" si="12"/>
        <v>1</v>
      </c>
      <c r="K16" s="36">
        <v>775</v>
      </c>
      <c r="L16" s="33">
        <v>8</v>
      </c>
      <c r="M16" s="33">
        <v>0.06</v>
      </c>
      <c r="N16" s="33">
        <f>K16*(L16*M16+1)</f>
        <v>1147</v>
      </c>
      <c r="O16" s="35">
        <f>N16*0.18159375101708</f>
        <v>208.28803241659077</v>
      </c>
      <c r="Q16" s="36">
        <v>60</v>
      </c>
      <c r="R16" s="48">
        <f>(H16+O16+Q16)*I16</f>
        <v>343.2504212932696</v>
      </c>
    </row>
    <row r="17" spans="1:19">
      <c r="A17" s="46" t="s">
        <v>73</v>
      </c>
      <c r="B17" s="39">
        <v>150</v>
      </c>
      <c r="C17" s="37">
        <v>1</v>
      </c>
      <c r="D17" s="37">
        <v>16</v>
      </c>
      <c r="E17" s="37">
        <v>2</v>
      </c>
      <c r="F17" s="37">
        <f>(2*B17+C17+D17)/(E17*2)</f>
        <v>79.25</v>
      </c>
      <c r="G17" s="37"/>
      <c r="H17" s="37">
        <f>F17*5.3544563483342</f>
        <v>424.3406656054853</v>
      </c>
      <c r="I17" s="38">
        <v>1</v>
      </c>
      <c r="J17" s="2"/>
      <c r="K17" s="39">
        <v>7500</v>
      </c>
      <c r="L17" s="37">
        <v>16</v>
      </c>
      <c r="M17" s="37">
        <v>0.06</v>
      </c>
      <c r="N17" s="37">
        <f>K17*(L17*M17+1)</f>
        <v>14700</v>
      </c>
      <c r="O17" s="38">
        <f>N17*0.18159375101708</f>
        <v>2669.428139951076</v>
      </c>
      <c r="P17" s="2"/>
      <c r="Q17" s="39">
        <v>300</v>
      </c>
      <c r="R17" s="49">
        <f>(H17+O17+Q17)*I17</f>
        <v>3393.7688055565613</v>
      </c>
      <c r="S17" s="62">
        <v>10</v>
      </c>
    </row>
    <row r="18" spans="1:19">
      <c r="A18" s="40"/>
      <c r="B18" s="33"/>
      <c r="C18" s="33"/>
      <c r="D18" s="33"/>
      <c r="E18" s="33"/>
      <c r="F18" s="33"/>
      <c r="G18" s="33"/>
      <c r="H18" s="33"/>
      <c r="I18" s="33"/>
      <c r="J18" s="2"/>
      <c r="K18" s="33"/>
      <c r="L18" s="33"/>
      <c r="M18" s="33"/>
      <c r="N18" s="33"/>
      <c r="O18" s="33"/>
      <c r="P18" s="2"/>
      <c r="Q18" s="33"/>
      <c r="R18" s="61"/>
    </row>
    <row r="19" spans="1:19">
      <c r="A19" s="64" t="s">
        <v>27</v>
      </c>
      <c r="B19" s="66" t="s">
        <v>75</v>
      </c>
      <c r="C19" s="66" t="s">
        <v>77</v>
      </c>
      <c r="D19" s="66" t="s">
        <v>76</v>
      </c>
      <c r="E19" s="66" t="s">
        <v>78</v>
      </c>
      <c r="G19" s="65" t="s">
        <v>79</v>
      </c>
      <c r="H19" s="67" t="s">
        <v>80</v>
      </c>
      <c r="I19" s="64" t="s">
        <v>27</v>
      </c>
      <c r="J19" s="2"/>
      <c r="K19" s="33"/>
      <c r="L19" s="33"/>
      <c r="M19" s="33"/>
      <c r="N19" s="33"/>
      <c r="O19" s="33"/>
      <c r="P19" s="2"/>
      <c r="Q19" s="33"/>
      <c r="R19" s="61"/>
    </row>
    <row r="20" spans="1:19">
      <c r="A20" s="63">
        <v>1</v>
      </c>
      <c r="B20" s="68">
        <v>54</v>
      </c>
      <c r="C20" s="69">
        <f>R4</f>
        <v>6.4440188544366794</v>
      </c>
      <c r="D20" s="68">
        <v>1</v>
      </c>
      <c r="E20" s="69">
        <f>R5</f>
        <v>50.524450719404697</v>
      </c>
      <c r="G20" s="69">
        <f>C20*B20+E20*D20</f>
        <v>398.50146885898539</v>
      </c>
      <c r="H20" s="68">
        <v>200</v>
      </c>
      <c r="I20" s="63">
        <v>1</v>
      </c>
      <c r="J20" s="2"/>
      <c r="K20" s="33"/>
      <c r="L20" s="33"/>
      <c r="M20" s="33"/>
      <c r="N20" s="33"/>
      <c r="O20" s="33"/>
      <c r="P20" s="2"/>
      <c r="Q20" s="33"/>
      <c r="R20" s="61"/>
    </row>
    <row r="21" spans="1:19">
      <c r="A21" s="63">
        <v>2</v>
      </c>
      <c r="B21" s="70">
        <v>6</v>
      </c>
      <c r="C21" s="71">
        <f>R6</f>
        <v>65.315914646396124</v>
      </c>
      <c r="D21" s="70"/>
      <c r="E21" s="70"/>
      <c r="G21" s="71">
        <f>C21*B21+E21*D21</f>
        <v>391.89548787837674</v>
      </c>
      <c r="H21" s="70">
        <f>H20+90+A20*30</f>
        <v>320</v>
      </c>
      <c r="I21" s="63">
        <v>2</v>
      </c>
      <c r="J21" s="2"/>
      <c r="K21" s="33"/>
      <c r="L21" s="33"/>
      <c r="M21" s="33"/>
      <c r="N21" s="33"/>
      <c r="O21" s="33"/>
      <c r="P21" s="2"/>
      <c r="Q21" s="33"/>
      <c r="R21" s="61"/>
    </row>
    <row r="22" spans="1:19">
      <c r="A22" s="63">
        <v>3</v>
      </c>
      <c r="B22" s="68">
        <v>44</v>
      </c>
      <c r="C22" s="69">
        <f>R7</f>
        <v>14.793058059471212</v>
      </c>
      <c r="D22" s="68">
        <v>1</v>
      </c>
      <c r="E22" s="69">
        <f>R8</f>
        <v>110.72387010977488</v>
      </c>
      <c r="G22" s="69">
        <f t="shared" ref="G22:G29" si="17">C22*B22+E22*D22</f>
        <v>761.61842472650824</v>
      </c>
      <c r="H22" s="70">
        <f t="shared" ref="H22:H29" si="18">H21+90+A21*30</f>
        <v>470</v>
      </c>
      <c r="I22" s="63">
        <v>3</v>
      </c>
      <c r="J22" s="2"/>
      <c r="K22" s="2"/>
      <c r="L22" s="2"/>
      <c r="M22" s="2"/>
      <c r="N22" s="2"/>
      <c r="O22" s="2"/>
      <c r="P22" s="2"/>
      <c r="Q22" s="2"/>
      <c r="R22" s="2"/>
    </row>
    <row r="23" spans="1:19">
      <c r="A23" s="63">
        <v>4</v>
      </c>
      <c r="B23" s="70">
        <v>40</v>
      </c>
      <c r="C23" s="71">
        <f>R9</f>
        <v>21.209318072256671</v>
      </c>
      <c r="D23" s="70"/>
      <c r="E23" s="70"/>
      <c r="G23" s="71">
        <f t="shared" si="17"/>
        <v>848.37272289026691</v>
      </c>
      <c r="H23" s="70">
        <f t="shared" si="18"/>
        <v>650</v>
      </c>
      <c r="I23" s="63">
        <v>4</v>
      </c>
      <c r="J23" s="2"/>
      <c r="K23" s="2"/>
      <c r="L23" s="2"/>
      <c r="M23" s="2"/>
      <c r="N23" s="2"/>
      <c r="O23" s="2"/>
      <c r="P23" s="2"/>
      <c r="Q23" s="2"/>
      <c r="R23" s="2"/>
    </row>
    <row r="24" spans="1:19">
      <c r="A24" s="63">
        <v>5</v>
      </c>
      <c r="B24" s="68">
        <v>2</v>
      </c>
      <c r="C24" s="69">
        <f>R10</f>
        <v>547.64081598812731</v>
      </c>
      <c r="D24" s="68">
        <v>1</v>
      </c>
      <c r="E24" s="69">
        <f>R11</f>
        <v>326.60305892661734</v>
      </c>
      <c r="G24" s="69">
        <f t="shared" si="17"/>
        <v>1421.8846909028721</v>
      </c>
      <c r="H24" s="70">
        <f t="shared" si="18"/>
        <v>860</v>
      </c>
      <c r="I24" s="63">
        <v>5</v>
      </c>
      <c r="J24" s="2"/>
      <c r="K24" s="2"/>
      <c r="L24" s="2"/>
      <c r="M24" s="2"/>
      <c r="N24" s="2"/>
      <c r="O24" s="2"/>
      <c r="P24" s="2"/>
      <c r="Q24" s="2"/>
      <c r="R24" s="2"/>
    </row>
    <row r="25" spans="1:19">
      <c r="A25" s="63">
        <v>6</v>
      </c>
      <c r="B25" s="70">
        <v>65</v>
      </c>
      <c r="C25" s="71">
        <f>R12</f>
        <v>29.25212687470713</v>
      </c>
      <c r="D25" s="70"/>
      <c r="E25" s="70"/>
      <c r="G25" s="71">
        <f t="shared" si="17"/>
        <v>1901.3882468559634</v>
      </c>
      <c r="H25" s="70">
        <f t="shared" si="18"/>
        <v>1100</v>
      </c>
      <c r="I25" s="63">
        <v>6</v>
      </c>
      <c r="J25" s="2"/>
      <c r="K25" s="2"/>
      <c r="L25" s="2"/>
      <c r="M25" s="2"/>
      <c r="N25" s="2"/>
      <c r="O25" s="2"/>
      <c r="P25" s="2"/>
      <c r="Q25" s="2"/>
      <c r="R25" s="2"/>
    </row>
    <row r="26" spans="1:19">
      <c r="A26" s="63">
        <v>7</v>
      </c>
      <c r="B26" s="68">
        <v>7</v>
      </c>
      <c r="C26" s="69">
        <f>R13</f>
        <v>295.46314931749333</v>
      </c>
      <c r="D26" s="68"/>
      <c r="E26" s="68"/>
      <c r="G26" s="69">
        <f>C26*B26+E26*D26</f>
        <v>2068.2420452224533</v>
      </c>
      <c r="H26" s="70">
        <f t="shared" si="18"/>
        <v>1370</v>
      </c>
      <c r="I26" s="63">
        <v>7</v>
      </c>
    </row>
    <row r="27" spans="1:19">
      <c r="A27" s="63">
        <v>8</v>
      </c>
      <c r="B27" s="70">
        <v>8</v>
      </c>
      <c r="C27" s="71">
        <f>R14</f>
        <v>321.69736061130146</v>
      </c>
      <c r="D27" s="70"/>
      <c r="E27" s="70"/>
      <c r="G27" s="71">
        <f t="shared" si="17"/>
        <v>2573.5788848904117</v>
      </c>
      <c r="H27" s="70">
        <f t="shared" si="18"/>
        <v>1670</v>
      </c>
      <c r="I27" s="63">
        <v>8</v>
      </c>
    </row>
    <row r="28" spans="1:19">
      <c r="A28" s="63">
        <v>9</v>
      </c>
      <c r="B28" s="68">
        <v>64</v>
      </c>
      <c r="C28" s="69">
        <f>R15</f>
        <v>47.270538563651492</v>
      </c>
      <c r="D28" s="68">
        <v>1</v>
      </c>
      <c r="E28" s="69">
        <f>R16</f>
        <v>343.2504212932696</v>
      </c>
      <c r="G28" s="69">
        <f t="shared" si="17"/>
        <v>3368.564889366965</v>
      </c>
      <c r="H28" s="70">
        <f t="shared" si="18"/>
        <v>2000</v>
      </c>
      <c r="I28" s="63">
        <v>9</v>
      </c>
    </row>
    <row r="29" spans="1:19">
      <c r="A29" s="63">
        <v>10</v>
      </c>
      <c r="B29" s="70">
        <v>1</v>
      </c>
      <c r="C29" s="71">
        <f>R17</f>
        <v>3393.7688055565613</v>
      </c>
      <c r="D29" s="70"/>
      <c r="E29" s="70"/>
      <c r="G29" s="71">
        <f t="shared" si="17"/>
        <v>3393.7688055565613</v>
      </c>
      <c r="H29" s="70">
        <f t="shared" si="18"/>
        <v>2360</v>
      </c>
      <c r="I29" s="63">
        <v>10</v>
      </c>
    </row>
  </sheetData>
  <mergeCells count="3">
    <mergeCell ref="B1:I1"/>
    <mergeCell ref="K1:O1"/>
    <mergeCell ref="Q1:R1"/>
  </mergeCells>
  <conditionalFormatting sqref="F17">
    <cfRule type="dataBar" priority="13">
      <dataBar>
        <cfvo type="min" val="0"/>
        <cfvo type="max" val="0"/>
        <color rgb="FFFF555A"/>
      </dataBar>
      <extLst xmlns:x14="http://schemas.microsoft.com/office/spreadsheetml/2009/9/main">
        <ext uri="{B025F937-C7B1-47D3-B67F-A62EFF666E3E}">
          <x14:id>{7C17DD26-B69C-4A8F-8372-064623DCCDC9}</x14:id>
        </ext>
      </extLst>
    </cfRule>
  </conditionalFormatting>
  <conditionalFormatting sqref="N4:N11 N13:N21">
    <cfRule type="dataBar" priority="11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{791E75D7-9CE1-4272-9CFF-26106E3BBF75}</x14:id>
        </ext>
      </extLst>
    </cfRule>
  </conditionalFormatting>
  <conditionalFormatting sqref="R4:R11 R13:R21">
    <cfRule type="dataBar" priority="10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{ABF9B77C-27A2-4843-A8AC-486278DCC7FC}</x14:id>
        </ext>
      </extLst>
    </cfRule>
  </conditionalFormatting>
  <conditionalFormatting sqref="R1:R11 R13:R21">
    <cfRule type="dataBar" priority="15">
      <dataBar>
        <cfvo type="min" val="0"/>
        <cfvo type="max" val="0"/>
        <color rgb="FFFFB628"/>
      </dataBar>
      <extLst xmlns:x14="http://schemas.microsoft.com/office/spreadsheetml/2009/9/main">
        <ext uri="{B025F937-C7B1-47D3-B67F-A62EFF666E3E}">
          <x14:id>{99A92A19-A13A-4FFB-8A2F-2F3F7E6C6CDE}</x14:id>
        </ext>
      </extLst>
    </cfRule>
  </conditionalFormatting>
  <conditionalFormatting sqref="N1:N11 N13:N21">
    <cfRule type="dataBar" priority="17">
      <dataBar>
        <cfvo type="min" val="0"/>
        <cfvo type="max" val="0"/>
        <color rgb="FF63C384"/>
      </dataBar>
      <extLst xmlns:x14="http://schemas.microsoft.com/office/spreadsheetml/2009/9/main">
        <ext uri="{B025F937-C7B1-47D3-B67F-A62EFF666E3E}">
          <x14:id>{C5B378D7-6033-40D8-9E87-4323988ADF90}</x14:id>
        </ext>
      </extLst>
    </cfRule>
  </conditionalFormatting>
  <conditionalFormatting sqref="F1:F11 F13:F14">
    <cfRule type="dataBar" priority="74">
      <dataBar>
        <cfvo type="min" val="0"/>
        <cfvo type="max" val="0"/>
        <color rgb="FFFF555A"/>
      </dataBar>
      <extLst xmlns:x14="http://schemas.microsoft.com/office/spreadsheetml/2009/9/main">
        <ext uri="{B025F937-C7B1-47D3-B67F-A62EFF666E3E}">
          <x14:id>{29A6DB0C-5C7E-4E3E-96F9-23E5B2C5DB97}</x14:id>
        </ext>
      </extLst>
    </cfRule>
  </conditionalFormatting>
  <conditionalFormatting sqref="F12">
    <cfRule type="dataBar" priority="6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{B88B613D-9692-441E-8AA3-4DB669195950}</x14:id>
        </ext>
      </extLst>
    </cfRule>
  </conditionalFormatting>
  <conditionalFormatting sqref="N12">
    <cfRule type="dataBar" priority="5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{97DA5BC1-5AF9-4257-B9DA-CD56C0B317B5}</x14:id>
        </ext>
      </extLst>
    </cfRule>
  </conditionalFormatting>
  <conditionalFormatting sqref="R12">
    <cfRule type="dataBar" priority="4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{48692D80-C7A0-40A2-9D4C-ABD777B116D8}</x14:id>
        </ext>
      </extLst>
    </cfRule>
  </conditionalFormatting>
  <conditionalFormatting sqref="R12">
    <cfRule type="dataBar" priority="7">
      <dataBar>
        <cfvo type="min" val="0"/>
        <cfvo type="max" val="0"/>
        <color rgb="FFFFB628"/>
      </dataBar>
      <extLst xmlns:x14="http://schemas.microsoft.com/office/spreadsheetml/2009/9/main">
        <ext uri="{B025F937-C7B1-47D3-B67F-A62EFF666E3E}">
          <x14:id>{02D8EF27-81C2-4A94-929C-B9CA840E1AA9}</x14:id>
        </ext>
      </extLst>
    </cfRule>
  </conditionalFormatting>
  <conditionalFormatting sqref="N12">
    <cfRule type="dataBar" priority="8">
      <dataBar>
        <cfvo type="min" val="0"/>
        <cfvo type="max" val="0"/>
        <color rgb="FF63C384"/>
      </dataBar>
      <extLst xmlns:x14="http://schemas.microsoft.com/office/spreadsheetml/2009/9/main">
        <ext uri="{B025F937-C7B1-47D3-B67F-A62EFF666E3E}">
          <x14:id>{F7B9D84A-0521-4336-A99E-D5FB99E557CB}</x14:id>
        </ext>
      </extLst>
    </cfRule>
  </conditionalFormatting>
  <conditionalFormatting sqref="F12">
    <cfRule type="dataBar" priority="9">
      <dataBar>
        <cfvo type="min" val="0"/>
        <cfvo type="max" val="0"/>
        <color rgb="FFFF555A"/>
      </dataBar>
      <extLst xmlns:x14="http://schemas.microsoft.com/office/spreadsheetml/2009/9/main">
        <ext uri="{B025F937-C7B1-47D3-B67F-A62EFF666E3E}">
          <x14:id>{F2AA69AC-FA57-4B81-9EB0-57AF5D3FAF0B}</x14:id>
        </ext>
      </extLst>
    </cfRule>
  </conditionalFormatting>
  <conditionalFormatting sqref="R4:R17">
    <cfRule type="dataBar" priority="3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{1258E72C-7F6F-4A64-AD45-80CC8AB07732}</x14:id>
        </ext>
      </extLst>
    </cfRule>
  </conditionalFormatting>
  <conditionalFormatting sqref="N4:N17">
    <cfRule type="dataBar" priority="2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{651F36A2-3EB6-4154-9B34-72C6D3ADD738}</x14:id>
        </ext>
      </extLst>
    </cfRule>
  </conditionalFormatting>
  <conditionalFormatting sqref="F4:F17">
    <cfRule type="dataBar" priority="1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{83F465B1-79F9-46AA-A53D-C02F831B069C}</x14:id>
        </ext>
      </extLst>
    </cfRule>
  </conditionalFormatting>
  <conditionalFormatting sqref="F4:F11 F13:F18">
    <cfRule type="dataBar" priority="75">
      <dataBar>
        <cfvo type="min" val="0"/>
        <cfvo type="max" val="0"/>
        <color rgb="FF638EC6"/>
      </dataBar>
      <extLst xmlns:x14="http://schemas.microsoft.com/office/spreadsheetml/2009/9/main">
        <ext uri="{B025F937-C7B1-47D3-B67F-A62EFF666E3E}">
          <x14:id>{AD9E641C-314A-4F65-8201-429D818F4109}</x14:id>
        </ext>
      </extLst>
    </cfRule>
  </conditionalFormatting>
  <conditionalFormatting sqref="F15:F18">
    <cfRule type="dataBar" priority="77">
      <dataBar>
        <cfvo type="min" val="0"/>
        <cfvo type="max" val="0"/>
        <color rgb="FFFF555A"/>
      </dataBar>
      <extLst xmlns:x14="http://schemas.microsoft.com/office/spreadsheetml/2009/9/main">
        <ext uri="{B025F937-C7B1-47D3-B67F-A62EFF666E3E}">
          <x14:id>{5FF9213B-77FA-4417-9CD5-0C249DA28E36}</x14:id>
        </ext>
      </extLst>
    </cfRule>
  </conditionalFormatting>
  <pageMargins left="0.7" right="0.7" top="0.75" bottom="0.75" header="0.3" footer="0.3"/>
  <pageSetup paperSize="9" orientation="portrait" r:id="rId1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7C17DD26-B69C-4A8F-8372-064623DCC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dataBar" id="{791E75D7-9CE1-4272-9CFF-26106E3BBF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N4:N11 N13:N21</xm:sqref>
        </x14:conditionalFormatting>
        <x14:conditionalFormatting xmlns:xm="http://schemas.microsoft.com/office/excel/2006/main">
          <x14:cfRule type="dataBar" id="{ABF9B77C-27A2-4843-A8AC-486278DCC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R4:R11 R13:R21</xm:sqref>
        </x14:conditionalFormatting>
        <x14:conditionalFormatting xmlns:xm="http://schemas.microsoft.com/office/excel/2006/main">
          <x14:cfRule type="dataBar" id="{99A92A19-A13A-4FFB-8A2F-2F3F7E6C6C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R1:R11 R13:R21</xm:sqref>
        </x14:conditionalFormatting>
        <x14:conditionalFormatting xmlns:xm="http://schemas.microsoft.com/office/excel/2006/main">
          <x14:cfRule type="dataBar" id="{C5B378D7-6033-40D8-9E87-4323988ADF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N1:N11 N13:N21</xm:sqref>
        </x14:conditionalFormatting>
        <x14:conditionalFormatting xmlns:xm="http://schemas.microsoft.com/office/excel/2006/main">
          <x14:cfRule type="dataBar" id="{29A6DB0C-5C7E-4E3E-96F9-23E5B2C5D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F1:F11 F13:F14</xm:sqref>
        </x14:conditionalFormatting>
        <x14:conditionalFormatting xmlns:xm="http://schemas.microsoft.com/office/excel/2006/main">
          <x14:cfRule type="dataBar" id="{B88B613D-9692-441E-8AA3-4DB6691959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97DA5BC1-5AF9-4257-B9DA-CD56C0B317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</xm:sqref>
        </x14:conditionalFormatting>
        <x14:conditionalFormatting xmlns:xm="http://schemas.microsoft.com/office/excel/2006/main">
          <x14:cfRule type="dataBar" id="{48692D80-C7A0-40A2-9D4C-ABD777B116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</xm:sqref>
        </x14:conditionalFormatting>
        <x14:conditionalFormatting xmlns:xm="http://schemas.microsoft.com/office/excel/2006/main">
          <x14:cfRule type="dataBar" id="{02D8EF27-81C2-4A94-929C-B9CA840E1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</xm:sqref>
        </x14:conditionalFormatting>
        <x14:conditionalFormatting xmlns:xm="http://schemas.microsoft.com/office/excel/2006/main">
          <x14:cfRule type="dataBar" id="{F7B9D84A-0521-4336-A99E-D5FB99E55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</xm:sqref>
        </x14:conditionalFormatting>
        <x14:conditionalFormatting xmlns:xm="http://schemas.microsoft.com/office/excel/2006/main">
          <x14:cfRule type="dataBar" id="{F2AA69AC-FA57-4B81-9EB0-57AF5D3FAF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1258E72C-7F6F-4A64-AD45-80CC8AB07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R4:R17</xm:sqref>
        </x14:conditionalFormatting>
        <x14:conditionalFormatting xmlns:xm="http://schemas.microsoft.com/office/excel/2006/main">
          <x14:cfRule type="dataBar" id="{651F36A2-3EB6-4154-9B34-72C6D3ADD7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N4:N17</xm:sqref>
        </x14:conditionalFormatting>
        <x14:conditionalFormatting xmlns:xm="http://schemas.microsoft.com/office/excel/2006/main">
          <x14:cfRule type="dataBar" id="{83F465B1-79F9-46AA-A53D-C02F831B06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F4:F17</xm:sqref>
        </x14:conditionalFormatting>
        <x14:conditionalFormatting xmlns:xm="http://schemas.microsoft.com/office/excel/2006/main">
          <x14:cfRule type="dataBar" id="{AD9E641C-314A-4F65-8201-429D818F41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F4:F11 F13:F18</xm:sqref>
        </x14:conditionalFormatting>
        <x14:conditionalFormatting xmlns:xm="http://schemas.microsoft.com/office/excel/2006/main">
          <x14:cfRule type="dataBar" id="{5FF9213B-77FA-4417-9CD5-0C249DA28E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Лист4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2020-07-01T15:12:46Z</dcterms:modified>
</cp:coreProperties>
</file>