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drawings/drawing2.xml" ContentType="application/vnd.openxmlformats-officedocument.drawing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7098c5f813f529f/UNTHSC and Beyond/Work/Projects/Excel Projects/"/>
    </mc:Choice>
  </mc:AlternateContent>
  <xr:revisionPtr revIDLastSave="1971" documentId="13_ncr:1_{20E5E8C2-047D-41A3-96F1-E277992CEA38}" xr6:coauthVersionLast="47" xr6:coauthVersionMax="47" xr10:uidLastSave="{422CCEA1-6184-471B-A4C2-7D53C65EFD43}"/>
  <bookViews>
    <workbookView xWindow="-110" yWindow="-110" windowWidth="19420" windowHeight="10300" xr2:uid="{BE946340-BE18-4D7E-9EE3-05B87DE50BF7}"/>
  </bookViews>
  <sheets>
    <sheet name="Sample Today" sheetId="1" r:id="rId1"/>
    <sheet name="Sample Log" sheetId="2" r:id="rId2"/>
    <sheet name="Sample Measure" sheetId="6" r:id="rId3"/>
    <sheet name="Today" sheetId="4" r:id="rId4"/>
    <sheet name="Lo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" i="1" l="1"/>
  <c r="D4" i="1"/>
  <c r="B5" i="1"/>
  <c r="B185" i="2"/>
  <c r="C185" i="2"/>
  <c r="D185" i="2"/>
  <c r="E185" i="2"/>
  <c r="G184" i="2"/>
  <c r="G183" i="2"/>
  <c r="B184" i="2"/>
  <c r="C184" i="2"/>
  <c r="D184" i="2"/>
  <c r="E184" i="2"/>
  <c r="B183" i="2"/>
  <c r="C183" i="2"/>
  <c r="D183" i="2"/>
  <c r="E183" i="2"/>
  <c r="G182" i="2"/>
  <c r="B182" i="2"/>
  <c r="C182" i="2"/>
  <c r="D182" i="2"/>
  <c r="E182" i="2"/>
  <c r="G181" i="2"/>
  <c r="B181" i="2"/>
  <c r="C181" i="2"/>
  <c r="D181" i="2"/>
  <c r="E181" i="2"/>
  <c r="G180" i="2"/>
  <c r="G179" i="2" l="1"/>
  <c r="B180" i="2"/>
  <c r="C180" i="2"/>
  <c r="D180" i="2"/>
  <c r="E180" i="2"/>
  <c r="B179" i="2"/>
  <c r="C179" i="2"/>
  <c r="D179" i="2"/>
  <c r="E179" i="2"/>
  <c r="G178" i="2"/>
  <c r="G177" i="2"/>
  <c r="B178" i="2"/>
  <c r="C178" i="2"/>
  <c r="D178" i="2"/>
  <c r="E178" i="2"/>
  <c r="B177" i="2"/>
  <c r="C177" i="2"/>
  <c r="D177" i="2"/>
  <c r="E177" i="2"/>
  <c r="G176" i="2"/>
  <c r="B176" i="2"/>
  <c r="C176" i="2"/>
  <c r="D176" i="2"/>
  <c r="E176" i="2"/>
  <c r="G175" i="2"/>
  <c r="B175" i="2"/>
  <c r="C175" i="2"/>
  <c r="D175" i="2"/>
  <c r="E175" i="2"/>
  <c r="G174" i="2"/>
  <c r="G173" i="2"/>
  <c r="B174" i="2"/>
  <c r="C174" i="2"/>
  <c r="D174" i="2"/>
  <c r="E174" i="2"/>
  <c r="N3" i="1"/>
  <c r="B173" i="2"/>
  <c r="C173" i="2"/>
  <c r="D173" i="2"/>
  <c r="E173" i="2"/>
  <c r="G172" i="2"/>
  <c r="B172" i="2"/>
  <c r="C172" i="2"/>
  <c r="D172" i="2"/>
  <c r="E172" i="2"/>
  <c r="G171" i="2"/>
  <c r="G101" i="2"/>
  <c r="G170" i="2"/>
  <c r="B171" i="2"/>
  <c r="C171" i="2"/>
  <c r="D171" i="2"/>
  <c r="E171" i="2"/>
  <c r="B170" i="2"/>
  <c r="C170" i="2"/>
  <c r="D170" i="2"/>
  <c r="E170" i="2"/>
  <c r="G169" i="2"/>
  <c r="B169" i="2"/>
  <c r="C169" i="2"/>
  <c r="D169" i="2"/>
  <c r="E169" i="2"/>
  <c r="G168" i="2"/>
  <c r="B168" i="2"/>
  <c r="C168" i="2"/>
  <c r="D168" i="2"/>
  <c r="E168" i="2"/>
  <c r="G167" i="2"/>
  <c r="B167" i="2"/>
  <c r="C167" i="2"/>
  <c r="D167" i="2"/>
  <c r="E167" i="2"/>
  <c r="G166" i="2"/>
  <c r="G165" i="2"/>
  <c r="B166" i="2"/>
  <c r="C166" i="2"/>
  <c r="D166" i="2"/>
  <c r="E166" i="2"/>
  <c r="B165" i="2"/>
  <c r="C165" i="2"/>
  <c r="D165" i="2"/>
  <c r="E165" i="2"/>
  <c r="G164" i="2"/>
  <c r="B164" i="2"/>
  <c r="C164" i="2"/>
  <c r="D164" i="2"/>
  <c r="E164" i="2"/>
  <c r="G163" i="2"/>
  <c r="B163" i="2"/>
  <c r="C163" i="2"/>
  <c r="D163" i="2"/>
  <c r="E163" i="2"/>
  <c r="G162" i="2"/>
  <c r="G161" i="2"/>
  <c r="B162" i="2"/>
  <c r="C162" i="2"/>
  <c r="D162" i="2"/>
  <c r="E162" i="2"/>
  <c r="B161" i="2"/>
  <c r="C161" i="2"/>
  <c r="D161" i="2"/>
  <c r="E161" i="2"/>
  <c r="G160" i="2"/>
  <c r="B160" i="2" l="1"/>
  <c r="C160" i="2"/>
  <c r="D160" i="2"/>
  <c r="E160" i="2"/>
  <c r="G159" i="2"/>
  <c r="B159" i="2"/>
  <c r="C159" i="2"/>
  <c r="D159" i="2"/>
  <c r="E159" i="2"/>
  <c r="G158" i="2"/>
  <c r="X1" i="1"/>
  <c r="Y5" i="1" s="1"/>
  <c r="U5" i="1"/>
  <c r="AD11" i="1"/>
  <c r="AC7" i="1"/>
  <c r="AD7" i="1" s="1"/>
  <c r="B158" i="2"/>
  <c r="C158" i="2"/>
  <c r="D158" i="2"/>
  <c r="E158" i="2"/>
  <c r="G157" i="2"/>
  <c r="B157" i="2"/>
  <c r="C157" i="2"/>
  <c r="D157" i="2"/>
  <c r="E157" i="2"/>
  <c r="G156" i="2"/>
  <c r="B156" i="2"/>
  <c r="C156" i="2"/>
  <c r="D156" i="2"/>
  <c r="E156" i="2"/>
  <c r="G155" i="2"/>
  <c r="G154" i="2"/>
  <c r="B155" i="2"/>
  <c r="C155" i="2"/>
  <c r="D155" i="2"/>
  <c r="E155" i="2"/>
  <c r="B154" i="2"/>
  <c r="C154" i="2"/>
  <c r="D154" i="2"/>
  <c r="E154" i="2"/>
  <c r="G153" i="2"/>
  <c r="B153" i="2"/>
  <c r="C153" i="2"/>
  <c r="D153" i="2"/>
  <c r="E153" i="2"/>
  <c r="G152" i="2"/>
  <c r="B152" i="2"/>
  <c r="C152" i="2"/>
  <c r="D152" i="2"/>
  <c r="E152" i="2"/>
  <c r="G151" i="2"/>
  <c r="G150" i="2"/>
  <c r="B151" i="2"/>
  <c r="C151" i="2"/>
  <c r="D151" i="2"/>
  <c r="E151" i="2"/>
  <c r="R9" i="1"/>
  <c r="R5" i="1"/>
  <c r="R6" i="1"/>
  <c r="R7" i="1"/>
  <c r="R8" i="1"/>
  <c r="R10" i="1"/>
  <c r="R11" i="1"/>
  <c r="R12" i="1"/>
  <c r="G149" i="2"/>
  <c r="B150" i="2"/>
  <c r="C150" i="2"/>
  <c r="D150" i="2"/>
  <c r="E150" i="2"/>
  <c r="G148" i="2"/>
  <c r="B149" i="2"/>
  <c r="C149" i="2"/>
  <c r="D149" i="2"/>
  <c r="E149" i="2"/>
  <c r="B148" i="2"/>
  <c r="C148" i="2"/>
  <c r="D148" i="2"/>
  <c r="E148" i="2"/>
  <c r="G147" i="2"/>
  <c r="B147" i="2"/>
  <c r="C147" i="2"/>
  <c r="D147" i="2"/>
  <c r="E147" i="2"/>
  <c r="G146" i="2"/>
  <c r="G145" i="2"/>
  <c r="B146" i="2"/>
  <c r="C146" i="2"/>
  <c r="D146" i="2"/>
  <c r="E146" i="2"/>
  <c r="G144" i="2"/>
  <c r="B145" i="2"/>
  <c r="C145" i="2"/>
  <c r="D145" i="2"/>
  <c r="E145" i="2"/>
  <c r="G143" i="2"/>
  <c r="B144" i="2"/>
  <c r="C144" i="2"/>
  <c r="D144" i="2"/>
  <c r="E144" i="2"/>
  <c r="B143" i="2"/>
  <c r="C143" i="2"/>
  <c r="D143" i="2"/>
  <c r="E143" i="2"/>
  <c r="G142" i="2"/>
  <c r="G141" i="2"/>
  <c r="B142" i="2"/>
  <c r="C142" i="2"/>
  <c r="D142" i="2"/>
  <c r="E142" i="2"/>
  <c r="G140" i="2"/>
  <c r="B141" i="2"/>
  <c r="C141" i="2"/>
  <c r="D141" i="2"/>
  <c r="E141" i="2"/>
  <c r="B140" i="2"/>
  <c r="C140" i="2"/>
  <c r="D140" i="2"/>
  <c r="E140" i="2"/>
  <c r="G139" i="2"/>
  <c r="G138" i="2"/>
  <c r="B139" i="2"/>
  <c r="C139" i="2"/>
  <c r="D139" i="2"/>
  <c r="E139" i="2"/>
  <c r="B138" i="2"/>
  <c r="C138" i="2"/>
  <c r="D138" i="2"/>
  <c r="E138" i="2"/>
  <c r="G137" i="2"/>
  <c r="B137" i="2"/>
  <c r="C137" i="2"/>
  <c r="D137" i="2"/>
  <c r="E137" i="2"/>
  <c r="G136" i="2"/>
  <c r="G135" i="2"/>
  <c r="B136" i="2"/>
  <c r="C136" i="2"/>
  <c r="D136" i="2"/>
  <c r="E136" i="2"/>
  <c r="B135" i="2"/>
  <c r="C135" i="2"/>
  <c r="D135" i="2"/>
  <c r="E135" i="2"/>
  <c r="G134" i="2"/>
  <c r="G133" i="2"/>
  <c r="B134" i="2"/>
  <c r="C134" i="2"/>
  <c r="D134" i="2"/>
  <c r="E134" i="2"/>
  <c r="B133" i="2"/>
  <c r="C133" i="2"/>
  <c r="D133" i="2"/>
  <c r="E133" i="2"/>
  <c r="G132" i="2"/>
  <c r="B132" i="2"/>
  <c r="C132" i="2"/>
  <c r="D132" i="2"/>
  <c r="E132" i="2"/>
  <c r="G131" i="2"/>
  <c r="G130" i="2"/>
  <c r="B131" i="2"/>
  <c r="C131" i="2"/>
  <c r="D131" i="2"/>
  <c r="E131" i="2"/>
  <c r="G129" i="2"/>
  <c r="B130" i="2"/>
  <c r="C130" i="2"/>
  <c r="D130" i="2"/>
  <c r="E130" i="2"/>
  <c r="B129" i="2"/>
  <c r="C129" i="2"/>
  <c r="D129" i="2"/>
  <c r="E129" i="2"/>
  <c r="G128" i="2"/>
  <c r="G127" i="2"/>
  <c r="B128" i="2"/>
  <c r="C128" i="2"/>
  <c r="D128" i="2"/>
  <c r="E128" i="2"/>
  <c r="B127" i="2"/>
  <c r="C127" i="2"/>
  <c r="D127" i="2"/>
  <c r="E127" i="2"/>
  <c r="G126" i="2"/>
  <c r="B126" i="2"/>
  <c r="C126" i="2"/>
  <c r="D126" i="2"/>
  <c r="E126" i="2"/>
  <c r="G124" i="2"/>
  <c r="G125" i="2"/>
  <c r="B125" i="2"/>
  <c r="C125" i="2"/>
  <c r="D125" i="2"/>
  <c r="E125" i="2"/>
  <c r="B124" i="2"/>
  <c r="C124" i="2"/>
  <c r="D124" i="2"/>
  <c r="E124" i="2"/>
  <c r="G123" i="2"/>
  <c r="G122" i="2"/>
  <c r="B123" i="2"/>
  <c r="C123" i="2"/>
  <c r="D123" i="2"/>
  <c r="E123" i="2"/>
  <c r="G121" i="2"/>
  <c r="B122" i="2"/>
  <c r="C122" i="2"/>
  <c r="D122" i="2"/>
  <c r="E122" i="2"/>
  <c r="B121" i="2"/>
  <c r="C121" i="2"/>
  <c r="D121" i="2"/>
  <c r="E121" i="2"/>
  <c r="G120" i="2"/>
  <c r="B120" i="2"/>
  <c r="C120" i="2"/>
  <c r="D120" i="2"/>
  <c r="E120" i="2"/>
  <c r="G119" i="2"/>
  <c r="B119" i="2"/>
  <c r="C119" i="2"/>
  <c r="D119" i="2"/>
  <c r="E119" i="2"/>
  <c r="G118" i="2"/>
  <c r="G117" i="2"/>
  <c r="B118" i="2"/>
  <c r="C118" i="2"/>
  <c r="D118" i="2"/>
  <c r="E118" i="2"/>
  <c r="Z10" i="1"/>
  <c r="AD12" i="1"/>
  <c r="AD10" i="1"/>
  <c r="AD9" i="1"/>
  <c r="AD8" i="1"/>
  <c r="B117" i="2"/>
  <c r="C117" i="2"/>
  <c r="D117" i="2"/>
  <c r="E117" i="2"/>
  <c r="G116" i="2"/>
  <c r="G115" i="2"/>
  <c r="B116" i="2"/>
  <c r="C116" i="2"/>
  <c r="D116" i="2"/>
  <c r="E116" i="2"/>
  <c r="B115" i="2"/>
  <c r="C115" i="2"/>
  <c r="D115" i="2"/>
  <c r="E115" i="2"/>
  <c r="G114" i="2"/>
  <c r="G113" i="2"/>
  <c r="B114" i="2"/>
  <c r="C114" i="2"/>
  <c r="D114" i="2"/>
  <c r="E114" i="2"/>
  <c r="B113" i="2"/>
  <c r="C113" i="2"/>
  <c r="D113" i="2"/>
  <c r="E113" i="2"/>
  <c r="G112" i="2"/>
  <c r="Z24" i="1"/>
  <c r="Z23" i="1"/>
  <c r="N23" i="1"/>
  <c r="H3" i="6"/>
  <c r="H5" i="6"/>
  <c r="H4" i="6"/>
  <c r="B112" i="2"/>
  <c r="C112" i="2"/>
  <c r="D112" i="2"/>
  <c r="E112" i="2"/>
  <c r="G111" i="2"/>
  <c r="B111" i="2"/>
  <c r="C111" i="2"/>
  <c r="D111" i="2"/>
  <c r="E111" i="2"/>
  <c r="G110" i="2"/>
  <c r="B110" i="2"/>
  <c r="C110" i="2"/>
  <c r="D110" i="2"/>
  <c r="E110" i="2"/>
  <c r="G109" i="2"/>
  <c r="B109" i="2"/>
  <c r="C109" i="2"/>
  <c r="D109" i="2"/>
  <c r="E109" i="2"/>
  <c r="G108" i="2"/>
  <c r="B108" i="2"/>
  <c r="C108" i="2"/>
  <c r="D108" i="2"/>
  <c r="E108" i="2"/>
  <c r="G107" i="2"/>
  <c r="B107" i="2"/>
  <c r="C107" i="2"/>
  <c r="D107" i="2"/>
  <c r="E107" i="2"/>
  <c r="G106" i="2"/>
  <c r="Z11" i="1"/>
  <c r="B106" i="2"/>
  <c r="C106" i="2"/>
  <c r="D106" i="2"/>
  <c r="E106" i="2"/>
  <c r="G103" i="2"/>
  <c r="G104" i="2"/>
  <c r="G105" i="2"/>
  <c r="G102" i="2"/>
  <c r="B105" i="2"/>
  <c r="C105" i="2"/>
  <c r="D105" i="2"/>
  <c r="E105" i="2"/>
  <c r="B104" i="2"/>
  <c r="C104" i="2"/>
  <c r="D104" i="2"/>
  <c r="E104" i="2"/>
  <c r="B103" i="2"/>
  <c r="C103" i="2"/>
  <c r="D103" i="2"/>
  <c r="E103" i="2"/>
  <c r="B102" i="2"/>
  <c r="C102" i="2"/>
  <c r="D102" i="2"/>
  <c r="E102" i="2"/>
  <c r="B101" i="2"/>
  <c r="C101" i="2"/>
  <c r="D101" i="2"/>
  <c r="E101" i="2"/>
  <c r="B100" i="2"/>
  <c r="C100" i="2"/>
  <c r="D100" i="2"/>
  <c r="E100" i="2"/>
  <c r="G99" i="2"/>
  <c r="G98" i="2"/>
  <c r="B99" i="2"/>
  <c r="C99" i="2"/>
  <c r="D99" i="2"/>
  <c r="E99" i="2"/>
  <c r="B98" i="2"/>
  <c r="C98" i="2"/>
  <c r="D98" i="2"/>
  <c r="E98" i="2"/>
  <c r="G97" i="2"/>
  <c r="G96" i="2"/>
  <c r="B94" i="2"/>
  <c r="C94" i="2"/>
  <c r="D94" i="2"/>
  <c r="E94" i="2"/>
  <c r="G94" i="2"/>
  <c r="B97" i="2"/>
  <c r="C97" i="2"/>
  <c r="D97" i="2"/>
  <c r="E97" i="2"/>
  <c r="B96" i="2"/>
  <c r="C96" i="2"/>
  <c r="D96" i="2"/>
  <c r="E96" i="2"/>
  <c r="G95" i="2"/>
  <c r="B95" i="2"/>
  <c r="C95" i="2"/>
  <c r="D95" i="2"/>
  <c r="E95" i="2"/>
  <c r="G93" i="2"/>
  <c r="R13" i="1"/>
  <c r="B93" i="2"/>
  <c r="C93" i="2"/>
  <c r="D93" i="2"/>
  <c r="E93" i="2"/>
  <c r="G92" i="2"/>
  <c r="B92" i="2"/>
  <c r="C92" i="2"/>
  <c r="D92" i="2"/>
  <c r="E92" i="2"/>
  <c r="G91" i="2"/>
  <c r="B91" i="2"/>
  <c r="C91" i="2"/>
  <c r="D91" i="2"/>
  <c r="E91" i="2"/>
  <c r="G90" i="2"/>
  <c r="G89" i="2"/>
  <c r="B90" i="2"/>
  <c r="C90" i="2"/>
  <c r="D90" i="2"/>
  <c r="E90" i="2"/>
  <c r="G88" i="2"/>
  <c r="B89" i="2"/>
  <c r="C89" i="2"/>
  <c r="D89" i="2"/>
  <c r="E89" i="2"/>
  <c r="B88" i="2"/>
  <c r="C88" i="2"/>
  <c r="D88" i="2"/>
  <c r="E88" i="2"/>
  <c r="G87" i="2"/>
  <c r="B87" i="2"/>
  <c r="C87" i="2"/>
  <c r="D87" i="2"/>
  <c r="E87" i="2"/>
  <c r="G86" i="2"/>
  <c r="B86" i="2"/>
  <c r="C86" i="2"/>
  <c r="D86" i="2"/>
  <c r="E86" i="2"/>
  <c r="G85" i="2"/>
  <c r="G84" i="2"/>
  <c r="B85" i="2"/>
  <c r="C85" i="2"/>
  <c r="D85" i="2"/>
  <c r="E85" i="2"/>
  <c r="G83" i="2"/>
  <c r="B84" i="2"/>
  <c r="C84" i="2"/>
  <c r="D84" i="2"/>
  <c r="E84" i="2"/>
  <c r="B83" i="2"/>
  <c r="C83" i="2"/>
  <c r="D83" i="2"/>
  <c r="E83" i="2"/>
  <c r="G82" i="2"/>
  <c r="B82" i="2"/>
  <c r="C82" i="2"/>
  <c r="D82" i="2"/>
  <c r="E82" i="2"/>
  <c r="G81" i="2"/>
  <c r="B81" i="2"/>
  <c r="C81" i="2"/>
  <c r="D81" i="2"/>
  <c r="E81" i="2"/>
  <c r="G80" i="2"/>
  <c r="B80" i="2"/>
  <c r="C80" i="2"/>
  <c r="D80" i="2"/>
  <c r="E80" i="2"/>
  <c r="G79" i="2"/>
  <c r="B79" i="2"/>
  <c r="C79" i="2"/>
  <c r="D79" i="2"/>
  <c r="E79" i="2"/>
  <c r="G78" i="2"/>
  <c r="B78" i="2"/>
  <c r="C78" i="2"/>
  <c r="D78" i="2"/>
  <c r="E78" i="2"/>
  <c r="G77" i="2"/>
  <c r="N24" i="1"/>
  <c r="B77" i="2"/>
  <c r="C77" i="2"/>
  <c r="D77" i="2"/>
  <c r="E77" i="2"/>
  <c r="G76" i="2"/>
  <c r="G75" i="2"/>
  <c r="B76" i="2"/>
  <c r="C76" i="2"/>
  <c r="D76" i="2"/>
  <c r="E76" i="2"/>
  <c r="B75" i="2"/>
  <c r="C75" i="2"/>
  <c r="D75" i="2"/>
  <c r="E75" i="2"/>
  <c r="G74" i="2"/>
  <c r="G73" i="2"/>
  <c r="G72" i="2"/>
  <c r="B74" i="2"/>
  <c r="C74" i="2"/>
  <c r="D74" i="2"/>
  <c r="E74" i="2"/>
  <c r="B73" i="2"/>
  <c r="C73" i="2"/>
  <c r="D73" i="2"/>
  <c r="E73" i="2"/>
  <c r="B72" i="2"/>
  <c r="C72" i="2"/>
  <c r="D72" i="2"/>
  <c r="E72" i="2"/>
  <c r="G71" i="2"/>
  <c r="B71" i="2"/>
  <c r="C71" i="2"/>
  <c r="D71" i="2"/>
  <c r="E71" i="2"/>
  <c r="G70" i="2"/>
  <c r="B70" i="2"/>
  <c r="C70" i="2"/>
  <c r="D70" i="2"/>
  <c r="E70" i="2"/>
  <c r="G69" i="2"/>
  <c r="B69" i="2"/>
  <c r="C69" i="2"/>
  <c r="D69" i="2"/>
  <c r="E69" i="2"/>
  <c r="G68" i="2"/>
  <c r="B68" i="2"/>
  <c r="C68" i="2"/>
  <c r="D68" i="2"/>
  <c r="E68" i="2"/>
  <c r="G25" i="2"/>
  <c r="G8" i="2"/>
  <c r="G67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9" i="2"/>
  <c r="B2" i="2"/>
  <c r="C2" i="2"/>
  <c r="D2" i="2"/>
  <c r="E2" i="2"/>
  <c r="B3" i="2"/>
  <c r="C3" i="2"/>
  <c r="D3" i="2"/>
  <c r="E3" i="2"/>
  <c r="B4" i="2"/>
  <c r="C4" i="2"/>
  <c r="D4" i="2"/>
  <c r="E4" i="2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B13" i="2"/>
  <c r="C13" i="2"/>
  <c r="D13" i="2"/>
  <c r="E13" i="2"/>
  <c r="B14" i="2"/>
  <c r="C14" i="2"/>
  <c r="D14" i="2"/>
  <c r="E14" i="2"/>
  <c r="B16" i="2"/>
  <c r="C16" i="2"/>
  <c r="D16" i="2"/>
  <c r="E16" i="2"/>
  <c r="B17" i="2"/>
  <c r="C17" i="2"/>
  <c r="D17" i="2"/>
  <c r="E17" i="2"/>
  <c r="B18" i="2"/>
  <c r="C18" i="2"/>
  <c r="D18" i="2"/>
  <c r="E18" i="2"/>
  <c r="B19" i="2"/>
  <c r="C19" i="2"/>
  <c r="D19" i="2"/>
  <c r="E19" i="2"/>
  <c r="B20" i="2"/>
  <c r="C20" i="2"/>
  <c r="D20" i="2"/>
  <c r="E20" i="2"/>
  <c r="E23" i="2"/>
  <c r="B15" i="2"/>
  <c r="C15" i="2"/>
  <c r="D15" i="2"/>
  <c r="E15" i="2"/>
  <c r="B61" i="2"/>
  <c r="C61" i="2"/>
  <c r="D61" i="2"/>
  <c r="E61" i="2"/>
  <c r="B60" i="2"/>
  <c r="C60" i="2"/>
  <c r="D60" i="2"/>
  <c r="E60" i="2"/>
  <c r="B67" i="2"/>
  <c r="C67" i="2"/>
  <c r="D67" i="2"/>
  <c r="E67" i="2"/>
  <c r="B66" i="2"/>
  <c r="C66" i="2"/>
  <c r="D66" i="2"/>
  <c r="E66" i="2"/>
  <c r="B65" i="2"/>
  <c r="C65" i="2"/>
  <c r="D65" i="2"/>
  <c r="E65" i="2"/>
  <c r="V12" i="4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E64" i="2"/>
  <c r="E63" i="2"/>
  <c r="E62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2" i="2"/>
  <c r="E21" i="2"/>
  <c r="D64" i="2"/>
  <c r="D63" i="2"/>
  <c r="D62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C64" i="2"/>
  <c r="C63" i="2"/>
  <c r="C62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2" i="2"/>
  <c r="B63" i="2"/>
  <c r="B64" i="2"/>
  <c r="Z12" i="1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8" i="5"/>
  <c r="V14" i="4"/>
  <c r="V13" i="4"/>
  <c r="V11" i="4"/>
  <c r="V10" i="4"/>
  <c r="V9" i="4"/>
  <c r="V8" i="4"/>
  <c r="V7" i="4"/>
  <c r="V6" i="4"/>
  <c r="V5" i="4"/>
  <c r="R14" i="4"/>
  <c r="R13" i="4"/>
  <c r="R12" i="4"/>
  <c r="R11" i="4"/>
  <c r="R10" i="4"/>
  <c r="R9" i="4"/>
  <c r="R8" i="4"/>
  <c r="R7" i="4"/>
  <c r="R6" i="4"/>
  <c r="R5" i="4"/>
  <c r="Y7" i="1" l="1"/>
  <c r="Z7" i="1" s="1"/>
  <c r="Y6" i="1"/>
  <c r="Y8" i="1"/>
  <c r="U8" i="1"/>
  <c r="U6" i="1"/>
  <c r="V6" i="1" s="1"/>
  <c r="U7" i="1"/>
  <c r="V7" i="1" s="1"/>
  <c r="Z6" i="1"/>
  <c r="Z8" i="1"/>
  <c r="Z5" i="1"/>
  <c r="I128" i="2"/>
  <c r="R15" i="4"/>
  <c r="P2" i="4" s="1"/>
  <c r="V15" i="4"/>
  <c r="T2" i="4" s="1"/>
  <c r="B2" i="4"/>
  <c r="V11" i="1"/>
  <c r="V10" i="1"/>
  <c r="V9" i="1"/>
  <c r="V8" i="1"/>
  <c r="V5" i="1"/>
  <c r="Z22" i="1"/>
  <c r="Z20" i="1"/>
  <c r="Z21" i="1"/>
  <c r="Z19" i="1"/>
  <c r="V23" i="1"/>
  <c r="V22" i="1"/>
  <c r="V21" i="1"/>
  <c r="V20" i="1"/>
  <c r="V19" i="1"/>
  <c r="Z9" i="1"/>
  <c r="AD6" i="1"/>
  <c r="AD5" i="1"/>
  <c r="R25" i="1"/>
  <c r="R24" i="1"/>
  <c r="R23" i="1"/>
  <c r="R22" i="1"/>
  <c r="R21" i="1"/>
  <c r="R20" i="1"/>
  <c r="AD21" i="1"/>
  <c r="AD22" i="1"/>
  <c r="AD23" i="1"/>
  <c r="AD24" i="1"/>
  <c r="AD25" i="1"/>
  <c r="AD26" i="1"/>
  <c r="R14" i="1" l="1"/>
  <c r="P2" i="1" s="1"/>
  <c r="V12" i="1"/>
  <c r="T2" i="1" s="1"/>
  <c r="B4" i="1" s="1"/>
  <c r="Z25" i="1"/>
  <c r="X16" i="1" s="1"/>
  <c r="V24" i="1"/>
  <c r="T16" i="1" s="1"/>
  <c r="AD13" i="1"/>
  <c r="AB2" i="1" s="1"/>
  <c r="Z13" i="1"/>
  <c r="X2" i="1" s="1"/>
  <c r="R26" i="1"/>
  <c r="P17" i="1" s="1"/>
  <c r="AD27" i="1"/>
  <c r="AB18" i="1" s="1"/>
  <c r="B2" i="1" l="1"/>
</calcChain>
</file>

<file path=xl/sharedStrings.xml><?xml version="1.0" encoding="utf-8"?>
<sst xmlns="http://schemas.openxmlformats.org/spreadsheetml/2006/main" count="368" uniqueCount="112">
  <si>
    <t>Item</t>
  </si>
  <si>
    <t>Total</t>
  </si>
  <si>
    <t>Measure</t>
  </si>
  <si>
    <t>Amount</t>
  </si>
  <si>
    <t>Calories</t>
  </si>
  <si>
    <t>Ogbono</t>
  </si>
  <si>
    <t>Meal 1</t>
  </si>
  <si>
    <t>Meal 2</t>
  </si>
  <si>
    <t>Meal 3</t>
  </si>
  <si>
    <t>Date</t>
  </si>
  <si>
    <t>Corn</t>
  </si>
  <si>
    <t>Broccoli</t>
  </si>
  <si>
    <t>Cauliflower</t>
  </si>
  <si>
    <t>Cabbage</t>
  </si>
  <si>
    <t>Chickpeas</t>
  </si>
  <si>
    <t>Zuchinni</t>
  </si>
  <si>
    <t>Eggplant</t>
  </si>
  <si>
    <t>Tomatoes</t>
  </si>
  <si>
    <t>Mushroom</t>
  </si>
  <si>
    <t>Grapes</t>
  </si>
  <si>
    <t>Banana</t>
  </si>
  <si>
    <t>Eggs</t>
  </si>
  <si>
    <t>Oat</t>
  </si>
  <si>
    <t>Peanuts</t>
  </si>
  <si>
    <t>Cashew</t>
  </si>
  <si>
    <t>Almonds</t>
  </si>
  <si>
    <t>Black eye peas</t>
  </si>
  <si>
    <t>Black beans</t>
  </si>
  <si>
    <t>Oil</t>
  </si>
  <si>
    <t>Crayfish</t>
  </si>
  <si>
    <t>Dry fish</t>
  </si>
  <si>
    <t>Dry okro</t>
  </si>
  <si>
    <t>Yogurt</t>
  </si>
  <si>
    <t>Potatoes</t>
  </si>
  <si>
    <t>Brussel sprouts</t>
  </si>
  <si>
    <t>Apple</t>
  </si>
  <si>
    <t>Lemon</t>
  </si>
  <si>
    <t>Sugar</t>
  </si>
  <si>
    <t>Flour</t>
  </si>
  <si>
    <t>Cheese</t>
  </si>
  <si>
    <t>g</t>
  </si>
  <si>
    <t>C</t>
  </si>
  <si>
    <t>pcs</t>
  </si>
  <si>
    <t>T</t>
  </si>
  <si>
    <t>Potatoes, Sweet</t>
  </si>
  <si>
    <t>Orange chicken</t>
  </si>
  <si>
    <t>S&amp;S Chicken</t>
  </si>
  <si>
    <t>Waton</t>
  </si>
  <si>
    <t>Crab ragoon</t>
  </si>
  <si>
    <t>Oat Bowl</t>
  </si>
  <si>
    <t>Max</t>
  </si>
  <si>
    <t>Min</t>
  </si>
  <si>
    <t>Ideal Max</t>
  </si>
  <si>
    <t>Ideal Min</t>
  </si>
  <si>
    <t>Mov. Avg.</t>
  </si>
  <si>
    <t>p</t>
  </si>
  <si>
    <t>Rice, Dry</t>
  </si>
  <si>
    <t>Rice, Cooked</t>
  </si>
  <si>
    <t>Wrap, Wheat</t>
  </si>
  <si>
    <t>Spag, Wheat</t>
  </si>
  <si>
    <t>Chicken, Thighs</t>
  </si>
  <si>
    <t>Tofu, Firm</t>
  </si>
  <si>
    <t>Seeds</t>
  </si>
  <si>
    <t>1p. # of Servings:</t>
  </si>
  <si>
    <t>Corn starch</t>
  </si>
  <si>
    <t>Peppers, Serrano</t>
  </si>
  <si>
    <t>Onions</t>
  </si>
  <si>
    <t>Peppers, Red</t>
  </si>
  <si>
    <t>Chicken, Can</t>
  </si>
  <si>
    <t>Peppers, Green</t>
  </si>
  <si>
    <t>Carrot</t>
  </si>
  <si>
    <t>Dough</t>
  </si>
  <si>
    <t>*Micellanous</t>
  </si>
  <si>
    <t># of Servings:</t>
  </si>
  <si>
    <t>Dish Name 1</t>
  </si>
  <si>
    <t>Waist</t>
  </si>
  <si>
    <t>Abdomen</t>
  </si>
  <si>
    <t>Hip</t>
  </si>
  <si>
    <t>Plantain</t>
  </si>
  <si>
    <t>Butternut Squash</t>
  </si>
  <si>
    <t>Catfish</t>
  </si>
  <si>
    <t>Pompano</t>
  </si>
  <si>
    <t>ca</t>
  </si>
  <si>
    <t>1/2C. # of Servings:</t>
  </si>
  <si>
    <t>Chicken</t>
  </si>
  <si>
    <t>Honey</t>
  </si>
  <si>
    <t>Soy sauce</t>
  </si>
  <si>
    <t>Cream chesse</t>
  </si>
  <si>
    <t>Fruit &amp; Nuts</t>
  </si>
  <si>
    <t>Veg Mix</t>
  </si>
  <si>
    <t>Chicken, Breast</t>
  </si>
  <si>
    <t>Hummus</t>
  </si>
  <si>
    <t>oil</t>
  </si>
  <si>
    <t>cashew</t>
  </si>
  <si>
    <t>2T. # of Servings:</t>
  </si>
  <si>
    <t>Peppers, serrano</t>
  </si>
  <si>
    <t>onions</t>
  </si>
  <si>
    <t>1/2 C. # of Servings:</t>
  </si>
  <si>
    <t>Cream cheese</t>
  </si>
  <si>
    <t>Veggies</t>
  </si>
  <si>
    <t>cream cheese</t>
  </si>
  <si>
    <t>1C. # of Servings:</t>
  </si>
  <si>
    <t>1 P. # of Servings:</t>
  </si>
  <si>
    <t>cabbage</t>
  </si>
  <si>
    <t>carrot</t>
  </si>
  <si>
    <t>zuchinni</t>
  </si>
  <si>
    <t>Jollof rice</t>
  </si>
  <si>
    <t>Salmon</t>
  </si>
  <si>
    <t>Spinach</t>
  </si>
  <si>
    <t>Banana Cake</t>
  </si>
  <si>
    <t>*micellanous</t>
  </si>
  <si>
    <t>eggs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</si>
</sst>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"/>
    <numFmt numFmtId="165" formatCode="0.0"/>
  </numFmts>
  <fonts count="13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b/>
      <sz val="12"/>
      <color theme="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</font>
    <font>
      <b/>
      <sz val="14"/>
      <color theme="0"/>
      <name val="Calibri"/>
      <family val="2"/>
    </font>
    <font>
      <sz val="12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1">
    <xf numFmtId="0" fontId="0" fillId="0" borderId="0" xfId="0"/>
    <xf numFmtId="0" fontId="3" fillId="3" borderId="0" xfId="0" applyFont="1" applyFill="1"/>
    <xf numFmtId="1" fontId="3" fillId="3" borderId="0" xfId="0" applyNumberFormat="1" applyFont="1" applyFill="1"/>
    <xf numFmtId="1" fontId="4" fillId="3" borderId="0" xfId="0" applyNumberFormat="1" applyFont="1" applyFill="1"/>
    <xf numFmtId="2" fontId="0" fillId="0" borderId="0" xfId="0" applyNumberFormat="1"/>
    <xf numFmtId="1" fontId="0" fillId="0" borderId="0" xfId="0" applyNumberFormat="1"/>
    <xf numFmtId="0" fontId="7" fillId="0" borderId="0" xfId="0" applyFont="1"/>
    <xf numFmtId="1" fontId="6" fillId="0" borderId="0" xfId="0" applyNumberFormat="1" applyFont="1" applyAlignment="1">
      <alignment horizontal="right"/>
    </xf>
    <xf numFmtId="1" fontId="6" fillId="0" borderId="0" xfId="0" applyNumberFormat="1" applyFont="1"/>
    <xf numFmtId="0" fontId="6" fillId="0" borderId="0" xfId="0" applyFont="1"/>
    <xf numFmtId="0" fontId="8" fillId="2" borderId="0" xfId="0" applyFont="1" applyFill="1"/>
    <xf numFmtId="0" fontId="4" fillId="2" borderId="0" xfId="0" applyFont="1" applyFill="1"/>
    <xf numFmtId="1" fontId="4" fillId="2" borderId="0" xfId="0" applyNumberFormat="1" applyFont="1" applyFill="1"/>
    <xf numFmtId="14" fontId="7" fillId="0" borderId="0" xfId="0" applyNumberFormat="1" applyFont="1"/>
    <xf numFmtId="2" fontId="6" fillId="0" borderId="0" xfId="1" applyNumberFormat="1" applyFont="1" applyFill="1" applyAlignment="1"/>
    <xf numFmtId="2" fontId="6" fillId="0" borderId="0" xfId="0" applyNumberFormat="1" applyFont="1"/>
    <xf numFmtId="14" fontId="3" fillId="3" borderId="0" xfId="0" applyNumberFormat="1" applyFont="1" applyFill="1"/>
    <xf numFmtId="14" fontId="0" fillId="0" borderId="0" xfId="0" applyNumberFormat="1"/>
    <xf numFmtId="1" fontId="7" fillId="0" borderId="0" xfId="0" applyNumberFormat="1" applyFont="1"/>
    <xf numFmtId="1" fontId="12" fillId="0" borderId="0" xfId="0" applyNumberFormat="1" applyFont="1" applyAlignment="1">
      <alignment horizontal="center"/>
    </xf>
    <xf numFmtId="0" fontId="9" fillId="4" borderId="0" xfId="0" applyFont="1" applyFill="1"/>
    <xf numFmtId="1" fontId="9" fillId="4" borderId="0" xfId="0" applyNumberFormat="1" applyFont="1" applyFill="1"/>
    <xf numFmtId="0" fontId="2" fillId="2" borderId="0" xfId="0" applyFont="1" applyFill="1"/>
    <xf numFmtId="2" fontId="2" fillId="2" borderId="0" xfId="0" applyNumberFormat="1" applyFont="1" applyFill="1"/>
    <xf numFmtId="0" fontId="0" fillId="5" borderId="0" xfId="0" applyFill="1"/>
    <xf numFmtId="0" fontId="6" fillId="5" borderId="0" xfId="1" applyNumberFormat="1" applyFont="1" applyFill="1" applyAlignment="1"/>
    <xf numFmtId="2" fontId="6" fillId="5" borderId="0" xfId="0" applyNumberFormat="1" applyFont="1" applyFill="1"/>
    <xf numFmtId="0" fontId="6" fillId="5" borderId="0" xfId="0" applyFont="1" applyFill="1"/>
    <xf numFmtId="0" fontId="7" fillId="5" borderId="0" xfId="0" applyFont="1" applyFill="1"/>
    <xf numFmtId="2" fontId="6" fillId="5" borderId="0" xfId="1" applyNumberFormat="1" applyFont="1" applyFill="1" applyAlignment="1"/>
    <xf numFmtId="164" fontId="6" fillId="0" borderId="0" xfId="1" applyNumberFormat="1" applyFont="1" applyFill="1" applyAlignment="1"/>
    <xf numFmtId="164" fontId="6" fillId="0" borderId="0" xfId="0" applyNumberFormat="1" applyFont="1"/>
    <xf numFmtId="0" fontId="4" fillId="3" borderId="0" xfId="0" applyFont="1" applyFill="1" applyAlignment="1">
      <alignment horizontal="left"/>
    </xf>
    <xf numFmtId="0" fontId="5" fillId="3" borderId="0" xfId="0" applyFont="1" applyFill="1" applyAlignment="1">
      <alignment horizontal="center"/>
    </xf>
    <xf numFmtId="0" fontId="0" fillId="0" borderId="5" xfId="0" applyBorder="1"/>
    <xf numFmtId="3" fontId="0" fillId="0" borderId="4" xfId="0" applyNumberFormat="1" applyBorder="1"/>
    <xf numFmtId="0" fontId="0" fillId="0" borderId="6" xfId="0" applyBorder="1"/>
    <xf numFmtId="3" fontId="0" fillId="0" borderId="7" xfId="0" applyNumberFormat="1" applyBorder="1"/>
    <xf numFmtId="0" fontId="0" fillId="0" borderId="3" xfId="0" applyBorder="1"/>
    <xf numFmtId="3" fontId="0" fillId="0" borderId="2" xfId="0" applyNumberFormat="1" applyBorder="1"/>
    <xf numFmtId="3" fontId="6" fillId="0" borderId="0" xfId="0" applyNumberFormat="1" applyFont="1"/>
    <xf numFmtId="0" fontId="11" fillId="2" borderId="1" xfId="0" applyFont="1" applyFill="1" applyBorder="1" applyAlignment="1">
      <alignment horizontal="centerContinuous" vertical="center" shrinkToFit="1"/>
    </xf>
    <xf numFmtId="0" fontId="11" fillId="2" borderId="8" xfId="0" applyFont="1" applyFill="1" applyBorder="1" applyAlignment="1">
      <alignment horizontal="centerContinuous" vertical="center" shrinkToFit="1"/>
    </xf>
    <xf numFmtId="164" fontId="3" fillId="3" borderId="0" xfId="0" applyNumberFormat="1" applyFont="1" applyFill="1"/>
    <xf numFmtId="164" fontId="7" fillId="0" borderId="0" xfId="0" applyNumberFormat="1" applyFont="1"/>
    <xf numFmtId="164" fontId="0" fillId="0" borderId="0" xfId="0" applyNumberFormat="1"/>
    <xf numFmtId="0" fontId="0" fillId="4" borderId="5" xfId="0" applyFill="1" applyBorder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5" borderId="6" xfId="0" applyFill="1" applyBorder="1" applyAlignment="1">
      <alignment horizontal="right" vertical="center"/>
    </xf>
    <xf numFmtId="0" fontId="0" fillId="4" borderId="3" xfId="0" applyFill="1" applyBorder="1" applyAlignment="1">
      <alignment horizontal="right" vertical="center"/>
    </xf>
    <xf numFmtId="0" fontId="0" fillId="6" borderId="2" xfId="0" applyFill="1" applyBorder="1"/>
    <xf numFmtId="0" fontId="0" fillId="3" borderId="7" xfId="0" applyFill="1" applyBorder="1"/>
    <xf numFmtId="0" fontId="0" fillId="4" borderId="5" xfId="0" applyFill="1" applyBorder="1" applyAlignment="1">
      <alignment horizontal="right" vertical="center"/>
    </xf>
    <xf numFmtId="0" fontId="0" fillId="6" borderId="4" xfId="0" applyFill="1" applyBorder="1"/>
    <xf numFmtId="0" fontId="9" fillId="0" borderId="0" xfId="0" applyFont="1"/>
    <xf numFmtId="165" fontId="4" fillId="3" borderId="0" xfId="0" applyNumberFormat="1" applyFont="1" applyFill="1"/>
    <xf numFmtId="0" fontId="11" fillId="2" borderId="9" xfId="0" applyFont="1" applyFill="1" applyBorder="1" applyAlignment="1">
      <alignment horizontal="centerContinuous" vertical="center" shrinkToFit="1"/>
    </xf>
    <xf numFmtId="0" fontId="5" fillId="4" borderId="5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4" fillId="3" borderId="0" xfId="0" applyFont="1" applyFill="1" applyAlignment="1">
      <alignment horizontal="left"/>
    </xf>
    <xf numFmtId="0" fontId="5" fillId="3" borderId="0" xfId="0" applyFont="1" applyFill="1" applyAlignment="1">
      <alignment horizontal="center"/>
    </xf>
    <xf numFmtId="1" fontId="5" fillId="2" borderId="0" xfId="0" applyNumberFormat="1" applyFont="1" applyFill="1" applyAlignment="1">
      <alignment horizontal="center" vertical="center" shrinkToFit="1"/>
    </xf>
    <xf numFmtId="1" fontId="12" fillId="0" borderId="6" xfId="0" applyNumberFormat="1" applyFont="1" applyBorder="1" applyAlignment="1">
      <alignment horizontal="center"/>
    </xf>
    <xf numFmtId="1" fontId="12" fillId="0" borderId="7" xfId="0" applyNumberFormat="1" applyFont="1" applyBorder="1" applyAlignment="1">
      <alignment horizontal="center"/>
    </xf>
    <xf numFmtId="1" fontId="12" fillId="0" borderId="3" xfId="0" applyNumberFormat="1" applyFont="1" applyBorder="1" applyAlignment="1">
      <alignment horizontal="center"/>
    </xf>
    <xf numFmtId="1" fontId="12" fillId="0" borderId="2" xfId="0" applyNumberFormat="1" applyFon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1" fontId="0" fillId="0" borderId="7" xfId="0" applyNumberFormat="1" applyBorder="1" applyAlignment="1">
      <alignment horizontal="center"/>
    </xf>
  </cellXfs>
  <cellStyles count="2">
    <cellStyle name="Currency" xfId="1" builtinId="4"/>
    <cellStyle name="Normal" xfId="0" builtinId="0"/>
  </cellStyles>
  <dxfs count="144">
    <dxf>
      <font>
        <strike val="0"/>
        <outline val="0"/>
        <shadow val="0"/>
        <u val="none"/>
        <vertAlign val="baseline"/>
        <sz val="11"/>
        <color rgb="FFFFFFFF"/>
        <name val="Calibri"/>
        <family val="2"/>
      </font>
      <fill>
        <patternFill patternType="solid">
          <fgColor rgb="FF000000"/>
          <bgColor rgb="FF595959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m/d/yyyy"/>
    </dxf>
    <dxf>
      <font>
        <strike val="0"/>
        <outline val="0"/>
        <shadow val="0"/>
        <u val="none"/>
        <vertAlign val="baseline"/>
        <sz val="11"/>
        <color rgb="FFFFFFFF"/>
        <name val="Calibri"/>
        <family val="2"/>
      </font>
      <fill>
        <patternFill patternType="solid">
          <fgColor rgb="FF000000"/>
          <bgColor rgb="FF595959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</font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1" tint="0.34998626667073579"/>
        </patternFill>
      </fill>
    </dxf>
    <dxf>
      <font>
        <strike val="0"/>
        <outline val="0"/>
        <shadow val="0"/>
        <u val="none"/>
        <vertAlign val="baseline"/>
        <sz val="11"/>
        <color rgb="FFFFFFFF"/>
        <name val="Calibri"/>
        <family val="2"/>
      </font>
      <fill>
        <patternFill patternType="solid">
          <fgColor rgb="FF000000"/>
          <bgColor rgb="FF595959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</font>
      <fill>
        <patternFill patternType="solid">
          <fgColor indexed="64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1" formatCode="0"/>
      <fill>
        <patternFill patternType="solid">
          <fgColor indexed="64"/>
          <bgColor theme="1" tint="0.34998626667073579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</font>
      <numFmt numFmtId="2" formatCode="0.00"/>
      <fill>
        <patternFill patternType="solid">
          <fgColor indexed="64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solid">
          <fgColor indexed="64"/>
          <bgColor theme="1" tint="0.34998626667073579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</font>
      <numFmt numFmtId="0" formatCode="General"/>
      <fill>
        <patternFill patternType="solid">
          <fgColor indexed="64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FFFF"/>
        <name val="Calibri"/>
        <family val="2"/>
      </font>
      <fill>
        <patternFill patternType="solid">
          <fgColor rgb="FF000000"/>
          <bgColor rgb="FF595959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</font>
      <fill>
        <patternFill patternType="solid">
          <fgColor indexed="64"/>
          <bgColor theme="5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3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1" formatCode="0"/>
      <fill>
        <patternFill patternType="solid">
          <fgColor indexed="64"/>
          <bgColor theme="3" tint="-0.249977111117893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</font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solid">
          <fgColor indexed="64"/>
          <bgColor theme="3" tint="-0.249977111117893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FFFF"/>
        <name val="Calibri"/>
        <family val="2"/>
      </font>
      <fill>
        <patternFill patternType="solid">
          <fgColor rgb="FF000000"/>
          <bgColor rgb="FF333F4F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1" formatCode="0"/>
      <fill>
        <patternFill patternType="solid">
          <fgColor indexed="64"/>
          <bgColor theme="3" tint="-0.249977111117893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</font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3" tint="-0.249977111117893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FFFF"/>
        <name val="Calibri"/>
        <family val="2"/>
      </font>
      <fill>
        <patternFill patternType="solid">
          <fgColor rgb="FF000000"/>
          <bgColor rgb="FF333F4F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5" tint="0.39997558519241921"/>
        </patternFill>
      </fill>
    </dxf>
    <dxf>
      <font>
        <strike val="0"/>
        <outline val="0"/>
        <shadow val="0"/>
        <u val="none"/>
        <vertAlign val="baseline"/>
        <sz val="11"/>
        <color rgb="FFFFFFFF"/>
        <name val="Calibri"/>
        <family val="2"/>
      </font>
      <fill>
        <patternFill patternType="solid">
          <fgColor rgb="FF000000"/>
          <bgColor rgb="FF595959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FFFF"/>
        <name val="Calibri"/>
        <family val="2"/>
      </font>
      <fill>
        <patternFill patternType="solid">
          <fgColor rgb="FF000000"/>
          <bgColor rgb="FF595959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</font>
      <numFmt numFmtId="164" formatCode="0.0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rgb="FF000000"/>
          <bgColor rgb="FF59595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m/d/yyyy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FFFF"/>
        <name val="Calibri"/>
        <family val="2"/>
      </font>
      <fill>
        <patternFill patternType="solid">
          <fgColor rgb="FF000000"/>
          <bgColor rgb="FF595959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</font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1" tint="0.34998626667073579"/>
        </patternFill>
      </fill>
    </dxf>
    <dxf>
      <font>
        <strike val="0"/>
        <outline val="0"/>
        <shadow val="0"/>
        <u val="none"/>
        <vertAlign val="baseline"/>
        <sz val="11"/>
        <color rgb="FFFFFFFF"/>
        <name val="Calibri"/>
        <family val="2"/>
      </font>
      <fill>
        <patternFill patternType="solid">
          <fgColor rgb="FF000000"/>
          <bgColor rgb="FF595959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rgb="FFFFFFFF"/>
        <name val="Calibri"/>
        <family val="2"/>
      </font>
      <fill>
        <patternFill patternType="solid">
          <fgColor rgb="FF000000"/>
          <bgColor rgb="FF595959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FFFF"/>
        <name val="Calibri"/>
        <family val="2"/>
      </font>
      <fill>
        <patternFill patternType="solid">
          <fgColor rgb="FF000000"/>
          <bgColor rgb="FF595959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rgb="FFFFFFFF"/>
        <name val="Calibri"/>
        <family val="2"/>
      </font>
      <fill>
        <patternFill patternType="solid">
          <fgColor rgb="FF000000"/>
          <bgColor rgb="FF595959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rgb="FFFFFFFF"/>
        <name val="Calibri"/>
        <family val="2"/>
      </font>
      <fill>
        <patternFill patternType="solid">
          <fgColor rgb="FF000000"/>
          <bgColor rgb="FF595959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rgb="FF000000"/>
          <bgColor rgb="FF59595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m/d/yyyy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FFFF"/>
        <name val="Calibri"/>
        <family val="2"/>
      </font>
      <fill>
        <patternFill patternType="solid">
          <fgColor rgb="FF000000"/>
          <bgColor rgb="FF595959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1" tint="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1" formatCode="0"/>
      <fill>
        <patternFill patternType="solid">
          <fgColor indexed="64"/>
          <bgColor theme="3" tint="-0.249977111117893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</font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3" tint="-0.249977111117893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FFFF"/>
        <name val="Calibri"/>
        <family val="2"/>
      </font>
      <fill>
        <patternFill patternType="solid">
          <fgColor indexed="64"/>
          <bgColor theme="3" tint="-0.249977111117893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1" formatCode="0"/>
      <fill>
        <patternFill patternType="solid">
          <fgColor indexed="64"/>
          <bgColor theme="3" tint="-0.249977111117893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</font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3" tint="-0.249977111117893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FFFF"/>
        <name val="Calibri"/>
        <family val="2"/>
      </font>
      <fill>
        <patternFill patternType="solid">
          <fgColor indexed="64"/>
          <bgColor theme="3" tint="-0.249977111117893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1" formatCode="0"/>
      <fill>
        <patternFill patternType="solid">
          <fgColor indexed="64"/>
          <bgColor theme="3" tint="-0.249977111117893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</font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solid">
          <fgColor indexed="64"/>
          <bgColor theme="3" tint="-0.249977111117893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FFFF"/>
        <name val="Calibri"/>
        <family val="2"/>
      </font>
      <fill>
        <patternFill patternType="solid">
          <fgColor indexed="64"/>
          <bgColor theme="3" tint="-0.249977111117893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1" formatCode="0"/>
      <fill>
        <patternFill patternType="solid">
          <fgColor indexed="64"/>
          <bgColor theme="3" tint="-0.249977111117893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</font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3" tint="-0.249977111117893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FFFF"/>
        <name val="Calibri"/>
        <family val="2"/>
      </font>
      <fill>
        <patternFill patternType="solid">
          <fgColor indexed="64"/>
          <bgColor theme="3" tint="-0.249977111117893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1" formatCode="0"/>
      <fill>
        <patternFill patternType="solid">
          <fgColor indexed="64"/>
          <bgColor theme="3" tint="-0.249977111117893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</font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3" tint="-0.249977111117893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FFFF"/>
        <name val="Calibri"/>
        <family val="2"/>
      </font>
      <fill>
        <patternFill patternType="solid">
          <fgColor indexed="64"/>
          <bgColor theme="3" tint="-0.249977111117893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1" formatCode="0"/>
      <fill>
        <patternFill patternType="solid">
          <fgColor indexed="64"/>
          <bgColor theme="3" tint="-0.249977111117893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</font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3" tint="-0.249977111117893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FFFF"/>
        <name val="Calibri"/>
        <family val="2"/>
      </font>
      <fill>
        <patternFill patternType="solid">
          <fgColor indexed="64"/>
          <bgColor theme="3" tint="-0.249977111117893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1" formatCode="0"/>
      <fill>
        <patternFill patternType="solid">
          <fgColor indexed="64"/>
          <bgColor theme="3" tint="-0.249977111117893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</font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3" tint="-0.249977111117893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FFFF"/>
        <name val="Calibri"/>
        <family val="2"/>
      </font>
      <fill>
        <patternFill patternType="solid">
          <fgColor indexed="64"/>
          <bgColor theme="3" tint="-0.249977111117893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1" formatCode="0"/>
      <fill>
        <patternFill patternType="solid">
          <fgColor indexed="64"/>
          <bgColor theme="3" tint="-0.249977111117893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</font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3" tint="-0.249977111117893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FFFF"/>
        <name val="Calibri"/>
        <family val="2"/>
      </font>
      <fill>
        <patternFill patternType="solid">
          <fgColor indexed="64"/>
          <bgColor theme="3" tint="-0.249977111117893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5" tint="0.39997558519241921"/>
        </patternFill>
      </fill>
    </dxf>
    <dxf>
      <font>
        <strike val="0"/>
        <outline val="0"/>
        <shadow val="0"/>
        <u val="none"/>
        <vertAlign val="baseline"/>
        <sz val="11"/>
        <color rgb="FFFFFFFF"/>
        <name val="Calibri"/>
        <family val="2"/>
      </font>
      <fill>
        <patternFill patternType="solid">
          <fgColor rgb="FF000000"/>
          <bgColor rgb="FF595959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</font>
      <fill>
        <patternFill patternType="solid">
          <fgColor indexed="64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1" formatCode="0"/>
      <fill>
        <patternFill patternType="solid">
          <fgColor indexed="64"/>
          <bgColor theme="1" tint="0.34998626667073579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</font>
      <numFmt numFmtId="2" formatCode="0.00"/>
      <fill>
        <patternFill patternType="solid">
          <fgColor indexed="64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solid">
          <fgColor indexed="64"/>
          <bgColor theme="1" tint="0.34998626667073579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</font>
      <numFmt numFmtId="0" formatCode="General"/>
      <fill>
        <patternFill patternType="solid">
          <fgColor indexed="64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FFFF"/>
        <name val="Calibri"/>
        <family val="2"/>
      </font>
      <fill>
        <patternFill patternType="solid">
          <fgColor rgb="FF000000"/>
          <bgColor rgb="FF595959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</font>
      <fill>
        <patternFill patternType="solid">
          <fgColor indexed="64"/>
          <bgColor theme="5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3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Daily Calories</a:t>
            </a:r>
            <a:r>
              <a:rPr lang="en-US" sz="1600" b="1" baseline="0">
                <a:solidFill>
                  <a:sysClr val="windowText" lastClr="000000"/>
                </a:solidFill>
              </a:rPr>
              <a:t> and 7 Day Moving Average Trend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0231080146079438"/>
          <c:y val="1.5421683382297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'Sample Log'!$B$1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rgbClr val="C00000">
                  <a:alpha val="4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'Sample Log'!$A$2:$A$185</c:f>
              <c:numCache>
                <c:formatCode>m/d/yyyy</c:formatCode>
                <c:ptCount val="184"/>
                <c:pt idx="0">
                  <c:v>44751</c:v>
                </c:pt>
                <c:pt idx="1">
                  <c:v>44752</c:v>
                </c:pt>
                <c:pt idx="2">
                  <c:v>44753</c:v>
                </c:pt>
                <c:pt idx="3">
                  <c:v>44754</c:v>
                </c:pt>
                <c:pt idx="4">
                  <c:v>44755</c:v>
                </c:pt>
                <c:pt idx="5">
                  <c:v>44756</c:v>
                </c:pt>
                <c:pt idx="6">
                  <c:v>44757</c:v>
                </c:pt>
                <c:pt idx="7">
                  <c:v>44758</c:v>
                </c:pt>
                <c:pt idx="8">
                  <c:v>44759</c:v>
                </c:pt>
                <c:pt idx="9">
                  <c:v>44760</c:v>
                </c:pt>
                <c:pt idx="10">
                  <c:v>44761</c:v>
                </c:pt>
                <c:pt idx="11">
                  <c:v>44762</c:v>
                </c:pt>
                <c:pt idx="12">
                  <c:v>44763</c:v>
                </c:pt>
                <c:pt idx="13">
                  <c:v>44764</c:v>
                </c:pt>
                <c:pt idx="14">
                  <c:v>44765</c:v>
                </c:pt>
                <c:pt idx="15">
                  <c:v>44766</c:v>
                </c:pt>
                <c:pt idx="16">
                  <c:v>44767</c:v>
                </c:pt>
                <c:pt idx="17">
                  <c:v>44768</c:v>
                </c:pt>
                <c:pt idx="18">
                  <c:v>44769</c:v>
                </c:pt>
                <c:pt idx="19">
                  <c:v>44770</c:v>
                </c:pt>
                <c:pt idx="20">
                  <c:v>44771</c:v>
                </c:pt>
                <c:pt idx="21">
                  <c:v>44772</c:v>
                </c:pt>
                <c:pt idx="22">
                  <c:v>44773</c:v>
                </c:pt>
                <c:pt idx="23">
                  <c:v>44774</c:v>
                </c:pt>
                <c:pt idx="24">
                  <c:v>44775</c:v>
                </c:pt>
                <c:pt idx="25">
                  <c:v>44776</c:v>
                </c:pt>
                <c:pt idx="26">
                  <c:v>44777</c:v>
                </c:pt>
                <c:pt idx="27">
                  <c:v>44778</c:v>
                </c:pt>
                <c:pt idx="28">
                  <c:v>44779</c:v>
                </c:pt>
                <c:pt idx="29">
                  <c:v>44780</c:v>
                </c:pt>
                <c:pt idx="30">
                  <c:v>44781</c:v>
                </c:pt>
                <c:pt idx="31">
                  <c:v>44782</c:v>
                </c:pt>
                <c:pt idx="32">
                  <c:v>44783</c:v>
                </c:pt>
                <c:pt idx="33">
                  <c:v>44784</c:v>
                </c:pt>
                <c:pt idx="34">
                  <c:v>44785</c:v>
                </c:pt>
                <c:pt idx="35">
                  <c:v>44786</c:v>
                </c:pt>
                <c:pt idx="36">
                  <c:v>44787</c:v>
                </c:pt>
                <c:pt idx="37">
                  <c:v>44788</c:v>
                </c:pt>
                <c:pt idx="38">
                  <c:v>44789</c:v>
                </c:pt>
                <c:pt idx="39">
                  <c:v>44790</c:v>
                </c:pt>
                <c:pt idx="40">
                  <c:v>44791</c:v>
                </c:pt>
                <c:pt idx="41">
                  <c:v>44792</c:v>
                </c:pt>
                <c:pt idx="42">
                  <c:v>44793</c:v>
                </c:pt>
                <c:pt idx="43">
                  <c:v>44794</c:v>
                </c:pt>
                <c:pt idx="44">
                  <c:v>44795</c:v>
                </c:pt>
                <c:pt idx="45">
                  <c:v>44796</c:v>
                </c:pt>
                <c:pt idx="46">
                  <c:v>44797</c:v>
                </c:pt>
                <c:pt idx="47">
                  <c:v>44798</c:v>
                </c:pt>
                <c:pt idx="48">
                  <c:v>44799</c:v>
                </c:pt>
                <c:pt idx="49">
                  <c:v>44800</c:v>
                </c:pt>
                <c:pt idx="50">
                  <c:v>44801</c:v>
                </c:pt>
                <c:pt idx="51">
                  <c:v>44802</c:v>
                </c:pt>
                <c:pt idx="52">
                  <c:v>44803</c:v>
                </c:pt>
                <c:pt idx="53">
                  <c:v>44804</c:v>
                </c:pt>
                <c:pt idx="54">
                  <c:v>44805</c:v>
                </c:pt>
                <c:pt idx="55">
                  <c:v>44806</c:v>
                </c:pt>
                <c:pt idx="56">
                  <c:v>44807</c:v>
                </c:pt>
                <c:pt idx="57">
                  <c:v>44808</c:v>
                </c:pt>
                <c:pt idx="58">
                  <c:v>44809</c:v>
                </c:pt>
                <c:pt idx="59">
                  <c:v>44810</c:v>
                </c:pt>
                <c:pt idx="60">
                  <c:v>44811</c:v>
                </c:pt>
                <c:pt idx="61">
                  <c:v>44812</c:v>
                </c:pt>
                <c:pt idx="62">
                  <c:v>44813</c:v>
                </c:pt>
                <c:pt idx="63">
                  <c:v>44814</c:v>
                </c:pt>
                <c:pt idx="64">
                  <c:v>44815</c:v>
                </c:pt>
                <c:pt idx="65">
                  <c:v>44816</c:v>
                </c:pt>
                <c:pt idx="66">
                  <c:v>44817</c:v>
                </c:pt>
                <c:pt idx="67">
                  <c:v>44818</c:v>
                </c:pt>
                <c:pt idx="68">
                  <c:v>44819</c:v>
                </c:pt>
                <c:pt idx="69">
                  <c:v>44820</c:v>
                </c:pt>
                <c:pt idx="70">
                  <c:v>44821</c:v>
                </c:pt>
                <c:pt idx="71">
                  <c:v>44822</c:v>
                </c:pt>
                <c:pt idx="72">
                  <c:v>44823</c:v>
                </c:pt>
                <c:pt idx="73">
                  <c:v>44824</c:v>
                </c:pt>
                <c:pt idx="74">
                  <c:v>44825</c:v>
                </c:pt>
                <c:pt idx="75">
                  <c:v>44826</c:v>
                </c:pt>
                <c:pt idx="76">
                  <c:v>44827</c:v>
                </c:pt>
                <c:pt idx="77">
                  <c:v>44828</c:v>
                </c:pt>
                <c:pt idx="78">
                  <c:v>44829</c:v>
                </c:pt>
                <c:pt idx="79">
                  <c:v>44830</c:v>
                </c:pt>
                <c:pt idx="80">
                  <c:v>44831</c:v>
                </c:pt>
                <c:pt idx="81">
                  <c:v>44832</c:v>
                </c:pt>
                <c:pt idx="82">
                  <c:v>44833</c:v>
                </c:pt>
                <c:pt idx="83">
                  <c:v>44834</c:v>
                </c:pt>
                <c:pt idx="84">
                  <c:v>44835</c:v>
                </c:pt>
                <c:pt idx="85">
                  <c:v>44836</c:v>
                </c:pt>
                <c:pt idx="86">
                  <c:v>44837</c:v>
                </c:pt>
                <c:pt idx="87">
                  <c:v>44838</c:v>
                </c:pt>
                <c:pt idx="88">
                  <c:v>44839</c:v>
                </c:pt>
                <c:pt idx="89">
                  <c:v>44840</c:v>
                </c:pt>
                <c:pt idx="90">
                  <c:v>44841</c:v>
                </c:pt>
                <c:pt idx="91">
                  <c:v>44842</c:v>
                </c:pt>
                <c:pt idx="92">
                  <c:v>44843</c:v>
                </c:pt>
                <c:pt idx="93">
                  <c:v>44844</c:v>
                </c:pt>
                <c:pt idx="94">
                  <c:v>44845</c:v>
                </c:pt>
                <c:pt idx="95">
                  <c:v>44846</c:v>
                </c:pt>
                <c:pt idx="96">
                  <c:v>44847</c:v>
                </c:pt>
                <c:pt idx="97">
                  <c:v>44848</c:v>
                </c:pt>
                <c:pt idx="98">
                  <c:v>44849</c:v>
                </c:pt>
                <c:pt idx="99">
                  <c:v>44850</c:v>
                </c:pt>
                <c:pt idx="100">
                  <c:v>44851</c:v>
                </c:pt>
                <c:pt idx="101">
                  <c:v>44852</c:v>
                </c:pt>
                <c:pt idx="102">
                  <c:v>44853</c:v>
                </c:pt>
                <c:pt idx="103">
                  <c:v>44854</c:v>
                </c:pt>
                <c:pt idx="104">
                  <c:v>44855</c:v>
                </c:pt>
                <c:pt idx="105">
                  <c:v>44856</c:v>
                </c:pt>
                <c:pt idx="106">
                  <c:v>44857</c:v>
                </c:pt>
                <c:pt idx="107">
                  <c:v>44858</c:v>
                </c:pt>
                <c:pt idx="108">
                  <c:v>44859</c:v>
                </c:pt>
                <c:pt idx="109">
                  <c:v>44860</c:v>
                </c:pt>
                <c:pt idx="110">
                  <c:v>44861</c:v>
                </c:pt>
                <c:pt idx="111">
                  <c:v>44862</c:v>
                </c:pt>
                <c:pt idx="112">
                  <c:v>44863</c:v>
                </c:pt>
                <c:pt idx="113">
                  <c:v>44864</c:v>
                </c:pt>
                <c:pt idx="114">
                  <c:v>44865</c:v>
                </c:pt>
                <c:pt idx="115">
                  <c:v>44866</c:v>
                </c:pt>
                <c:pt idx="116">
                  <c:v>44867</c:v>
                </c:pt>
                <c:pt idx="117">
                  <c:v>44868</c:v>
                </c:pt>
                <c:pt idx="118">
                  <c:v>44869</c:v>
                </c:pt>
                <c:pt idx="119">
                  <c:v>44870</c:v>
                </c:pt>
                <c:pt idx="120">
                  <c:v>44871</c:v>
                </c:pt>
                <c:pt idx="121">
                  <c:v>44872</c:v>
                </c:pt>
                <c:pt idx="122">
                  <c:v>44873</c:v>
                </c:pt>
                <c:pt idx="123">
                  <c:v>44874</c:v>
                </c:pt>
                <c:pt idx="124">
                  <c:v>44875</c:v>
                </c:pt>
                <c:pt idx="125">
                  <c:v>44876</c:v>
                </c:pt>
                <c:pt idx="126">
                  <c:v>44877</c:v>
                </c:pt>
                <c:pt idx="127">
                  <c:v>44878</c:v>
                </c:pt>
                <c:pt idx="128">
                  <c:v>44879</c:v>
                </c:pt>
                <c:pt idx="129">
                  <c:v>44880</c:v>
                </c:pt>
                <c:pt idx="130">
                  <c:v>44881</c:v>
                </c:pt>
                <c:pt idx="131">
                  <c:v>44882</c:v>
                </c:pt>
                <c:pt idx="132">
                  <c:v>44883</c:v>
                </c:pt>
                <c:pt idx="133">
                  <c:v>44884</c:v>
                </c:pt>
                <c:pt idx="134">
                  <c:v>44885</c:v>
                </c:pt>
                <c:pt idx="135">
                  <c:v>44886</c:v>
                </c:pt>
                <c:pt idx="136">
                  <c:v>44887</c:v>
                </c:pt>
                <c:pt idx="137">
                  <c:v>44888</c:v>
                </c:pt>
                <c:pt idx="138">
                  <c:v>44889</c:v>
                </c:pt>
                <c:pt idx="139">
                  <c:v>44890</c:v>
                </c:pt>
                <c:pt idx="140">
                  <c:v>44891</c:v>
                </c:pt>
                <c:pt idx="141">
                  <c:v>44892</c:v>
                </c:pt>
                <c:pt idx="142">
                  <c:v>44893</c:v>
                </c:pt>
                <c:pt idx="143">
                  <c:v>44894</c:v>
                </c:pt>
                <c:pt idx="144">
                  <c:v>44895</c:v>
                </c:pt>
                <c:pt idx="145">
                  <c:v>44896</c:v>
                </c:pt>
                <c:pt idx="146">
                  <c:v>44897</c:v>
                </c:pt>
                <c:pt idx="147">
                  <c:v>44898</c:v>
                </c:pt>
                <c:pt idx="148">
                  <c:v>44899</c:v>
                </c:pt>
                <c:pt idx="149">
                  <c:v>44900</c:v>
                </c:pt>
                <c:pt idx="150">
                  <c:v>44901</c:v>
                </c:pt>
                <c:pt idx="151">
                  <c:v>44902</c:v>
                </c:pt>
                <c:pt idx="152">
                  <c:v>44903</c:v>
                </c:pt>
                <c:pt idx="153">
                  <c:v>44904</c:v>
                </c:pt>
                <c:pt idx="154">
                  <c:v>44905</c:v>
                </c:pt>
                <c:pt idx="155">
                  <c:v>44906</c:v>
                </c:pt>
                <c:pt idx="156">
                  <c:v>44907</c:v>
                </c:pt>
                <c:pt idx="157">
                  <c:v>44908</c:v>
                </c:pt>
                <c:pt idx="158">
                  <c:v>44909</c:v>
                </c:pt>
                <c:pt idx="159">
                  <c:v>44910</c:v>
                </c:pt>
                <c:pt idx="160">
                  <c:v>44911</c:v>
                </c:pt>
                <c:pt idx="161">
                  <c:v>44912</c:v>
                </c:pt>
                <c:pt idx="162">
                  <c:v>44913</c:v>
                </c:pt>
                <c:pt idx="163">
                  <c:v>44914</c:v>
                </c:pt>
                <c:pt idx="164">
                  <c:v>44915</c:v>
                </c:pt>
                <c:pt idx="165">
                  <c:v>44916</c:v>
                </c:pt>
                <c:pt idx="166">
                  <c:v>44917</c:v>
                </c:pt>
                <c:pt idx="167">
                  <c:v>44918</c:v>
                </c:pt>
                <c:pt idx="168">
                  <c:v>44919</c:v>
                </c:pt>
                <c:pt idx="169">
                  <c:v>44921</c:v>
                </c:pt>
                <c:pt idx="170">
                  <c:v>44922</c:v>
                </c:pt>
                <c:pt idx="171">
                  <c:v>44923</c:v>
                </c:pt>
                <c:pt idx="172">
                  <c:v>44924</c:v>
                </c:pt>
                <c:pt idx="173">
                  <c:v>44925</c:v>
                </c:pt>
                <c:pt idx="174">
                  <c:v>44926</c:v>
                </c:pt>
                <c:pt idx="175">
                  <c:v>44927</c:v>
                </c:pt>
                <c:pt idx="176">
                  <c:v>44928</c:v>
                </c:pt>
                <c:pt idx="177">
                  <c:v>44929</c:v>
                </c:pt>
                <c:pt idx="178">
                  <c:v>44930</c:v>
                </c:pt>
                <c:pt idx="179">
                  <c:v>44931</c:v>
                </c:pt>
                <c:pt idx="180">
                  <c:v>44932</c:v>
                </c:pt>
                <c:pt idx="181">
                  <c:v>44933</c:v>
                </c:pt>
                <c:pt idx="182">
                  <c:v>44934</c:v>
                </c:pt>
                <c:pt idx="183">
                  <c:v>44935</c:v>
                </c:pt>
              </c:numCache>
            </c:numRef>
          </c:cat>
          <c:val>
            <c:numRef>
              <c:f>'Sample Log'!$B$2:$B$185</c:f>
              <c:numCache>
                <c:formatCode>0</c:formatCode>
                <c:ptCount val="184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2000</c:v>
                </c:pt>
                <c:pt idx="58">
                  <c:v>2000</c:v>
                </c:pt>
                <c:pt idx="59">
                  <c:v>2000</c:v>
                </c:pt>
                <c:pt idx="60">
                  <c:v>2000</c:v>
                </c:pt>
                <c:pt idx="61">
                  <c:v>2000</c:v>
                </c:pt>
                <c:pt idx="62">
                  <c:v>2000</c:v>
                </c:pt>
                <c:pt idx="63">
                  <c:v>2000</c:v>
                </c:pt>
                <c:pt idx="64">
                  <c:v>2000</c:v>
                </c:pt>
                <c:pt idx="65">
                  <c:v>2000</c:v>
                </c:pt>
                <c:pt idx="66">
                  <c:v>2000</c:v>
                </c:pt>
                <c:pt idx="67">
                  <c:v>2000</c:v>
                </c:pt>
                <c:pt idx="68">
                  <c:v>2000</c:v>
                </c:pt>
                <c:pt idx="69">
                  <c:v>2000</c:v>
                </c:pt>
                <c:pt idx="70">
                  <c:v>2000</c:v>
                </c:pt>
                <c:pt idx="71">
                  <c:v>2000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2000</c:v>
                </c:pt>
                <c:pt idx="77">
                  <c:v>2000</c:v>
                </c:pt>
                <c:pt idx="78">
                  <c:v>2000</c:v>
                </c:pt>
                <c:pt idx="79">
                  <c:v>2000</c:v>
                </c:pt>
                <c:pt idx="80">
                  <c:v>2000</c:v>
                </c:pt>
                <c:pt idx="81">
                  <c:v>2000</c:v>
                </c:pt>
                <c:pt idx="82">
                  <c:v>2000</c:v>
                </c:pt>
                <c:pt idx="83">
                  <c:v>2000</c:v>
                </c:pt>
                <c:pt idx="84">
                  <c:v>2000</c:v>
                </c:pt>
                <c:pt idx="85">
                  <c:v>2000</c:v>
                </c:pt>
                <c:pt idx="86">
                  <c:v>2000</c:v>
                </c:pt>
                <c:pt idx="87">
                  <c:v>2000</c:v>
                </c:pt>
                <c:pt idx="88">
                  <c:v>2000</c:v>
                </c:pt>
                <c:pt idx="89">
                  <c:v>2000</c:v>
                </c:pt>
                <c:pt idx="90">
                  <c:v>2000</c:v>
                </c:pt>
                <c:pt idx="91">
                  <c:v>2000</c:v>
                </c:pt>
                <c:pt idx="92">
                  <c:v>2000</c:v>
                </c:pt>
                <c:pt idx="93">
                  <c:v>2000</c:v>
                </c:pt>
                <c:pt idx="94">
                  <c:v>2000</c:v>
                </c:pt>
                <c:pt idx="95">
                  <c:v>2000</c:v>
                </c:pt>
                <c:pt idx="96">
                  <c:v>2000</c:v>
                </c:pt>
                <c:pt idx="97">
                  <c:v>2000</c:v>
                </c:pt>
                <c:pt idx="98">
                  <c:v>2000</c:v>
                </c:pt>
                <c:pt idx="99">
                  <c:v>2000</c:v>
                </c:pt>
                <c:pt idx="100">
                  <c:v>2000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2000</c:v>
                </c:pt>
                <c:pt idx="106">
                  <c:v>2000</c:v>
                </c:pt>
                <c:pt idx="107">
                  <c:v>2000</c:v>
                </c:pt>
                <c:pt idx="108">
                  <c:v>2000</c:v>
                </c:pt>
                <c:pt idx="109">
                  <c:v>2000</c:v>
                </c:pt>
                <c:pt idx="110">
                  <c:v>2000</c:v>
                </c:pt>
                <c:pt idx="111">
                  <c:v>2000</c:v>
                </c:pt>
                <c:pt idx="112">
                  <c:v>2000</c:v>
                </c:pt>
                <c:pt idx="113">
                  <c:v>2000</c:v>
                </c:pt>
                <c:pt idx="114">
                  <c:v>2000</c:v>
                </c:pt>
                <c:pt idx="115">
                  <c:v>2000</c:v>
                </c:pt>
                <c:pt idx="116">
                  <c:v>2000</c:v>
                </c:pt>
                <c:pt idx="117">
                  <c:v>2000</c:v>
                </c:pt>
                <c:pt idx="118">
                  <c:v>2000</c:v>
                </c:pt>
                <c:pt idx="119">
                  <c:v>2000</c:v>
                </c:pt>
                <c:pt idx="120">
                  <c:v>2000</c:v>
                </c:pt>
                <c:pt idx="121">
                  <c:v>2000</c:v>
                </c:pt>
                <c:pt idx="122">
                  <c:v>2000</c:v>
                </c:pt>
                <c:pt idx="123">
                  <c:v>2000</c:v>
                </c:pt>
                <c:pt idx="124">
                  <c:v>2000</c:v>
                </c:pt>
                <c:pt idx="125">
                  <c:v>2000</c:v>
                </c:pt>
                <c:pt idx="126">
                  <c:v>2000</c:v>
                </c:pt>
                <c:pt idx="127">
                  <c:v>2000</c:v>
                </c:pt>
                <c:pt idx="128">
                  <c:v>2000</c:v>
                </c:pt>
                <c:pt idx="129">
                  <c:v>2000</c:v>
                </c:pt>
                <c:pt idx="130">
                  <c:v>2000</c:v>
                </c:pt>
                <c:pt idx="131">
                  <c:v>2000</c:v>
                </c:pt>
                <c:pt idx="132">
                  <c:v>2000</c:v>
                </c:pt>
                <c:pt idx="133">
                  <c:v>2000</c:v>
                </c:pt>
                <c:pt idx="134">
                  <c:v>2000</c:v>
                </c:pt>
                <c:pt idx="135">
                  <c:v>2000</c:v>
                </c:pt>
                <c:pt idx="136">
                  <c:v>2000</c:v>
                </c:pt>
                <c:pt idx="137">
                  <c:v>2000</c:v>
                </c:pt>
                <c:pt idx="138">
                  <c:v>2000</c:v>
                </c:pt>
                <c:pt idx="139">
                  <c:v>2000</c:v>
                </c:pt>
                <c:pt idx="140">
                  <c:v>2000</c:v>
                </c:pt>
                <c:pt idx="141">
                  <c:v>2000</c:v>
                </c:pt>
                <c:pt idx="142">
                  <c:v>2000</c:v>
                </c:pt>
                <c:pt idx="143">
                  <c:v>2000</c:v>
                </c:pt>
                <c:pt idx="144">
                  <c:v>2000</c:v>
                </c:pt>
                <c:pt idx="145">
                  <c:v>2000</c:v>
                </c:pt>
                <c:pt idx="146">
                  <c:v>2000</c:v>
                </c:pt>
                <c:pt idx="147">
                  <c:v>2000</c:v>
                </c:pt>
                <c:pt idx="148">
                  <c:v>2000</c:v>
                </c:pt>
                <c:pt idx="149">
                  <c:v>2000</c:v>
                </c:pt>
                <c:pt idx="150">
                  <c:v>2000</c:v>
                </c:pt>
                <c:pt idx="151">
                  <c:v>2000</c:v>
                </c:pt>
                <c:pt idx="152">
                  <c:v>2000</c:v>
                </c:pt>
                <c:pt idx="153">
                  <c:v>2000</c:v>
                </c:pt>
                <c:pt idx="154">
                  <c:v>2000</c:v>
                </c:pt>
                <c:pt idx="155">
                  <c:v>2000</c:v>
                </c:pt>
                <c:pt idx="156">
                  <c:v>2000</c:v>
                </c:pt>
                <c:pt idx="157">
                  <c:v>2000</c:v>
                </c:pt>
                <c:pt idx="158">
                  <c:v>2000</c:v>
                </c:pt>
                <c:pt idx="159">
                  <c:v>2000</c:v>
                </c:pt>
                <c:pt idx="160">
                  <c:v>2000</c:v>
                </c:pt>
                <c:pt idx="161">
                  <c:v>2000</c:v>
                </c:pt>
                <c:pt idx="162">
                  <c:v>2000</c:v>
                </c:pt>
                <c:pt idx="163">
                  <c:v>2000</c:v>
                </c:pt>
                <c:pt idx="164">
                  <c:v>2000</c:v>
                </c:pt>
                <c:pt idx="165">
                  <c:v>2000</c:v>
                </c:pt>
                <c:pt idx="166">
                  <c:v>2000</c:v>
                </c:pt>
                <c:pt idx="167">
                  <c:v>2000</c:v>
                </c:pt>
                <c:pt idx="168">
                  <c:v>2000</c:v>
                </c:pt>
                <c:pt idx="169">
                  <c:v>2000</c:v>
                </c:pt>
                <c:pt idx="170">
                  <c:v>2000</c:v>
                </c:pt>
                <c:pt idx="171">
                  <c:v>2000</c:v>
                </c:pt>
                <c:pt idx="172">
                  <c:v>2000</c:v>
                </c:pt>
                <c:pt idx="173">
                  <c:v>2000</c:v>
                </c:pt>
                <c:pt idx="174">
                  <c:v>2000</c:v>
                </c:pt>
                <c:pt idx="175">
                  <c:v>2000</c:v>
                </c:pt>
                <c:pt idx="176">
                  <c:v>2000</c:v>
                </c:pt>
                <c:pt idx="177">
                  <c:v>2000</c:v>
                </c:pt>
                <c:pt idx="178">
                  <c:v>2000</c:v>
                </c:pt>
                <c:pt idx="179">
                  <c:v>2000</c:v>
                </c:pt>
                <c:pt idx="180">
                  <c:v>2000</c:v>
                </c:pt>
                <c:pt idx="181">
                  <c:v>2000</c:v>
                </c:pt>
                <c:pt idx="182">
                  <c:v>2000</c:v>
                </c:pt>
                <c:pt idx="183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17-463D-A9DC-C7F67260D557}"/>
            </c:ext>
          </c:extLst>
        </c:ser>
        <c:ser>
          <c:idx val="2"/>
          <c:order val="1"/>
          <c:tx>
            <c:strRef>
              <c:f>'Sample Log'!$C$1</c:f>
              <c:strCache>
                <c:ptCount val="1"/>
                <c:pt idx="0">
                  <c:v>Ideal Max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'Sample Log'!$A$2:$A$185</c:f>
              <c:numCache>
                <c:formatCode>m/d/yyyy</c:formatCode>
                <c:ptCount val="184"/>
                <c:pt idx="0">
                  <c:v>44751</c:v>
                </c:pt>
                <c:pt idx="1">
                  <c:v>44752</c:v>
                </c:pt>
                <c:pt idx="2">
                  <c:v>44753</c:v>
                </c:pt>
                <c:pt idx="3">
                  <c:v>44754</c:v>
                </c:pt>
                <c:pt idx="4">
                  <c:v>44755</c:v>
                </c:pt>
                <c:pt idx="5">
                  <c:v>44756</c:v>
                </c:pt>
                <c:pt idx="6">
                  <c:v>44757</c:v>
                </c:pt>
                <c:pt idx="7">
                  <c:v>44758</c:v>
                </c:pt>
                <c:pt idx="8">
                  <c:v>44759</c:v>
                </c:pt>
                <c:pt idx="9">
                  <c:v>44760</c:v>
                </c:pt>
                <c:pt idx="10">
                  <c:v>44761</c:v>
                </c:pt>
                <c:pt idx="11">
                  <c:v>44762</c:v>
                </c:pt>
                <c:pt idx="12">
                  <c:v>44763</c:v>
                </c:pt>
                <c:pt idx="13">
                  <c:v>44764</c:v>
                </c:pt>
                <c:pt idx="14">
                  <c:v>44765</c:v>
                </c:pt>
                <c:pt idx="15">
                  <c:v>44766</c:v>
                </c:pt>
                <c:pt idx="16">
                  <c:v>44767</c:v>
                </c:pt>
                <c:pt idx="17">
                  <c:v>44768</c:v>
                </c:pt>
                <c:pt idx="18">
                  <c:v>44769</c:v>
                </c:pt>
                <c:pt idx="19">
                  <c:v>44770</c:v>
                </c:pt>
                <c:pt idx="20">
                  <c:v>44771</c:v>
                </c:pt>
                <c:pt idx="21">
                  <c:v>44772</c:v>
                </c:pt>
                <c:pt idx="22">
                  <c:v>44773</c:v>
                </c:pt>
                <c:pt idx="23">
                  <c:v>44774</c:v>
                </c:pt>
                <c:pt idx="24">
                  <c:v>44775</c:v>
                </c:pt>
                <c:pt idx="25">
                  <c:v>44776</c:v>
                </c:pt>
                <c:pt idx="26">
                  <c:v>44777</c:v>
                </c:pt>
                <c:pt idx="27">
                  <c:v>44778</c:v>
                </c:pt>
                <c:pt idx="28">
                  <c:v>44779</c:v>
                </c:pt>
                <c:pt idx="29">
                  <c:v>44780</c:v>
                </c:pt>
                <c:pt idx="30">
                  <c:v>44781</c:v>
                </c:pt>
                <c:pt idx="31">
                  <c:v>44782</c:v>
                </c:pt>
                <c:pt idx="32">
                  <c:v>44783</c:v>
                </c:pt>
                <c:pt idx="33">
                  <c:v>44784</c:v>
                </c:pt>
                <c:pt idx="34">
                  <c:v>44785</c:v>
                </c:pt>
                <c:pt idx="35">
                  <c:v>44786</c:v>
                </c:pt>
                <c:pt idx="36">
                  <c:v>44787</c:v>
                </c:pt>
                <c:pt idx="37">
                  <c:v>44788</c:v>
                </c:pt>
                <c:pt idx="38">
                  <c:v>44789</c:v>
                </c:pt>
                <c:pt idx="39">
                  <c:v>44790</c:v>
                </c:pt>
                <c:pt idx="40">
                  <c:v>44791</c:v>
                </c:pt>
                <c:pt idx="41">
                  <c:v>44792</c:v>
                </c:pt>
                <c:pt idx="42">
                  <c:v>44793</c:v>
                </c:pt>
                <c:pt idx="43">
                  <c:v>44794</c:v>
                </c:pt>
                <c:pt idx="44">
                  <c:v>44795</c:v>
                </c:pt>
                <c:pt idx="45">
                  <c:v>44796</c:v>
                </c:pt>
                <c:pt idx="46">
                  <c:v>44797</c:v>
                </c:pt>
                <c:pt idx="47">
                  <c:v>44798</c:v>
                </c:pt>
                <c:pt idx="48">
                  <c:v>44799</c:v>
                </c:pt>
                <c:pt idx="49">
                  <c:v>44800</c:v>
                </c:pt>
                <c:pt idx="50">
                  <c:v>44801</c:v>
                </c:pt>
                <c:pt idx="51">
                  <c:v>44802</c:v>
                </c:pt>
                <c:pt idx="52">
                  <c:v>44803</c:v>
                </c:pt>
                <c:pt idx="53">
                  <c:v>44804</c:v>
                </c:pt>
                <c:pt idx="54">
                  <c:v>44805</c:v>
                </c:pt>
                <c:pt idx="55">
                  <c:v>44806</c:v>
                </c:pt>
                <c:pt idx="56">
                  <c:v>44807</c:v>
                </c:pt>
                <c:pt idx="57">
                  <c:v>44808</c:v>
                </c:pt>
                <c:pt idx="58">
                  <c:v>44809</c:v>
                </c:pt>
                <c:pt idx="59">
                  <c:v>44810</c:v>
                </c:pt>
                <c:pt idx="60">
                  <c:v>44811</c:v>
                </c:pt>
                <c:pt idx="61">
                  <c:v>44812</c:v>
                </c:pt>
                <c:pt idx="62">
                  <c:v>44813</c:v>
                </c:pt>
                <c:pt idx="63">
                  <c:v>44814</c:v>
                </c:pt>
                <c:pt idx="64">
                  <c:v>44815</c:v>
                </c:pt>
                <c:pt idx="65">
                  <c:v>44816</c:v>
                </c:pt>
                <c:pt idx="66">
                  <c:v>44817</c:v>
                </c:pt>
                <c:pt idx="67">
                  <c:v>44818</c:v>
                </c:pt>
                <c:pt idx="68">
                  <c:v>44819</c:v>
                </c:pt>
                <c:pt idx="69">
                  <c:v>44820</c:v>
                </c:pt>
                <c:pt idx="70">
                  <c:v>44821</c:v>
                </c:pt>
                <c:pt idx="71">
                  <c:v>44822</c:v>
                </c:pt>
                <c:pt idx="72">
                  <c:v>44823</c:v>
                </c:pt>
                <c:pt idx="73">
                  <c:v>44824</c:v>
                </c:pt>
                <c:pt idx="74">
                  <c:v>44825</c:v>
                </c:pt>
                <c:pt idx="75">
                  <c:v>44826</c:v>
                </c:pt>
                <c:pt idx="76">
                  <c:v>44827</c:v>
                </c:pt>
                <c:pt idx="77">
                  <c:v>44828</c:v>
                </c:pt>
                <c:pt idx="78">
                  <c:v>44829</c:v>
                </c:pt>
                <c:pt idx="79">
                  <c:v>44830</c:v>
                </c:pt>
                <c:pt idx="80">
                  <c:v>44831</c:v>
                </c:pt>
                <c:pt idx="81">
                  <c:v>44832</c:v>
                </c:pt>
                <c:pt idx="82">
                  <c:v>44833</c:v>
                </c:pt>
                <c:pt idx="83">
                  <c:v>44834</c:v>
                </c:pt>
                <c:pt idx="84">
                  <c:v>44835</c:v>
                </c:pt>
                <c:pt idx="85">
                  <c:v>44836</c:v>
                </c:pt>
                <c:pt idx="86">
                  <c:v>44837</c:v>
                </c:pt>
                <c:pt idx="87">
                  <c:v>44838</c:v>
                </c:pt>
                <c:pt idx="88">
                  <c:v>44839</c:v>
                </c:pt>
                <c:pt idx="89">
                  <c:v>44840</c:v>
                </c:pt>
                <c:pt idx="90">
                  <c:v>44841</c:v>
                </c:pt>
                <c:pt idx="91">
                  <c:v>44842</c:v>
                </c:pt>
                <c:pt idx="92">
                  <c:v>44843</c:v>
                </c:pt>
                <c:pt idx="93">
                  <c:v>44844</c:v>
                </c:pt>
                <c:pt idx="94">
                  <c:v>44845</c:v>
                </c:pt>
                <c:pt idx="95">
                  <c:v>44846</c:v>
                </c:pt>
                <c:pt idx="96">
                  <c:v>44847</c:v>
                </c:pt>
                <c:pt idx="97">
                  <c:v>44848</c:v>
                </c:pt>
                <c:pt idx="98">
                  <c:v>44849</c:v>
                </c:pt>
                <c:pt idx="99">
                  <c:v>44850</c:v>
                </c:pt>
                <c:pt idx="100">
                  <c:v>44851</c:v>
                </c:pt>
                <c:pt idx="101">
                  <c:v>44852</c:v>
                </c:pt>
                <c:pt idx="102">
                  <c:v>44853</c:v>
                </c:pt>
                <c:pt idx="103">
                  <c:v>44854</c:v>
                </c:pt>
                <c:pt idx="104">
                  <c:v>44855</c:v>
                </c:pt>
                <c:pt idx="105">
                  <c:v>44856</c:v>
                </c:pt>
                <c:pt idx="106">
                  <c:v>44857</c:v>
                </c:pt>
                <c:pt idx="107">
                  <c:v>44858</c:v>
                </c:pt>
                <c:pt idx="108">
                  <c:v>44859</c:v>
                </c:pt>
                <c:pt idx="109">
                  <c:v>44860</c:v>
                </c:pt>
                <c:pt idx="110">
                  <c:v>44861</c:v>
                </c:pt>
                <c:pt idx="111">
                  <c:v>44862</c:v>
                </c:pt>
                <c:pt idx="112">
                  <c:v>44863</c:v>
                </c:pt>
                <c:pt idx="113">
                  <c:v>44864</c:v>
                </c:pt>
                <c:pt idx="114">
                  <c:v>44865</c:v>
                </c:pt>
                <c:pt idx="115">
                  <c:v>44866</c:v>
                </c:pt>
                <c:pt idx="116">
                  <c:v>44867</c:v>
                </c:pt>
                <c:pt idx="117">
                  <c:v>44868</c:v>
                </c:pt>
                <c:pt idx="118">
                  <c:v>44869</c:v>
                </c:pt>
                <c:pt idx="119">
                  <c:v>44870</c:v>
                </c:pt>
                <c:pt idx="120">
                  <c:v>44871</c:v>
                </c:pt>
                <c:pt idx="121">
                  <c:v>44872</c:v>
                </c:pt>
                <c:pt idx="122">
                  <c:v>44873</c:v>
                </c:pt>
                <c:pt idx="123">
                  <c:v>44874</c:v>
                </c:pt>
                <c:pt idx="124">
                  <c:v>44875</c:v>
                </c:pt>
                <c:pt idx="125">
                  <c:v>44876</c:v>
                </c:pt>
                <c:pt idx="126">
                  <c:v>44877</c:v>
                </c:pt>
                <c:pt idx="127">
                  <c:v>44878</c:v>
                </c:pt>
                <c:pt idx="128">
                  <c:v>44879</c:v>
                </c:pt>
                <c:pt idx="129">
                  <c:v>44880</c:v>
                </c:pt>
                <c:pt idx="130">
                  <c:v>44881</c:v>
                </c:pt>
                <c:pt idx="131">
                  <c:v>44882</c:v>
                </c:pt>
                <c:pt idx="132">
                  <c:v>44883</c:v>
                </c:pt>
                <c:pt idx="133">
                  <c:v>44884</c:v>
                </c:pt>
                <c:pt idx="134">
                  <c:v>44885</c:v>
                </c:pt>
                <c:pt idx="135">
                  <c:v>44886</c:v>
                </c:pt>
                <c:pt idx="136">
                  <c:v>44887</c:v>
                </c:pt>
                <c:pt idx="137">
                  <c:v>44888</c:v>
                </c:pt>
                <c:pt idx="138">
                  <c:v>44889</c:v>
                </c:pt>
                <c:pt idx="139">
                  <c:v>44890</c:v>
                </c:pt>
                <c:pt idx="140">
                  <c:v>44891</c:v>
                </c:pt>
                <c:pt idx="141">
                  <c:v>44892</c:v>
                </c:pt>
                <c:pt idx="142">
                  <c:v>44893</c:v>
                </c:pt>
                <c:pt idx="143">
                  <c:v>44894</c:v>
                </c:pt>
                <c:pt idx="144">
                  <c:v>44895</c:v>
                </c:pt>
                <c:pt idx="145">
                  <c:v>44896</c:v>
                </c:pt>
                <c:pt idx="146">
                  <c:v>44897</c:v>
                </c:pt>
                <c:pt idx="147">
                  <c:v>44898</c:v>
                </c:pt>
                <c:pt idx="148">
                  <c:v>44899</c:v>
                </c:pt>
                <c:pt idx="149">
                  <c:v>44900</c:v>
                </c:pt>
                <c:pt idx="150">
                  <c:v>44901</c:v>
                </c:pt>
                <c:pt idx="151">
                  <c:v>44902</c:v>
                </c:pt>
                <c:pt idx="152">
                  <c:v>44903</c:v>
                </c:pt>
                <c:pt idx="153">
                  <c:v>44904</c:v>
                </c:pt>
                <c:pt idx="154">
                  <c:v>44905</c:v>
                </c:pt>
                <c:pt idx="155">
                  <c:v>44906</c:v>
                </c:pt>
                <c:pt idx="156">
                  <c:v>44907</c:v>
                </c:pt>
                <c:pt idx="157">
                  <c:v>44908</c:v>
                </c:pt>
                <c:pt idx="158">
                  <c:v>44909</c:v>
                </c:pt>
                <c:pt idx="159">
                  <c:v>44910</c:v>
                </c:pt>
                <c:pt idx="160">
                  <c:v>44911</c:v>
                </c:pt>
                <c:pt idx="161">
                  <c:v>44912</c:v>
                </c:pt>
                <c:pt idx="162">
                  <c:v>44913</c:v>
                </c:pt>
                <c:pt idx="163">
                  <c:v>44914</c:v>
                </c:pt>
                <c:pt idx="164">
                  <c:v>44915</c:v>
                </c:pt>
                <c:pt idx="165">
                  <c:v>44916</c:v>
                </c:pt>
                <c:pt idx="166">
                  <c:v>44917</c:v>
                </c:pt>
                <c:pt idx="167">
                  <c:v>44918</c:v>
                </c:pt>
                <c:pt idx="168">
                  <c:v>44919</c:v>
                </c:pt>
                <c:pt idx="169">
                  <c:v>44921</c:v>
                </c:pt>
                <c:pt idx="170">
                  <c:v>44922</c:v>
                </c:pt>
                <c:pt idx="171">
                  <c:v>44923</c:v>
                </c:pt>
                <c:pt idx="172">
                  <c:v>44924</c:v>
                </c:pt>
                <c:pt idx="173">
                  <c:v>44925</c:v>
                </c:pt>
                <c:pt idx="174">
                  <c:v>44926</c:v>
                </c:pt>
                <c:pt idx="175">
                  <c:v>44927</c:v>
                </c:pt>
                <c:pt idx="176">
                  <c:v>44928</c:v>
                </c:pt>
                <c:pt idx="177">
                  <c:v>44929</c:v>
                </c:pt>
                <c:pt idx="178">
                  <c:v>44930</c:v>
                </c:pt>
                <c:pt idx="179">
                  <c:v>44931</c:v>
                </c:pt>
                <c:pt idx="180">
                  <c:v>44932</c:v>
                </c:pt>
                <c:pt idx="181">
                  <c:v>44933</c:v>
                </c:pt>
                <c:pt idx="182">
                  <c:v>44934</c:v>
                </c:pt>
                <c:pt idx="183">
                  <c:v>44935</c:v>
                </c:pt>
              </c:numCache>
            </c:numRef>
          </c:cat>
          <c:val>
            <c:numRef>
              <c:f>'Sample Log'!$C$2:$C$185</c:f>
              <c:numCache>
                <c:formatCode>General</c:formatCode>
                <c:ptCount val="184"/>
                <c:pt idx="0">
                  <c:v>1750</c:v>
                </c:pt>
                <c:pt idx="1">
                  <c:v>1750</c:v>
                </c:pt>
                <c:pt idx="2">
                  <c:v>1750</c:v>
                </c:pt>
                <c:pt idx="3">
                  <c:v>1750</c:v>
                </c:pt>
                <c:pt idx="4">
                  <c:v>1750</c:v>
                </c:pt>
                <c:pt idx="5">
                  <c:v>1750</c:v>
                </c:pt>
                <c:pt idx="6">
                  <c:v>1750</c:v>
                </c:pt>
                <c:pt idx="7">
                  <c:v>1750</c:v>
                </c:pt>
                <c:pt idx="8">
                  <c:v>1750</c:v>
                </c:pt>
                <c:pt idx="9">
                  <c:v>1750</c:v>
                </c:pt>
                <c:pt idx="10">
                  <c:v>1750</c:v>
                </c:pt>
                <c:pt idx="11">
                  <c:v>1750</c:v>
                </c:pt>
                <c:pt idx="12">
                  <c:v>1750</c:v>
                </c:pt>
                <c:pt idx="13">
                  <c:v>1750</c:v>
                </c:pt>
                <c:pt idx="14">
                  <c:v>1750</c:v>
                </c:pt>
                <c:pt idx="15">
                  <c:v>1750</c:v>
                </c:pt>
                <c:pt idx="16">
                  <c:v>1750</c:v>
                </c:pt>
                <c:pt idx="17">
                  <c:v>1750</c:v>
                </c:pt>
                <c:pt idx="18" formatCode="#,##0">
                  <c:v>1750</c:v>
                </c:pt>
                <c:pt idx="19" formatCode="#,##0">
                  <c:v>1750</c:v>
                </c:pt>
                <c:pt idx="20" formatCode="#,##0">
                  <c:v>1750</c:v>
                </c:pt>
                <c:pt idx="21" formatCode="#,##0">
                  <c:v>1750</c:v>
                </c:pt>
                <c:pt idx="22" formatCode="#,##0">
                  <c:v>1750</c:v>
                </c:pt>
                <c:pt idx="23" formatCode="#,##0">
                  <c:v>1750</c:v>
                </c:pt>
                <c:pt idx="24" formatCode="#,##0">
                  <c:v>1750</c:v>
                </c:pt>
                <c:pt idx="25" formatCode="#,##0">
                  <c:v>1750</c:v>
                </c:pt>
                <c:pt idx="26" formatCode="#,##0">
                  <c:v>1750</c:v>
                </c:pt>
                <c:pt idx="27" formatCode="#,##0">
                  <c:v>1750</c:v>
                </c:pt>
                <c:pt idx="28" formatCode="#,##0">
                  <c:v>1750</c:v>
                </c:pt>
                <c:pt idx="29" formatCode="#,##0">
                  <c:v>1750</c:v>
                </c:pt>
                <c:pt idx="30" formatCode="#,##0">
                  <c:v>1750</c:v>
                </c:pt>
                <c:pt idx="31" formatCode="#,##0">
                  <c:v>1750</c:v>
                </c:pt>
                <c:pt idx="32" formatCode="#,##0">
                  <c:v>1750</c:v>
                </c:pt>
                <c:pt idx="33" formatCode="#,##0">
                  <c:v>1750</c:v>
                </c:pt>
                <c:pt idx="34" formatCode="#,##0">
                  <c:v>1750</c:v>
                </c:pt>
                <c:pt idx="35" formatCode="#,##0">
                  <c:v>1750</c:v>
                </c:pt>
                <c:pt idx="36" formatCode="#,##0">
                  <c:v>1750</c:v>
                </c:pt>
                <c:pt idx="37" formatCode="#,##0">
                  <c:v>1750</c:v>
                </c:pt>
                <c:pt idx="38" formatCode="#,##0">
                  <c:v>1750</c:v>
                </c:pt>
                <c:pt idx="39" formatCode="#,##0">
                  <c:v>1750</c:v>
                </c:pt>
                <c:pt idx="40" formatCode="#,##0">
                  <c:v>1750</c:v>
                </c:pt>
                <c:pt idx="41" formatCode="#,##0">
                  <c:v>1750</c:v>
                </c:pt>
                <c:pt idx="42" formatCode="#,##0">
                  <c:v>1750</c:v>
                </c:pt>
                <c:pt idx="43" formatCode="#,##0">
                  <c:v>1750</c:v>
                </c:pt>
                <c:pt idx="44" formatCode="#,##0">
                  <c:v>1750</c:v>
                </c:pt>
                <c:pt idx="45" formatCode="#,##0">
                  <c:v>1750</c:v>
                </c:pt>
                <c:pt idx="46" formatCode="#,##0">
                  <c:v>1750</c:v>
                </c:pt>
                <c:pt idx="47" formatCode="#,##0">
                  <c:v>1750</c:v>
                </c:pt>
                <c:pt idx="48" formatCode="#,##0">
                  <c:v>1750</c:v>
                </c:pt>
                <c:pt idx="49" formatCode="#,##0">
                  <c:v>1750</c:v>
                </c:pt>
                <c:pt idx="50" formatCode="#,##0">
                  <c:v>1750</c:v>
                </c:pt>
                <c:pt idx="51" formatCode="#,##0">
                  <c:v>1750</c:v>
                </c:pt>
                <c:pt idx="52" formatCode="#,##0">
                  <c:v>1750</c:v>
                </c:pt>
                <c:pt idx="53" formatCode="#,##0">
                  <c:v>1750</c:v>
                </c:pt>
                <c:pt idx="54" formatCode="#,##0">
                  <c:v>1750</c:v>
                </c:pt>
                <c:pt idx="55" formatCode="#,##0">
                  <c:v>1750</c:v>
                </c:pt>
                <c:pt idx="56" formatCode="#,##0">
                  <c:v>1750</c:v>
                </c:pt>
                <c:pt idx="57" formatCode="#,##0">
                  <c:v>1750</c:v>
                </c:pt>
                <c:pt idx="58" formatCode="#,##0">
                  <c:v>1750</c:v>
                </c:pt>
                <c:pt idx="59" formatCode="#,##0">
                  <c:v>1750</c:v>
                </c:pt>
                <c:pt idx="60" formatCode="#,##0">
                  <c:v>1750</c:v>
                </c:pt>
                <c:pt idx="61" formatCode="#,##0">
                  <c:v>1750</c:v>
                </c:pt>
                <c:pt idx="62" formatCode="#,##0">
                  <c:v>1750</c:v>
                </c:pt>
                <c:pt idx="63" formatCode="0">
                  <c:v>1750</c:v>
                </c:pt>
                <c:pt idx="64" formatCode="0">
                  <c:v>1750</c:v>
                </c:pt>
                <c:pt idx="65" formatCode="0">
                  <c:v>1750</c:v>
                </c:pt>
                <c:pt idx="66" formatCode="0">
                  <c:v>1750</c:v>
                </c:pt>
                <c:pt idx="67" formatCode="0">
                  <c:v>1750</c:v>
                </c:pt>
                <c:pt idx="68" formatCode="0">
                  <c:v>1750</c:v>
                </c:pt>
                <c:pt idx="69" formatCode="0">
                  <c:v>1750</c:v>
                </c:pt>
                <c:pt idx="70" formatCode="0">
                  <c:v>1750</c:v>
                </c:pt>
                <c:pt idx="71" formatCode="0">
                  <c:v>1750</c:v>
                </c:pt>
                <c:pt idx="72" formatCode="0">
                  <c:v>1750</c:v>
                </c:pt>
                <c:pt idx="73" formatCode="0">
                  <c:v>1750</c:v>
                </c:pt>
                <c:pt idx="74" formatCode="0">
                  <c:v>1750</c:v>
                </c:pt>
                <c:pt idx="75" formatCode="0">
                  <c:v>1750</c:v>
                </c:pt>
                <c:pt idx="76" formatCode="0">
                  <c:v>1750</c:v>
                </c:pt>
                <c:pt idx="77" formatCode="0">
                  <c:v>1750</c:v>
                </c:pt>
                <c:pt idx="78" formatCode="0">
                  <c:v>1750</c:v>
                </c:pt>
                <c:pt idx="79" formatCode="0">
                  <c:v>1750</c:v>
                </c:pt>
                <c:pt idx="80" formatCode="0">
                  <c:v>1750</c:v>
                </c:pt>
                <c:pt idx="81" formatCode="0">
                  <c:v>1750</c:v>
                </c:pt>
                <c:pt idx="82" formatCode="0">
                  <c:v>1750</c:v>
                </c:pt>
                <c:pt idx="83" formatCode="0">
                  <c:v>1750</c:v>
                </c:pt>
                <c:pt idx="84" formatCode="0">
                  <c:v>1750</c:v>
                </c:pt>
                <c:pt idx="85" formatCode="0">
                  <c:v>1750</c:v>
                </c:pt>
                <c:pt idx="86" formatCode="0">
                  <c:v>1750</c:v>
                </c:pt>
                <c:pt idx="87" formatCode="0">
                  <c:v>1750</c:v>
                </c:pt>
                <c:pt idx="88" formatCode="0">
                  <c:v>1750</c:v>
                </c:pt>
                <c:pt idx="89" formatCode="0">
                  <c:v>1750</c:v>
                </c:pt>
                <c:pt idx="90" formatCode="0">
                  <c:v>1750</c:v>
                </c:pt>
                <c:pt idx="91" formatCode="0">
                  <c:v>1750</c:v>
                </c:pt>
                <c:pt idx="92" formatCode="0">
                  <c:v>1750</c:v>
                </c:pt>
                <c:pt idx="93" formatCode="0">
                  <c:v>1750</c:v>
                </c:pt>
                <c:pt idx="94" formatCode="0">
                  <c:v>1750</c:v>
                </c:pt>
                <c:pt idx="95" formatCode="0">
                  <c:v>1750</c:v>
                </c:pt>
                <c:pt idx="96" formatCode="0">
                  <c:v>1750</c:v>
                </c:pt>
                <c:pt idx="97" formatCode="0">
                  <c:v>1750</c:v>
                </c:pt>
                <c:pt idx="98" formatCode="0">
                  <c:v>1750</c:v>
                </c:pt>
                <c:pt idx="99" formatCode="0">
                  <c:v>1750</c:v>
                </c:pt>
                <c:pt idx="100" formatCode="0">
                  <c:v>1750</c:v>
                </c:pt>
                <c:pt idx="101" formatCode="0">
                  <c:v>1750</c:v>
                </c:pt>
                <c:pt idx="102" formatCode="0">
                  <c:v>1750</c:v>
                </c:pt>
                <c:pt idx="103" formatCode="0">
                  <c:v>1750</c:v>
                </c:pt>
                <c:pt idx="104" formatCode="0">
                  <c:v>1750</c:v>
                </c:pt>
                <c:pt idx="105" formatCode="0">
                  <c:v>1750</c:v>
                </c:pt>
                <c:pt idx="106" formatCode="0">
                  <c:v>1750</c:v>
                </c:pt>
                <c:pt idx="107" formatCode="0">
                  <c:v>1750</c:v>
                </c:pt>
                <c:pt idx="108" formatCode="0">
                  <c:v>1750</c:v>
                </c:pt>
                <c:pt idx="109" formatCode="0">
                  <c:v>1750</c:v>
                </c:pt>
                <c:pt idx="110" formatCode="0">
                  <c:v>1750</c:v>
                </c:pt>
                <c:pt idx="111" formatCode="0">
                  <c:v>1750</c:v>
                </c:pt>
                <c:pt idx="112" formatCode="0">
                  <c:v>1750</c:v>
                </c:pt>
                <c:pt idx="113" formatCode="0">
                  <c:v>1750</c:v>
                </c:pt>
                <c:pt idx="114" formatCode="0">
                  <c:v>1750</c:v>
                </c:pt>
                <c:pt idx="115" formatCode="0">
                  <c:v>1750</c:v>
                </c:pt>
                <c:pt idx="116" formatCode="0">
                  <c:v>1750</c:v>
                </c:pt>
                <c:pt idx="117" formatCode="0">
                  <c:v>1750</c:v>
                </c:pt>
                <c:pt idx="118" formatCode="0">
                  <c:v>1750</c:v>
                </c:pt>
                <c:pt idx="119" formatCode="0">
                  <c:v>1750</c:v>
                </c:pt>
                <c:pt idx="120" formatCode="0">
                  <c:v>1750</c:v>
                </c:pt>
                <c:pt idx="121" formatCode="0">
                  <c:v>1750</c:v>
                </c:pt>
                <c:pt idx="122" formatCode="0">
                  <c:v>1750</c:v>
                </c:pt>
                <c:pt idx="123" formatCode="0">
                  <c:v>1750</c:v>
                </c:pt>
                <c:pt idx="124" formatCode="0">
                  <c:v>1750</c:v>
                </c:pt>
                <c:pt idx="125" formatCode="0">
                  <c:v>1750</c:v>
                </c:pt>
                <c:pt idx="126" formatCode="0">
                  <c:v>1750</c:v>
                </c:pt>
                <c:pt idx="127" formatCode="0">
                  <c:v>1750</c:v>
                </c:pt>
                <c:pt idx="128" formatCode="0">
                  <c:v>1750</c:v>
                </c:pt>
                <c:pt idx="129" formatCode="0">
                  <c:v>1750</c:v>
                </c:pt>
                <c:pt idx="130" formatCode="0">
                  <c:v>1750</c:v>
                </c:pt>
                <c:pt idx="131" formatCode="0">
                  <c:v>1750</c:v>
                </c:pt>
                <c:pt idx="132" formatCode="0">
                  <c:v>1750</c:v>
                </c:pt>
                <c:pt idx="133" formatCode="0">
                  <c:v>1750</c:v>
                </c:pt>
                <c:pt idx="134" formatCode="0">
                  <c:v>1750</c:v>
                </c:pt>
                <c:pt idx="135" formatCode="0">
                  <c:v>1750</c:v>
                </c:pt>
                <c:pt idx="136" formatCode="0">
                  <c:v>1750</c:v>
                </c:pt>
                <c:pt idx="137" formatCode="0">
                  <c:v>1750</c:v>
                </c:pt>
                <c:pt idx="138" formatCode="0">
                  <c:v>1750</c:v>
                </c:pt>
                <c:pt idx="139" formatCode="0">
                  <c:v>1750</c:v>
                </c:pt>
                <c:pt idx="140" formatCode="0">
                  <c:v>1750</c:v>
                </c:pt>
                <c:pt idx="141" formatCode="0">
                  <c:v>1750</c:v>
                </c:pt>
                <c:pt idx="142" formatCode="0">
                  <c:v>1750</c:v>
                </c:pt>
                <c:pt idx="143" formatCode="0">
                  <c:v>1750</c:v>
                </c:pt>
                <c:pt idx="144" formatCode="0">
                  <c:v>1750</c:v>
                </c:pt>
                <c:pt idx="145" formatCode="0">
                  <c:v>1750</c:v>
                </c:pt>
                <c:pt idx="146" formatCode="0">
                  <c:v>1750</c:v>
                </c:pt>
                <c:pt idx="147" formatCode="0">
                  <c:v>1750</c:v>
                </c:pt>
                <c:pt idx="148" formatCode="0">
                  <c:v>1750</c:v>
                </c:pt>
                <c:pt idx="149" formatCode="0">
                  <c:v>1750</c:v>
                </c:pt>
                <c:pt idx="150" formatCode="0">
                  <c:v>1750</c:v>
                </c:pt>
                <c:pt idx="151" formatCode="0">
                  <c:v>1750</c:v>
                </c:pt>
                <c:pt idx="152" formatCode="0">
                  <c:v>1750</c:v>
                </c:pt>
                <c:pt idx="153" formatCode="0">
                  <c:v>1750</c:v>
                </c:pt>
                <c:pt idx="154" formatCode="0">
                  <c:v>1750</c:v>
                </c:pt>
                <c:pt idx="155" formatCode="0">
                  <c:v>1750</c:v>
                </c:pt>
                <c:pt idx="156" formatCode="0">
                  <c:v>1750</c:v>
                </c:pt>
                <c:pt idx="157" formatCode="0">
                  <c:v>1750</c:v>
                </c:pt>
                <c:pt idx="158" formatCode="0">
                  <c:v>1750</c:v>
                </c:pt>
                <c:pt idx="159" formatCode="0">
                  <c:v>1750</c:v>
                </c:pt>
                <c:pt idx="160" formatCode="0">
                  <c:v>1750</c:v>
                </c:pt>
                <c:pt idx="161" formatCode="0">
                  <c:v>1750</c:v>
                </c:pt>
                <c:pt idx="162" formatCode="0">
                  <c:v>1750</c:v>
                </c:pt>
                <c:pt idx="163" formatCode="0">
                  <c:v>1750</c:v>
                </c:pt>
                <c:pt idx="164" formatCode="0">
                  <c:v>1750</c:v>
                </c:pt>
                <c:pt idx="165" formatCode="0">
                  <c:v>1750</c:v>
                </c:pt>
                <c:pt idx="166" formatCode="0">
                  <c:v>1750</c:v>
                </c:pt>
                <c:pt idx="167" formatCode="0">
                  <c:v>1750</c:v>
                </c:pt>
                <c:pt idx="168" formatCode="0">
                  <c:v>1750</c:v>
                </c:pt>
                <c:pt idx="169" formatCode="0">
                  <c:v>1750</c:v>
                </c:pt>
                <c:pt idx="170" formatCode="0">
                  <c:v>1750</c:v>
                </c:pt>
                <c:pt idx="171" formatCode="0">
                  <c:v>1750</c:v>
                </c:pt>
                <c:pt idx="172" formatCode="0">
                  <c:v>1750</c:v>
                </c:pt>
                <c:pt idx="173" formatCode="0">
                  <c:v>1750</c:v>
                </c:pt>
                <c:pt idx="174" formatCode="0">
                  <c:v>1750</c:v>
                </c:pt>
                <c:pt idx="175" formatCode="0">
                  <c:v>1750</c:v>
                </c:pt>
                <c:pt idx="176" formatCode="0">
                  <c:v>1750</c:v>
                </c:pt>
                <c:pt idx="177" formatCode="0">
                  <c:v>1750</c:v>
                </c:pt>
                <c:pt idx="178" formatCode="0">
                  <c:v>1750</c:v>
                </c:pt>
                <c:pt idx="179" formatCode="0">
                  <c:v>1750</c:v>
                </c:pt>
                <c:pt idx="180" formatCode="0">
                  <c:v>1750</c:v>
                </c:pt>
                <c:pt idx="181" formatCode="0">
                  <c:v>1750</c:v>
                </c:pt>
                <c:pt idx="182" formatCode="0">
                  <c:v>1750</c:v>
                </c:pt>
                <c:pt idx="183" formatCode="0">
                  <c:v>1750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17-463D-A9DC-C7F67260D557}"/>
            </c:ext>
          </c:extLst>
        </c:ser>
        <c:ser>
          <c:idx val="3"/>
          <c:order val="2"/>
          <c:tx>
            <c:strRef>
              <c:f>'Sample Log'!$D$1</c:f>
              <c:strCache>
                <c:ptCount val="1"/>
                <c:pt idx="0">
                  <c:v>Ideal Min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'Sample Log'!$A$2:$A$185</c:f>
              <c:numCache>
                <c:formatCode>m/d/yyyy</c:formatCode>
                <c:ptCount val="184"/>
                <c:pt idx="0">
                  <c:v>44751</c:v>
                </c:pt>
                <c:pt idx="1">
                  <c:v>44752</c:v>
                </c:pt>
                <c:pt idx="2">
                  <c:v>44753</c:v>
                </c:pt>
                <c:pt idx="3">
                  <c:v>44754</c:v>
                </c:pt>
                <c:pt idx="4">
                  <c:v>44755</c:v>
                </c:pt>
                <c:pt idx="5">
                  <c:v>44756</c:v>
                </c:pt>
                <c:pt idx="6">
                  <c:v>44757</c:v>
                </c:pt>
                <c:pt idx="7">
                  <c:v>44758</c:v>
                </c:pt>
                <c:pt idx="8">
                  <c:v>44759</c:v>
                </c:pt>
                <c:pt idx="9">
                  <c:v>44760</c:v>
                </c:pt>
                <c:pt idx="10">
                  <c:v>44761</c:v>
                </c:pt>
                <c:pt idx="11">
                  <c:v>44762</c:v>
                </c:pt>
                <c:pt idx="12">
                  <c:v>44763</c:v>
                </c:pt>
                <c:pt idx="13">
                  <c:v>44764</c:v>
                </c:pt>
                <c:pt idx="14">
                  <c:v>44765</c:v>
                </c:pt>
                <c:pt idx="15">
                  <c:v>44766</c:v>
                </c:pt>
                <c:pt idx="16">
                  <c:v>44767</c:v>
                </c:pt>
                <c:pt idx="17">
                  <c:v>44768</c:v>
                </c:pt>
                <c:pt idx="18">
                  <c:v>44769</c:v>
                </c:pt>
                <c:pt idx="19">
                  <c:v>44770</c:v>
                </c:pt>
                <c:pt idx="20">
                  <c:v>44771</c:v>
                </c:pt>
                <c:pt idx="21">
                  <c:v>44772</c:v>
                </c:pt>
                <c:pt idx="22">
                  <c:v>44773</c:v>
                </c:pt>
                <c:pt idx="23">
                  <c:v>44774</c:v>
                </c:pt>
                <c:pt idx="24">
                  <c:v>44775</c:v>
                </c:pt>
                <c:pt idx="25">
                  <c:v>44776</c:v>
                </c:pt>
                <c:pt idx="26">
                  <c:v>44777</c:v>
                </c:pt>
                <c:pt idx="27">
                  <c:v>44778</c:v>
                </c:pt>
                <c:pt idx="28">
                  <c:v>44779</c:v>
                </c:pt>
                <c:pt idx="29">
                  <c:v>44780</c:v>
                </c:pt>
                <c:pt idx="30">
                  <c:v>44781</c:v>
                </c:pt>
                <c:pt idx="31">
                  <c:v>44782</c:v>
                </c:pt>
                <c:pt idx="32">
                  <c:v>44783</c:v>
                </c:pt>
                <c:pt idx="33">
                  <c:v>44784</c:v>
                </c:pt>
                <c:pt idx="34">
                  <c:v>44785</c:v>
                </c:pt>
                <c:pt idx="35">
                  <c:v>44786</c:v>
                </c:pt>
                <c:pt idx="36">
                  <c:v>44787</c:v>
                </c:pt>
                <c:pt idx="37">
                  <c:v>44788</c:v>
                </c:pt>
                <c:pt idx="38">
                  <c:v>44789</c:v>
                </c:pt>
                <c:pt idx="39">
                  <c:v>44790</c:v>
                </c:pt>
                <c:pt idx="40">
                  <c:v>44791</c:v>
                </c:pt>
                <c:pt idx="41">
                  <c:v>44792</c:v>
                </c:pt>
                <c:pt idx="42">
                  <c:v>44793</c:v>
                </c:pt>
                <c:pt idx="43">
                  <c:v>44794</c:v>
                </c:pt>
                <c:pt idx="44">
                  <c:v>44795</c:v>
                </c:pt>
                <c:pt idx="45">
                  <c:v>44796</c:v>
                </c:pt>
                <c:pt idx="46">
                  <c:v>44797</c:v>
                </c:pt>
                <c:pt idx="47">
                  <c:v>44798</c:v>
                </c:pt>
                <c:pt idx="48">
                  <c:v>44799</c:v>
                </c:pt>
                <c:pt idx="49">
                  <c:v>44800</c:v>
                </c:pt>
                <c:pt idx="50">
                  <c:v>44801</c:v>
                </c:pt>
                <c:pt idx="51">
                  <c:v>44802</c:v>
                </c:pt>
                <c:pt idx="52">
                  <c:v>44803</c:v>
                </c:pt>
                <c:pt idx="53">
                  <c:v>44804</c:v>
                </c:pt>
                <c:pt idx="54">
                  <c:v>44805</c:v>
                </c:pt>
                <c:pt idx="55">
                  <c:v>44806</c:v>
                </c:pt>
                <c:pt idx="56">
                  <c:v>44807</c:v>
                </c:pt>
                <c:pt idx="57">
                  <c:v>44808</c:v>
                </c:pt>
                <c:pt idx="58">
                  <c:v>44809</c:v>
                </c:pt>
                <c:pt idx="59">
                  <c:v>44810</c:v>
                </c:pt>
                <c:pt idx="60">
                  <c:v>44811</c:v>
                </c:pt>
                <c:pt idx="61">
                  <c:v>44812</c:v>
                </c:pt>
                <c:pt idx="62">
                  <c:v>44813</c:v>
                </c:pt>
                <c:pt idx="63">
                  <c:v>44814</c:v>
                </c:pt>
                <c:pt idx="64">
                  <c:v>44815</c:v>
                </c:pt>
                <c:pt idx="65">
                  <c:v>44816</c:v>
                </c:pt>
                <c:pt idx="66">
                  <c:v>44817</c:v>
                </c:pt>
                <c:pt idx="67">
                  <c:v>44818</c:v>
                </c:pt>
                <c:pt idx="68">
                  <c:v>44819</c:v>
                </c:pt>
                <c:pt idx="69">
                  <c:v>44820</c:v>
                </c:pt>
                <c:pt idx="70">
                  <c:v>44821</c:v>
                </c:pt>
                <c:pt idx="71">
                  <c:v>44822</c:v>
                </c:pt>
                <c:pt idx="72">
                  <c:v>44823</c:v>
                </c:pt>
                <c:pt idx="73">
                  <c:v>44824</c:v>
                </c:pt>
                <c:pt idx="74">
                  <c:v>44825</c:v>
                </c:pt>
                <c:pt idx="75">
                  <c:v>44826</c:v>
                </c:pt>
                <c:pt idx="76">
                  <c:v>44827</c:v>
                </c:pt>
                <c:pt idx="77">
                  <c:v>44828</c:v>
                </c:pt>
                <c:pt idx="78">
                  <c:v>44829</c:v>
                </c:pt>
                <c:pt idx="79">
                  <c:v>44830</c:v>
                </c:pt>
                <c:pt idx="80">
                  <c:v>44831</c:v>
                </c:pt>
                <c:pt idx="81">
                  <c:v>44832</c:v>
                </c:pt>
                <c:pt idx="82">
                  <c:v>44833</c:v>
                </c:pt>
                <c:pt idx="83">
                  <c:v>44834</c:v>
                </c:pt>
                <c:pt idx="84">
                  <c:v>44835</c:v>
                </c:pt>
                <c:pt idx="85">
                  <c:v>44836</c:v>
                </c:pt>
                <c:pt idx="86">
                  <c:v>44837</c:v>
                </c:pt>
                <c:pt idx="87">
                  <c:v>44838</c:v>
                </c:pt>
                <c:pt idx="88">
                  <c:v>44839</c:v>
                </c:pt>
                <c:pt idx="89">
                  <c:v>44840</c:v>
                </c:pt>
                <c:pt idx="90">
                  <c:v>44841</c:v>
                </c:pt>
                <c:pt idx="91">
                  <c:v>44842</c:v>
                </c:pt>
                <c:pt idx="92">
                  <c:v>44843</c:v>
                </c:pt>
                <c:pt idx="93">
                  <c:v>44844</c:v>
                </c:pt>
                <c:pt idx="94">
                  <c:v>44845</c:v>
                </c:pt>
                <c:pt idx="95">
                  <c:v>44846</c:v>
                </c:pt>
                <c:pt idx="96">
                  <c:v>44847</c:v>
                </c:pt>
                <c:pt idx="97">
                  <c:v>44848</c:v>
                </c:pt>
                <c:pt idx="98">
                  <c:v>44849</c:v>
                </c:pt>
                <c:pt idx="99">
                  <c:v>44850</c:v>
                </c:pt>
                <c:pt idx="100">
                  <c:v>44851</c:v>
                </c:pt>
                <c:pt idx="101">
                  <c:v>44852</c:v>
                </c:pt>
                <c:pt idx="102">
                  <c:v>44853</c:v>
                </c:pt>
                <c:pt idx="103">
                  <c:v>44854</c:v>
                </c:pt>
                <c:pt idx="104">
                  <c:v>44855</c:v>
                </c:pt>
                <c:pt idx="105">
                  <c:v>44856</c:v>
                </c:pt>
                <c:pt idx="106">
                  <c:v>44857</c:v>
                </c:pt>
                <c:pt idx="107">
                  <c:v>44858</c:v>
                </c:pt>
                <c:pt idx="108">
                  <c:v>44859</c:v>
                </c:pt>
                <c:pt idx="109">
                  <c:v>44860</c:v>
                </c:pt>
                <c:pt idx="110">
                  <c:v>44861</c:v>
                </c:pt>
                <c:pt idx="111">
                  <c:v>44862</c:v>
                </c:pt>
                <c:pt idx="112">
                  <c:v>44863</c:v>
                </c:pt>
                <c:pt idx="113">
                  <c:v>44864</c:v>
                </c:pt>
                <c:pt idx="114">
                  <c:v>44865</c:v>
                </c:pt>
                <c:pt idx="115">
                  <c:v>44866</c:v>
                </c:pt>
                <c:pt idx="116">
                  <c:v>44867</c:v>
                </c:pt>
                <c:pt idx="117">
                  <c:v>44868</c:v>
                </c:pt>
                <c:pt idx="118">
                  <c:v>44869</c:v>
                </c:pt>
                <c:pt idx="119">
                  <c:v>44870</c:v>
                </c:pt>
                <c:pt idx="120">
                  <c:v>44871</c:v>
                </c:pt>
                <c:pt idx="121">
                  <c:v>44872</c:v>
                </c:pt>
                <c:pt idx="122">
                  <c:v>44873</c:v>
                </c:pt>
                <c:pt idx="123">
                  <c:v>44874</c:v>
                </c:pt>
                <c:pt idx="124">
                  <c:v>44875</c:v>
                </c:pt>
                <c:pt idx="125">
                  <c:v>44876</c:v>
                </c:pt>
                <c:pt idx="126">
                  <c:v>44877</c:v>
                </c:pt>
                <c:pt idx="127">
                  <c:v>44878</c:v>
                </c:pt>
                <c:pt idx="128">
                  <c:v>44879</c:v>
                </c:pt>
                <c:pt idx="129">
                  <c:v>44880</c:v>
                </c:pt>
                <c:pt idx="130">
                  <c:v>44881</c:v>
                </c:pt>
                <c:pt idx="131">
                  <c:v>44882</c:v>
                </c:pt>
                <c:pt idx="132">
                  <c:v>44883</c:v>
                </c:pt>
                <c:pt idx="133">
                  <c:v>44884</c:v>
                </c:pt>
                <c:pt idx="134">
                  <c:v>44885</c:v>
                </c:pt>
                <c:pt idx="135">
                  <c:v>44886</c:v>
                </c:pt>
                <c:pt idx="136">
                  <c:v>44887</c:v>
                </c:pt>
                <c:pt idx="137">
                  <c:v>44888</c:v>
                </c:pt>
                <c:pt idx="138">
                  <c:v>44889</c:v>
                </c:pt>
                <c:pt idx="139">
                  <c:v>44890</c:v>
                </c:pt>
                <c:pt idx="140">
                  <c:v>44891</c:v>
                </c:pt>
                <c:pt idx="141">
                  <c:v>44892</c:v>
                </c:pt>
                <c:pt idx="142">
                  <c:v>44893</c:v>
                </c:pt>
                <c:pt idx="143">
                  <c:v>44894</c:v>
                </c:pt>
                <c:pt idx="144">
                  <c:v>44895</c:v>
                </c:pt>
                <c:pt idx="145">
                  <c:v>44896</c:v>
                </c:pt>
                <c:pt idx="146">
                  <c:v>44897</c:v>
                </c:pt>
                <c:pt idx="147">
                  <c:v>44898</c:v>
                </c:pt>
                <c:pt idx="148">
                  <c:v>44899</c:v>
                </c:pt>
                <c:pt idx="149">
                  <c:v>44900</c:v>
                </c:pt>
                <c:pt idx="150">
                  <c:v>44901</c:v>
                </c:pt>
                <c:pt idx="151">
                  <c:v>44902</c:v>
                </c:pt>
                <c:pt idx="152">
                  <c:v>44903</c:v>
                </c:pt>
                <c:pt idx="153">
                  <c:v>44904</c:v>
                </c:pt>
                <c:pt idx="154">
                  <c:v>44905</c:v>
                </c:pt>
                <c:pt idx="155">
                  <c:v>44906</c:v>
                </c:pt>
                <c:pt idx="156">
                  <c:v>44907</c:v>
                </c:pt>
                <c:pt idx="157">
                  <c:v>44908</c:v>
                </c:pt>
                <c:pt idx="158">
                  <c:v>44909</c:v>
                </c:pt>
                <c:pt idx="159">
                  <c:v>44910</c:v>
                </c:pt>
                <c:pt idx="160">
                  <c:v>44911</c:v>
                </c:pt>
                <c:pt idx="161">
                  <c:v>44912</c:v>
                </c:pt>
                <c:pt idx="162">
                  <c:v>44913</c:v>
                </c:pt>
                <c:pt idx="163">
                  <c:v>44914</c:v>
                </c:pt>
                <c:pt idx="164">
                  <c:v>44915</c:v>
                </c:pt>
                <c:pt idx="165">
                  <c:v>44916</c:v>
                </c:pt>
                <c:pt idx="166">
                  <c:v>44917</c:v>
                </c:pt>
                <c:pt idx="167">
                  <c:v>44918</c:v>
                </c:pt>
                <c:pt idx="168">
                  <c:v>44919</c:v>
                </c:pt>
                <c:pt idx="169">
                  <c:v>44921</c:v>
                </c:pt>
                <c:pt idx="170">
                  <c:v>44922</c:v>
                </c:pt>
                <c:pt idx="171">
                  <c:v>44923</c:v>
                </c:pt>
                <c:pt idx="172">
                  <c:v>44924</c:v>
                </c:pt>
                <c:pt idx="173">
                  <c:v>44925</c:v>
                </c:pt>
                <c:pt idx="174">
                  <c:v>44926</c:v>
                </c:pt>
                <c:pt idx="175">
                  <c:v>44927</c:v>
                </c:pt>
                <c:pt idx="176">
                  <c:v>44928</c:v>
                </c:pt>
                <c:pt idx="177">
                  <c:v>44929</c:v>
                </c:pt>
                <c:pt idx="178">
                  <c:v>44930</c:v>
                </c:pt>
                <c:pt idx="179">
                  <c:v>44931</c:v>
                </c:pt>
                <c:pt idx="180">
                  <c:v>44932</c:v>
                </c:pt>
                <c:pt idx="181">
                  <c:v>44933</c:v>
                </c:pt>
                <c:pt idx="182">
                  <c:v>44934</c:v>
                </c:pt>
                <c:pt idx="183">
                  <c:v>44935</c:v>
                </c:pt>
              </c:numCache>
            </c:numRef>
          </c:cat>
          <c:val>
            <c:numRef>
              <c:f>'Sample Log'!$D$2:$D$185</c:f>
              <c:numCache>
                <c:formatCode>General</c:formatCode>
                <c:ptCount val="184"/>
                <c:pt idx="0">
                  <c:v>1500</c:v>
                </c:pt>
                <c:pt idx="1">
                  <c:v>1500</c:v>
                </c:pt>
                <c:pt idx="2">
                  <c:v>1500</c:v>
                </c:pt>
                <c:pt idx="3">
                  <c:v>1500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1500</c:v>
                </c:pt>
                <c:pt idx="9">
                  <c:v>1500</c:v>
                </c:pt>
                <c:pt idx="10">
                  <c:v>1500</c:v>
                </c:pt>
                <c:pt idx="11">
                  <c:v>1500</c:v>
                </c:pt>
                <c:pt idx="12">
                  <c:v>1500</c:v>
                </c:pt>
                <c:pt idx="13">
                  <c:v>1500</c:v>
                </c:pt>
                <c:pt idx="14">
                  <c:v>1500</c:v>
                </c:pt>
                <c:pt idx="15">
                  <c:v>1500</c:v>
                </c:pt>
                <c:pt idx="16">
                  <c:v>1500</c:v>
                </c:pt>
                <c:pt idx="17">
                  <c:v>1500</c:v>
                </c:pt>
                <c:pt idx="18" formatCode="#,##0">
                  <c:v>1500</c:v>
                </c:pt>
                <c:pt idx="19" formatCode="#,##0">
                  <c:v>1500</c:v>
                </c:pt>
                <c:pt idx="20" formatCode="#,##0">
                  <c:v>1500</c:v>
                </c:pt>
                <c:pt idx="21" formatCode="#,##0">
                  <c:v>1500</c:v>
                </c:pt>
                <c:pt idx="22" formatCode="#,##0">
                  <c:v>1500</c:v>
                </c:pt>
                <c:pt idx="23" formatCode="#,##0">
                  <c:v>1500</c:v>
                </c:pt>
                <c:pt idx="24" formatCode="#,##0">
                  <c:v>1500</c:v>
                </c:pt>
                <c:pt idx="25" formatCode="#,##0">
                  <c:v>1500</c:v>
                </c:pt>
                <c:pt idx="26" formatCode="#,##0">
                  <c:v>1500</c:v>
                </c:pt>
                <c:pt idx="27" formatCode="#,##0">
                  <c:v>1500</c:v>
                </c:pt>
                <c:pt idx="28" formatCode="#,##0">
                  <c:v>1500</c:v>
                </c:pt>
                <c:pt idx="29" formatCode="#,##0">
                  <c:v>1500</c:v>
                </c:pt>
                <c:pt idx="30" formatCode="#,##0">
                  <c:v>1500</c:v>
                </c:pt>
                <c:pt idx="31" formatCode="#,##0">
                  <c:v>1500</c:v>
                </c:pt>
                <c:pt idx="32" formatCode="#,##0">
                  <c:v>1500</c:v>
                </c:pt>
                <c:pt idx="33" formatCode="#,##0">
                  <c:v>1500</c:v>
                </c:pt>
                <c:pt idx="34" formatCode="#,##0">
                  <c:v>1500</c:v>
                </c:pt>
                <c:pt idx="35" formatCode="#,##0">
                  <c:v>1500</c:v>
                </c:pt>
                <c:pt idx="36" formatCode="#,##0">
                  <c:v>1500</c:v>
                </c:pt>
                <c:pt idx="37" formatCode="#,##0">
                  <c:v>1500</c:v>
                </c:pt>
                <c:pt idx="38" formatCode="#,##0">
                  <c:v>1500</c:v>
                </c:pt>
                <c:pt idx="39" formatCode="#,##0">
                  <c:v>1500</c:v>
                </c:pt>
                <c:pt idx="40" formatCode="#,##0">
                  <c:v>1500</c:v>
                </c:pt>
                <c:pt idx="41" formatCode="#,##0">
                  <c:v>1500</c:v>
                </c:pt>
                <c:pt idx="42" formatCode="#,##0">
                  <c:v>1500</c:v>
                </c:pt>
                <c:pt idx="43" formatCode="#,##0">
                  <c:v>1500</c:v>
                </c:pt>
                <c:pt idx="44" formatCode="#,##0">
                  <c:v>1500</c:v>
                </c:pt>
                <c:pt idx="45" formatCode="#,##0">
                  <c:v>1500</c:v>
                </c:pt>
                <c:pt idx="46" formatCode="#,##0">
                  <c:v>1500</c:v>
                </c:pt>
                <c:pt idx="47" formatCode="#,##0">
                  <c:v>1500</c:v>
                </c:pt>
                <c:pt idx="48" formatCode="#,##0">
                  <c:v>1500</c:v>
                </c:pt>
                <c:pt idx="49" formatCode="#,##0">
                  <c:v>1500</c:v>
                </c:pt>
                <c:pt idx="50" formatCode="#,##0">
                  <c:v>1500</c:v>
                </c:pt>
                <c:pt idx="51" formatCode="#,##0">
                  <c:v>1500</c:v>
                </c:pt>
                <c:pt idx="52" formatCode="#,##0">
                  <c:v>1500</c:v>
                </c:pt>
                <c:pt idx="53" formatCode="#,##0">
                  <c:v>1500</c:v>
                </c:pt>
                <c:pt idx="54" formatCode="#,##0">
                  <c:v>1500</c:v>
                </c:pt>
                <c:pt idx="55" formatCode="#,##0">
                  <c:v>1500</c:v>
                </c:pt>
                <c:pt idx="56" formatCode="#,##0">
                  <c:v>1500</c:v>
                </c:pt>
                <c:pt idx="57" formatCode="#,##0">
                  <c:v>1500</c:v>
                </c:pt>
                <c:pt idx="58" formatCode="#,##0">
                  <c:v>1500</c:v>
                </c:pt>
                <c:pt idx="59" formatCode="#,##0">
                  <c:v>1500</c:v>
                </c:pt>
                <c:pt idx="60" formatCode="#,##0">
                  <c:v>1500</c:v>
                </c:pt>
                <c:pt idx="61" formatCode="#,##0">
                  <c:v>1500</c:v>
                </c:pt>
                <c:pt idx="62" formatCode="#,##0">
                  <c:v>1500</c:v>
                </c:pt>
                <c:pt idx="63">
                  <c:v>1500</c:v>
                </c:pt>
                <c:pt idx="64">
                  <c:v>1500</c:v>
                </c:pt>
                <c:pt idx="65">
                  <c:v>1500</c:v>
                </c:pt>
                <c:pt idx="66">
                  <c:v>1500</c:v>
                </c:pt>
                <c:pt idx="67">
                  <c:v>1500</c:v>
                </c:pt>
                <c:pt idx="68">
                  <c:v>1500</c:v>
                </c:pt>
                <c:pt idx="69">
                  <c:v>1500</c:v>
                </c:pt>
                <c:pt idx="70">
                  <c:v>1500</c:v>
                </c:pt>
                <c:pt idx="71">
                  <c:v>1500</c:v>
                </c:pt>
                <c:pt idx="72">
                  <c:v>1500</c:v>
                </c:pt>
                <c:pt idx="73">
                  <c:v>1500</c:v>
                </c:pt>
                <c:pt idx="74">
                  <c:v>1500</c:v>
                </c:pt>
                <c:pt idx="75">
                  <c:v>1500</c:v>
                </c:pt>
                <c:pt idx="76">
                  <c:v>1500</c:v>
                </c:pt>
                <c:pt idx="77">
                  <c:v>1500</c:v>
                </c:pt>
                <c:pt idx="78">
                  <c:v>1500</c:v>
                </c:pt>
                <c:pt idx="79">
                  <c:v>1500</c:v>
                </c:pt>
                <c:pt idx="80">
                  <c:v>1500</c:v>
                </c:pt>
                <c:pt idx="81">
                  <c:v>1500</c:v>
                </c:pt>
                <c:pt idx="82">
                  <c:v>1500</c:v>
                </c:pt>
                <c:pt idx="83">
                  <c:v>1500</c:v>
                </c:pt>
                <c:pt idx="84">
                  <c:v>1500</c:v>
                </c:pt>
                <c:pt idx="85">
                  <c:v>1500</c:v>
                </c:pt>
                <c:pt idx="86">
                  <c:v>1500</c:v>
                </c:pt>
                <c:pt idx="87">
                  <c:v>1500</c:v>
                </c:pt>
                <c:pt idx="88">
                  <c:v>1500</c:v>
                </c:pt>
                <c:pt idx="89">
                  <c:v>1500</c:v>
                </c:pt>
                <c:pt idx="90">
                  <c:v>1500</c:v>
                </c:pt>
                <c:pt idx="91">
                  <c:v>1500</c:v>
                </c:pt>
                <c:pt idx="92">
                  <c:v>1500</c:v>
                </c:pt>
                <c:pt idx="93">
                  <c:v>1500</c:v>
                </c:pt>
                <c:pt idx="94">
                  <c:v>1500</c:v>
                </c:pt>
                <c:pt idx="95">
                  <c:v>1500</c:v>
                </c:pt>
                <c:pt idx="96">
                  <c:v>1500</c:v>
                </c:pt>
                <c:pt idx="97">
                  <c:v>1500</c:v>
                </c:pt>
                <c:pt idx="98">
                  <c:v>1500</c:v>
                </c:pt>
                <c:pt idx="99">
                  <c:v>1500</c:v>
                </c:pt>
                <c:pt idx="100">
                  <c:v>1500</c:v>
                </c:pt>
                <c:pt idx="101">
                  <c:v>1500</c:v>
                </c:pt>
                <c:pt idx="102">
                  <c:v>1500</c:v>
                </c:pt>
                <c:pt idx="103">
                  <c:v>1500</c:v>
                </c:pt>
                <c:pt idx="104">
                  <c:v>1500</c:v>
                </c:pt>
                <c:pt idx="105">
                  <c:v>1500</c:v>
                </c:pt>
                <c:pt idx="106">
                  <c:v>1500</c:v>
                </c:pt>
                <c:pt idx="107">
                  <c:v>1500</c:v>
                </c:pt>
                <c:pt idx="108">
                  <c:v>1500</c:v>
                </c:pt>
                <c:pt idx="109">
                  <c:v>1500</c:v>
                </c:pt>
                <c:pt idx="110">
                  <c:v>1500</c:v>
                </c:pt>
                <c:pt idx="111">
                  <c:v>1500</c:v>
                </c:pt>
                <c:pt idx="112">
                  <c:v>1500</c:v>
                </c:pt>
                <c:pt idx="113">
                  <c:v>1500</c:v>
                </c:pt>
                <c:pt idx="114">
                  <c:v>1500</c:v>
                </c:pt>
                <c:pt idx="115">
                  <c:v>1500</c:v>
                </c:pt>
                <c:pt idx="116">
                  <c:v>1500</c:v>
                </c:pt>
                <c:pt idx="117">
                  <c:v>1500</c:v>
                </c:pt>
                <c:pt idx="118">
                  <c:v>1500</c:v>
                </c:pt>
                <c:pt idx="119">
                  <c:v>1500</c:v>
                </c:pt>
                <c:pt idx="120">
                  <c:v>1500</c:v>
                </c:pt>
                <c:pt idx="121">
                  <c:v>1500</c:v>
                </c:pt>
                <c:pt idx="122">
                  <c:v>1500</c:v>
                </c:pt>
                <c:pt idx="123">
                  <c:v>1500</c:v>
                </c:pt>
                <c:pt idx="124">
                  <c:v>1500</c:v>
                </c:pt>
                <c:pt idx="125">
                  <c:v>1500</c:v>
                </c:pt>
                <c:pt idx="126">
                  <c:v>1500</c:v>
                </c:pt>
                <c:pt idx="127">
                  <c:v>1500</c:v>
                </c:pt>
                <c:pt idx="128">
                  <c:v>1500</c:v>
                </c:pt>
                <c:pt idx="129">
                  <c:v>1500</c:v>
                </c:pt>
                <c:pt idx="130">
                  <c:v>1500</c:v>
                </c:pt>
                <c:pt idx="131">
                  <c:v>1500</c:v>
                </c:pt>
                <c:pt idx="132">
                  <c:v>1500</c:v>
                </c:pt>
                <c:pt idx="133">
                  <c:v>1500</c:v>
                </c:pt>
                <c:pt idx="134">
                  <c:v>1500</c:v>
                </c:pt>
                <c:pt idx="135">
                  <c:v>1500</c:v>
                </c:pt>
                <c:pt idx="136">
                  <c:v>1500</c:v>
                </c:pt>
                <c:pt idx="137">
                  <c:v>1500</c:v>
                </c:pt>
                <c:pt idx="138">
                  <c:v>1500</c:v>
                </c:pt>
                <c:pt idx="139">
                  <c:v>1500</c:v>
                </c:pt>
                <c:pt idx="140">
                  <c:v>1500</c:v>
                </c:pt>
                <c:pt idx="141">
                  <c:v>1500</c:v>
                </c:pt>
                <c:pt idx="142">
                  <c:v>1500</c:v>
                </c:pt>
                <c:pt idx="143">
                  <c:v>1500</c:v>
                </c:pt>
                <c:pt idx="144">
                  <c:v>1500</c:v>
                </c:pt>
                <c:pt idx="145">
                  <c:v>1500</c:v>
                </c:pt>
                <c:pt idx="146">
                  <c:v>1500</c:v>
                </c:pt>
                <c:pt idx="147">
                  <c:v>1500</c:v>
                </c:pt>
                <c:pt idx="148">
                  <c:v>1500</c:v>
                </c:pt>
                <c:pt idx="149">
                  <c:v>1500</c:v>
                </c:pt>
                <c:pt idx="150">
                  <c:v>1500</c:v>
                </c:pt>
                <c:pt idx="151">
                  <c:v>1500</c:v>
                </c:pt>
                <c:pt idx="152">
                  <c:v>1500</c:v>
                </c:pt>
                <c:pt idx="153">
                  <c:v>1500</c:v>
                </c:pt>
                <c:pt idx="154">
                  <c:v>1500</c:v>
                </c:pt>
                <c:pt idx="155">
                  <c:v>1500</c:v>
                </c:pt>
                <c:pt idx="156">
                  <c:v>1500</c:v>
                </c:pt>
                <c:pt idx="157">
                  <c:v>1500</c:v>
                </c:pt>
                <c:pt idx="158">
                  <c:v>1500</c:v>
                </c:pt>
                <c:pt idx="159">
                  <c:v>1500</c:v>
                </c:pt>
                <c:pt idx="160">
                  <c:v>1500</c:v>
                </c:pt>
                <c:pt idx="161">
                  <c:v>1500</c:v>
                </c:pt>
                <c:pt idx="162">
                  <c:v>1500</c:v>
                </c:pt>
                <c:pt idx="163">
                  <c:v>1500</c:v>
                </c:pt>
                <c:pt idx="164">
                  <c:v>1500</c:v>
                </c:pt>
                <c:pt idx="165">
                  <c:v>1500</c:v>
                </c:pt>
                <c:pt idx="166">
                  <c:v>1500</c:v>
                </c:pt>
                <c:pt idx="167">
                  <c:v>1500</c:v>
                </c:pt>
                <c:pt idx="168">
                  <c:v>1500</c:v>
                </c:pt>
                <c:pt idx="169">
                  <c:v>1500</c:v>
                </c:pt>
                <c:pt idx="170">
                  <c:v>1500</c:v>
                </c:pt>
                <c:pt idx="171">
                  <c:v>1500</c:v>
                </c:pt>
                <c:pt idx="172">
                  <c:v>1500</c:v>
                </c:pt>
                <c:pt idx="173">
                  <c:v>1500</c:v>
                </c:pt>
                <c:pt idx="174">
                  <c:v>1500</c:v>
                </c:pt>
                <c:pt idx="175">
                  <c:v>1500</c:v>
                </c:pt>
                <c:pt idx="176">
                  <c:v>1500</c:v>
                </c:pt>
                <c:pt idx="177">
                  <c:v>1500</c:v>
                </c:pt>
                <c:pt idx="178">
                  <c:v>1500</c:v>
                </c:pt>
                <c:pt idx="179">
                  <c:v>1500</c:v>
                </c:pt>
                <c:pt idx="180">
                  <c:v>1500</c:v>
                </c:pt>
                <c:pt idx="181">
                  <c:v>1500</c:v>
                </c:pt>
                <c:pt idx="182">
                  <c:v>1500</c:v>
                </c:pt>
                <c:pt idx="183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17-463D-A9DC-C7F67260D557}"/>
            </c:ext>
          </c:extLst>
        </c:ser>
        <c:ser>
          <c:idx val="4"/>
          <c:order val="3"/>
          <c:tx>
            <c:strRef>
              <c:f>'Sample Log'!$E$1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rgbClr val="C00000">
                  <a:alpha val="4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'Sample Log'!$A$2:$A$185</c:f>
              <c:numCache>
                <c:formatCode>m/d/yyyy</c:formatCode>
                <c:ptCount val="184"/>
                <c:pt idx="0">
                  <c:v>44751</c:v>
                </c:pt>
                <c:pt idx="1">
                  <c:v>44752</c:v>
                </c:pt>
                <c:pt idx="2">
                  <c:v>44753</c:v>
                </c:pt>
                <c:pt idx="3">
                  <c:v>44754</c:v>
                </c:pt>
                <c:pt idx="4">
                  <c:v>44755</c:v>
                </c:pt>
                <c:pt idx="5">
                  <c:v>44756</c:v>
                </c:pt>
                <c:pt idx="6">
                  <c:v>44757</c:v>
                </c:pt>
                <c:pt idx="7">
                  <c:v>44758</c:v>
                </c:pt>
                <c:pt idx="8">
                  <c:v>44759</c:v>
                </c:pt>
                <c:pt idx="9">
                  <c:v>44760</c:v>
                </c:pt>
                <c:pt idx="10">
                  <c:v>44761</c:v>
                </c:pt>
                <c:pt idx="11">
                  <c:v>44762</c:v>
                </c:pt>
                <c:pt idx="12">
                  <c:v>44763</c:v>
                </c:pt>
                <c:pt idx="13">
                  <c:v>44764</c:v>
                </c:pt>
                <c:pt idx="14">
                  <c:v>44765</c:v>
                </c:pt>
                <c:pt idx="15">
                  <c:v>44766</c:v>
                </c:pt>
                <c:pt idx="16">
                  <c:v>44767</c:v>
                </c:pt>
                <c:pt idx="17">
                  <c:v>44768</c:v>
                </c:pt>
                <c:pt idx="18">
                  <c:v>44769</c:v>
                </c:pt>
                <c:pt idx="19">
                  <c:v>44770</c:v>
                </c:pt>
                <c:pt idx="20">
                  <c:v>44771</c:v>
                </c:pt>
                <c:pt idx="21">
                  <c:v>44772</c:v>
                </c:pt>
                <c:pt idx="22">
                  <c:v>44773</c:v>
                </c:pt>
                <c:pt idx="23">
                  <c:v>44774</c:v>
                </c:pt>
                <c:pt idx="24">
                  <c:v>44775</c:v>
                </c:pt>
                <c:pt idx="25">
                  <c:v>44776</c:v>
                </c:pt>
                <c:pt idx="26">
                  <c:v>44777</c:v>
                </c:pt>
                <c:pt idx="27">
                  <c:v>44778</c:v>
                </c:pt>
                <c:pt idx="28">
                  <c:v>44779</c:v>
                </c:pt>
                <c:pt idx="29">
                  <c:v>44780</c:v>
                </c:pt>
                <c:pt idx="30">
                  <c:v>44781</c:v>
                </c:pt>
                <c:pt idx="31">
                  <c:v>44782</c:v>
                </c:pt>
                <c:pt idx="32">
                  <c:v>44783</c:v>
                </c:pt>
                <c:pt idx="33">
                  <c:v>44784</c:v>
                </c:pt>
                <c:pt idx="34">
                  <c:v>44785</c:v>
                </c:pt>
                <c:pt idx="35">
                  <c:v>44786</c:v>
                </c:pt>
                <c:pt idx="36">
                  <c:v>44787</c:v>
                </c:pt>
                <c:pt idx="37">
                  <c:v>44788</c:v>
                </c:pt>
                <c:pt idx="38">
                  <c:v>44789</c:v>
                </c:pt>
                <c:pt idx="39">
                  <c:v>44790</c:v>
                </c:pt>
                <c:pt idx="40">
                  <c:v>44791</c:v>
                </c:pt>
                <c:pt idx="41">
                  <c:v>44792</c:v>
                </c:pt>
                <c:pt idx="42">
                  <c:v>44793</c:v>
                </c:pt>
                <c:pt idx="43">
                  <c:v>44794</c:v>
                </c:pt>
                <c:pt idx="44">
                  <c:v>44795</c:v>
                </c:pt>
                <c:pt idx="45">
                  <c:v>44796</c:v>
                </c:pt>
                <c:pt idx="46">
                  <c:v>44797</c:v>
                </c:pt>
                <c:pt idx="47">
                  <c:v>44798</c:v>
                </c:pt>
                <c:pt idx="48">
                  <c:v>44799</c:v>
                </c:pt>
                <c:pt idx="49">
                  <c:v>44800</c:v>
                </c:pt>
                <c:pt idx="50">
                  <c:v>44801</c:v>
                </c:pt>
                <c:pt idx="51">
                  <c:v>44802</c:v>
                </c:pt>
                <c:pt idx="52">
                  <c:v>44803</c:v>
                </c:pt>
                <c:pt idx="53">
                  <c:v>44804</c:v>
                </c:pt>
                <c:pt idx="54">
                  <c:v>44805</c:v>
                </c:pt>
                <c:pt idx="55">
                  <c:v>44806</c:v>
                </c:pt>
                <c:pt idx="56">
                  <c:v>44807</c:v>
                </c:pt>
                <c:pt idx="57">
                  <c:v>44808</c:v>
                </c:pt>
                <c:pt idx="58">
                  <c:v>44809</c:v>
                </c:pt>
                <c:pt idx="59">
                  <c:v>44810</c:v>
                </c:pt>
                <c:pt idx="60">
                  <c:v>44811</c:v>
                </c:pt>
                <c:pt idx="61">
                  <c:v>44812</c:v>
                </c:pt>
                <c:pt idx="62">
                  <c:v>44813</c:v>
                </c:pt>
                <c:pt idx="63">
                  <c:v>44814</c:v>
                </c:pt>
                <c:pt idx="64">
                  <c:v>44815</c:v>
                </c:pt>
                <c:pt idx="65">
                  <c:v>44816</c:v>
                </c:pt>
                <c:pt idx="66">
                  <c:v>44817</c:v>
                </c:pt>
                <c:pt idx="67">
                  <c:v>44818</c:v>
                </c:pt>
                <c:pt idx="68">
                  <c:v>44819</c:v>
                </c:pt>
                <c:pt idx="69">
                  <c:v>44820</c:v>
                </c:pt>
                <c:pt idx="70">
                  <c:v>44821</c:v>
                </c:pt>
                <c:pt idx="71">
                  <c:v>44822</c:v>
                </c:pt>
                <c:pt idx="72">
                  <c:v>44823</c:v>
                </c:pt>
                <c:pt idx="73">
                  <c:v>44824</c:v>
                </c:pt>
                <c:pt idx="74">
                  <c:v>44825</c:v>
                </c:pt>
                <c:pt idx="75">
                  <c:v>44826</c:v>
                </c:pt>
                <c:pt idx="76">
                  <c:v>44827</c:v>
                </c:pt>
                <c:pt idx="77">
                  <c:v>44828</c:v>
                </c:pt>
                <c:pt idx="78">
                  <c:v>44829</c:v>
                </c:pt>
                <c:pt idx="79">
                  <c:v>44830</c:v>
                </c:pt>
                <c:pt idx="80">
                  <c:v>44831</c:v>
                </c:pt>
                <c:pt idx="81">
                  <c:v>44832</c:v>
                </c:pt>
                <c:pt idx="82">
                  <c:v>44833</c:v>
                </c:pt>
                <c:pt idx="83">
                  <c:v>44834</c:v>
                </c:pt>
                <c:pt idx="84">
                  <c:v>44835</c:v>
                </c:pt>
                <c:pt idx="85">
                  <c:v>44836</c:v>
                </c:pt>
                <c:pt idx="86">
                  <c:v>44837</c:v>
                </c:pt>
                <c:pt idx="87">
                  <c:v>44838</c:v>
                </c:pt>
                <c:pt idx="88">
                  <c:v>44839</c:v>
                </c:pt>
                <c:pt idx="89">
                  <c:v>44840</c:v>
                </c:pt>
                <c:pt idx="90">
                  <c:v>44841</c:v>
                </c:pt>
                <c:pt idx="91">
                  <c:v>44842</c:v>
                </c:pt>
                <c:pt idx="92">
                  <c:v>44843</c:v>
                </c:pt>
                <c:pt idx="93">
                  <c:v>44844</c:v>
                </c:pt>
                <c:pt idx="94">
                  <c:v>44845</c:v>
                </c:pt>
                <c:pt idx="95">
                  <c:v>44846</c:v>
                </c:pt>
                <c:pt idx="96">
                  <c:v>44847</c:v>
                </c:pt>
                <c:pt idx="97">
                  <c:v>44848</c:v>
                </c:pt>
                <c:pt idx="98">
                  <c:v>44849</c:v>
                </c:pt>
                <c:pt idx="99">
                  <c:v>44850</c:v>
                </c:pt>
                <c:pt idx="100">
                  <c:v>44851</c:v>
                </c:pt>
                <c:pt idx="101">
                  <c:v>44852</c:v>
                </c:pt>
                <c:pt idx="102">
                  <c:v>44853</c:v>
                </c:pt>
                <c:pt idx="103">
                  <c:v>44854</c:v>
                </c:pt>
                <c:pt idx="104">
                  <c:v>44855</c:v>
                </c:pt>
                <c:pt idx="105">
                  <c:v>44856</c:v>
                </c:pt>
                <c:pt idx="106">
                  <c:v>44857</c:v>
                </c:pt>
                <c:pt idx="107">
                  <c:v>44858</c:v>
                </c:pt>
                <c:pt idx="108">
                  <c:v>44859</c:v>
                </c:pt>
                <c:pt idx="109">
                  <c:v>44860</c:v>
                </c:pt>
                <c:pt idx="110">
                  <c:v>44861</c:v>
                </c:pt>
                <c:pt idx="111">
                  <c:v>44862</c:v>
                </c:pt>
                <c:pt idx="112">
                  <c:v>44863</c:v>
                </c:pt>
                <c:pt idx="113">
                  <c:v>44864</c:v>
                </c:pt>
                <c:pt idx="114">
                  <c:v>44865</c:v>
                </c:pt>
                <c:pt idx="115">
                  <c:v>44866</c:v>
                </c:pt>
                <c:pt idx="116">
                  <c:v>44867</c:v>
                </c:pt>
                <c:pt idx="117">
                  <c:v>44868</c:v>
                </c:pt>
                <c:pt idx="118">
                  <c:v>44869</c:v>
                </c:pt>
                <c:pt idx="119">
                  <c:v>44870</c:v>
                </c:pt>
                <c:pt idx="120">
                  <c:v>44871</c:v>
                </c:pt>
                <c:pt idx="121">
                  <c:v>44872</c:v>
                </c:pt>
                <c:pt idx="122">
                  <c:v>44873</c:v>
                </c:pt>
                <c:pt idx="123">
                  <c:v>44874</c:v>
                </c:pt>
                <c:pt idx="124">
                  <c:v>44875</c:v>
                </c:pt>
                <c:pt idx="125">
                  <c:v>44876</c:v>
                </c:pt>
                <c:pt idx="126">
                  <c:v>44877</c:v>
                </c:pt>
                <c:pt idx="127">
                  <c:v>44878</c:v>
                </c:pt>
                <c:pt idx="128">
                  <c:v>44879</c:v>
                </c:pt>
                <c:pt idx="129">
                  <c:v>44880</c:v>
                </c:pt>
                <c:pt idx="130">
                  <c:v>44881</c:v>
                </c:pt>
                <c:pt idx="131">
                  <c:v>44882</c:v>
                </c:pt>
                <c:pt idx="132">
                  <c:v>44883</c:v>
                </c:pt>
                <c:pt idx="133">
                  <c:v>44884</c:v>
                </c:pt>
                <c:pt idx="134">
                  <c:v>44885</c:v>
                </c:pt>
                <c:pt idx="135">
                  <c:v>44886</c:v>
                </c:pt>
                <c:pt idx="136">
                  <c:v>44887</c:v>
                </c:pt>
                <c:pt idx="137">
                  <c:v>44888</c:v>
                </c:pt>
                <c:pt idx="138">
                  <c:v>44889</c:v>
                </c:pt>
                <c:pt idx="139">
                  <c:v>44890</c:v>
                </c:pt>
                <c:pt idx="140">
                  <c:v>44891</c:v>
                </c:pt>
                <c:pt idx="141">
                  <c:v>44892</c:v>
                </c:pt>
                <c:pt idx="142">
                  <c:v>44893</c:v>
                </c:pt>
                <c:pt idx="143">
                  <c:v>44894</c:v>
                </c:pt>
                <c:pt idx="144">
                  <c:v>44895</c:v>
                </c:pt>
                <c:pt idx="145">
                  <c:v>44896</c:v>
                </c:pt>
                <c:pt idx="146">
                  <c:v>44897</c:v>
                </c:pt>
                <c:pt idx="147">
                  <c:v>44898</c:v>
                </c:pt>
                <c:pt idx="148">
                  <c:v>44899</c:v>
                </c:pt>
                <c:pt idx="149">
                  <c:v>44900</c:v>
                </c:pt>
                <c:pt idx="150">
                  <c:v>44901</c:v>
                </c:pt>
                <c:pt idx="151">
                  <c:v>44902</c:v>
                </c:pt>
                <c:pt idx="152">
                  <c:v>44903</c:v>
                </c:pt>
                <c:pt idx="153">
                  <c:v>44904</c:v>
                </c:pt>
                <c:pt idx="154">
                  <c:v>44905</c:v>
                </c:pt>
                <c:pt idx="155">
                  <c:v>44906</c:v>
                </c:pt>
                <c:pt idx="156">
                  <c:v>44907</c:v>
                </c:pt>
                <c:pt idx="157">
                  <c:v>44908</c:v>
                </c:pt>
                <c:pt idx="158">
                  <c:v>44909</c:v>
                </c:pt>
                <c:pt idx="159">
                  <c:v>44910</c:v>
                </c:pt>
                <c:pt idx="160">
                  <c:v>44911</c:v>
                </c:pt>
                <c:pt idx="161">
                  <c:v>44912</c:v>
                </c:pt>
                <c:pt idx="162">
                  <c:v>44913</c:v>
                </c:pt>
                <c:pt idx="163">
                  <c:v>44914</c:v>
                </c:pt>
                <c:pt idx="164">
                  <c:v>44915</c:v>
                </c:pt>
                <c:pt idx="165">
                  <c:v>44916</c:v>
                </c:pt>
                <c:pt idx="166">
                  <c:v>44917</c:v>
                </c:pt>
                <c:pt idx="167">
                  <c:v>44918</c:v>
                </c:pt>
                <c:pt idx="168">
                  <c:v>44919</c:v>
                </c:pt>
                <c:pt idx="169">
                  <c:v>44921</c:v>
                </c:pt>
                <c:pt idx="170">
                  <c:v>44922</c:v>
                </c:pt>
                <c:pt idx="171">
                  <c:v>44923</c:v>
                </c:pt>
                <c:pt idx="172">
                  <c:v>44924</c:v>
                </c:pt>
                <c:pt idx="173">
                  <c:v>44925</c:v>
                </c:pt>
                <c:pt idx="174">
                  <c:v>44926</c:v>
                </c:pt>
                <c:pt idx="175">
                  <c:v>44927</c:v>
                </c:pt>
                <c:pt idx="176">
                  <c:v>44928</c:v>
                </c:pt>
                <c:pt idx="177">
                  <c:v>44929</c:v>
                </c:pt>
                <c:pt idx="178">
                  <c:v>44930</c:v>
                </c:pt>
                <c:pt idx="179">
                  <c:v>44931</c:v>
                </c:pt>
                <c:pt idx="180">
                  <c:v>44932</c:v>
                </c:pt>
                <c:pt idx="181">
                  <c:v>44933</c:v>
                </c:pt>
                <c:pt idx="182">
                  <c:v>44934</c:v>
                </c:pt>
                <c:pt idx="183">
                  <c:v>44935</c:v>
                </c:pt>
              </c:numCache>
            </c:numRef>
          </c:cat>
          <c:val>
            <c:numRef>
              <c:f>'Sample Log'!$E$2:$E$185</c:f>
              <c:numCache>
                <c:formatCode>General</c:formatCode>
                <c:ptCount val="184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 formatCode="#,##0">
                  <c:v>1200</c:v>
                </c:pt>
                <c:pt idx="19" formatCode="#,##0">
                  <c:v>1200</c:v>
                </c:pt>
                <c:pt idx="20" formatCode="#,##0">
                  <c:v>1200</c:v>
                </c:pt>
                <c:pt idx="21" formatCode="#,##0">
                  <c:v>1200</c:v>
                </c:pt>
                <c:pt idx="22" formatCode="#,##0">
                  <c:v>1200</c:v>
                </c:pt>
                <c:pt idx="23" formatCode="#,##0">
                  <c:v>1200</c:v>
                </c:pt>
                <c:pt idx="24" formatCode="#,##0">
                  <c:v>1200</c:v>
                </c:pt>
                <c:pt idx="25" formatCode="#,##0">
                  <c:v>1200</c:v>
                </c:pt>
                <c:pt idx="26" formatCode="#,##0">
                  <c:v>1200</c:v>
                </c:pt>
                <c:pt idx="27" formatCode="#,##0">
                  <c:v>1200</c:v>
                </c:pt>
                <c:pt idx="28" formatCode="#,##0">
                  <c:v>1200</c:v>
                </c:pt>
                <c:pt idx="29" formatCode="#,##0">
                  <c:v>1200</c:v>
                </c:pt>
                <c:pt idx="30" formatCode="#,##0">
                  <c:v>1200</c:v>
                </c:pt>
                <c:pt idx="31" formatCode="#,##0">
                  <c:v>1200</c:v>
                </c:pt>
                <c:pt idx="32" formatCode="#,##0">
                  <c:v>1200</c:v>
                </c:pt>
                <c:pt idx="33" formatCode="#,##0">
                  <c:v>1200</c:v>
                </c:pt>
                <c:pt idx="34" formatCode="#,##0">
                  <c:v>1200</c:v>
                </c:pt>
                <c:pt idx="35" formatCode="#,##0">
                  <c:v>1200</c:v>
                </c:pt>
                <c:pt idx="36" formatCode="#,##0">
                  <c:v>1200</c:v>
                </c:pt>
                <c:pt idx="37" formatCode="#,##0">
                  <c:v>1200</c:v>
                </c:pt>
                <c:pt idx="38" formatCode="#,##0">
                  <c:v>1200</c:v>
                </c:pt>
                <c:pt idx="39" formatCode="#,##0">
                  <c:v>1200</c:v>
                </c:pt>
                <c:pt idx="40" formatCode="#,##0">
                  <c:v>1200</c:v>
                </c:pt>
                <c:pt idx="41" formatCode="#,##0">
                  <c:v>1200</c:v>
                </c:pt>
                <c:pt idx="42" formatCode="#,##0">
                  <c:v>1200</c:v>
                </c:pt>
                <c:pt idx="43" formatCode="#,##0">
                  <c:v>1200</c:v>
                </c:pt>
                <c:pt idx="44" formatCode="#,##0">
                  <c:v>1200</c:v>
                </c:pt>
                <c:pt idx="45" formatCode="#,##0">
                  <c:v>1200</c:v>
                </c:pt>
                <c:pt idx="46" formatCode="#,##0">
                  <c:v>1200</c:v>
                </c:pt>
                <c:pt idx="47" formatCode="#,##0">
                  <c:v>1200</c:v>
                </c:pt>
                <c:pt idx="48" formatCode="#,##0">
                  <c:v>1200</c:v>
                </c:pt>
                <c:pt idx="49" formatCode="#,##0">
                  <c:v>1200</c:v>
                </c:pt>
                <c:pt idx="50" formatCode="#,##0">
                  <c:v>1200</c:v>
                </c:pt>
                <c:pt idx="51" formatCode="#,##0">
                  <c:v>1200</c:v>
                </c:pt>
                <c:pt idx="52" formatCode="#,##0">
                  <c:v>1200</c:v>
                </c:pt>
                <c:pt idx="53" formatCode="#,##0">
                  <c:v>1200</c:v>
                </c:pt>
                <c:pt idx="54" formatCode="#,##0">
                  <c:v>1200</c:v>
                </c:pt>
                <c:pt idx="55" formatCode="#,##0">
                  <c:v>1200</c:v>
                </c:pt>
                <c:pt idx="56" formatCode="#,##0">
                  <c:v>1200</c:v>
                </c:pt>
                <c:pt idx="57" formatCode="#,##0">
                  <c:v>1200</c:v>
                </c:pt>
                <c:pt idx="58" formatCode="#,##0">
                  <c:v>1200</c:v>
                </c:pt>
                <c:pt idx="59" formatCode="#,##0">
                  <c:v>1200</c:v>
                </c:pt>
                <c:pt idx="60" formatCode="#,##0">
                  <c:v>1200</c:v>
                </c:pt>
                <c:pt idx="61" formatCode="#,##0">
                  <c:v>1200</c:v>
                </c:pt>
                <c:pt idx="62" formatCode="#,##0">
                  <c:v>1200</c:v>
                </c:pt>
                <c:pt idx="63">
                  <c:v>1200</c:v>
                </c:pt>
                <c:pt idx="64">
                  <c:v>1200</c:v>
                </c:pt>
                <c:pt idx="65">
                  <c:v>1200</c:v>
                </c:pt>
                <c:pt idx="66">
                  <c:v>1200</c:v>
                </c:pt>
                <c:pt idx="67">
                  <c:v>1200</c:v>
                </c:pt>
                <c:pt idx="68">
                  <c:v>1200</c:v>
                </c:pt>
                <c:pt idx="69">
                  <c:v>1200</c:v>
                </c:pt>
                <c:pt idx="70">
                  <c:v>1200</c:v>
                </c:pt>
                <c:pt idx="71">
                  <c:v>1200</c:v>
                </c:pt>
                <c:pt idx="72">
                  <c:v>1200</c:v>
                </c:pt>
                <c:pt idx="73">
                  <c:v>1200</c:v>
                </c:pt>
                <c:pt idx="74">
                  <c:v>1200</c:v>
                </c:pt>
                <c:pt idx="75">
                  <c:v>1200</c:v>
                </c:pt>
                <c:pt idx="76">
                  <c:v>1200</c:v>
                </c:pt>
                <c:pt idx="77">
                  <c:v>1200</c:v>
                </c:pt>
                <c:pt idx="78">
                  <c:v>1200</c:v>
                </c:pt>
                <c:pt idx="79">
                  <c:v>1200</c:v>
                </c:pt>
                <c:pt idx="80">
                  <c:v>1200</c:v>
                </c:pt>
                <c:pt idx="81">
                  <c:v>1200</c:v>
                </c:pt>
                <c:pt idx="82">
                  <c:v>1200</c:v>
                </c:pt>
                <c:pt idx="83">
                  <c:v>1200</c:v>
                </c:pt>
                <c:pt idx="84">
                  <c:v>1200</c:v>
                </c:pt>
                <c:pt idx="85">
                  <c:v>1200</c:v>
                </c:pt>
                <c:pt idx="86">
                  <c:v>1200</c:v>
                </c:pt>
                <c:pt idx="87">
                  <c:v>1200</c:v>
                </c:pt>
                <c:pt idx="88">
                  <c:v>1200</c:v>
                </c:pt>
                <c:pt idx="89">
                  <c:v>1200</c:v>
                </c:pt>
                <c:pt idx="90">
                  <c:v>1200</c:v>
                </c:pt>
                <c:pt idx="91">
                  <c:v>1200</c:v>
                </c:pt>
                <c:pt idx="92">
                  <c:v>1200</c:v>
                </c:pt>
                <c:pt idx="93">
                  <c:v>1200</c:v>
                </c:pt>
                <c:pt idx="94">
                  <c:v>1200</c:v>
                </c:pt>
                <c:pt idx="95">
                  <c:v>1200</c:v>
                </c:pt>
                <c:pt idx="96">
                  <c:v>1200</c:v>
                </c:pt>
                <c:pt idx="97">
                  <c:v>1200</c:v>
                </c:pt>
                <c:pt idx="98">
                  <c:v>1200</c:v>
                </c:pt>
                <c:pt idx="99">
                  <c:v>1200</c:v>
                </c:pt>
                <c:pt idx="100">
                  <c:v>1200</c:v>
                </c:pt>
                <c:pt idx="101">
                  <c:v>1200</c:v>
                </c:pt>
                <c:pt idx="102">
                  <c:v>1200</c:v>
                </c:pt>
                <c:pt idx="103">
                  <c:v>1200</c:v>
                </c:pt>
                <c:pt idx="104">
                  <c:v>1200</c:v>
                </c:pt>
                <c:pt idx="105">
                  <c:v>1200</c:v>
                </c:pt>
                <c:pt idx="106">
                  <c:v>1200</c:v>
                </c:pt>
                <c:pt idx="107">
                  <c:v>1200</c:v>
                </c:pt>
                <c:pt idx="108">
                  <c:v>1200</c:v>
                </c:pt>
                <c:pt idx="109">
                  <c:v>1200</c:v>
                </c:pt>
                <c:pt idx="110">
                  <c:v>1200</c:v>
                </c:pt>
                <c:pt idx="111">
                  <c:v>1200</c:v>
                </c:pt>
                <c:pt idx="112">
                  <c:v>1200</c:v>
                </c:pt>
                <c:pt idx="113">
                  <c:v>1200</c:v>
                </c:pt>
                <c:pt idx="114">
                  <c:v>1200</c:v>
                </c:pt>
                <c:pt idx="115">
                  <c:v>1200</c:v>
                </c:pt>
                <c:pt idx="116">
                  <c:v>1200</c:v>
                </c:pt>
                <c:pt idx="117">
                  <c:v>1200</c:v>
                </c:pt>
                <c:pt idx="118">
                  <c:v>1200</c:v>
                </c:pt>
                <c:pt idx="119">
                  <c:v>1200</c:v>
                </c:pt>
                <c:pt idx="120">
                  <c:v>1200</c:v>
                </c:pt>
                <c:pt idx="121">
                  <c:v>1200</c:v>
                </c:pt>
                <c:pt idx="122">
                  <c:v>1200</c:v>
                </c:pt>
                <c:pt idx="123">
                  <c:v>1200</c:v>
                </c:pt>
                <c:pt idx="124">
                  <c:v>1200</c:v>
                </c:pt>
                <c:pt idx="125">
                  <c:v>1200</c:v>
                </c:pt>
                <c:pt idx="126">
                  <c:v>1200</c:v>
                </c:pt>
                <c:pt idx="127">
                  <c:v>1200</c:v>
                </c:pt>
                <c:pt idx="128">
                  <c:v>1200</c:v>
                </c:pt>
                <c:pt idx="129">
                  <c:v>1200</c:v>
                </c:pt>
                <c:pt idx="130">
                  <c:v>1200</c:v>
                </c:pt>
                <c:pt idx="131">
                  <c:v>1200</c:v>
                </c:pt>
                <c:pt idx="132">
                  <c:v>1200</c:v>
                </c:pt>
                <c:pt idx="133">
                  <c:v>1200</c:v>
                </c:pt>
                <c:pt idx="134">
                  <c:v>1200</c:v>
                </c:pt>
                <c:pt idx="135">
                  <c:v>1200</c:v>
                </c:pt>
                <c:pt idx="136">
                  <c:v>1200</c:v>
                </c:pt>
                <c:pt idx="137">
                  <c:v>1200</c:v>
                </c:pt>
                <c:pt idx="138">
                  <c:v>1200</c:v>
                </c:pt>
                <c:pt idx="139">
                  <c:v>1200</c:v>
                </c:pt>
                <c:pt idx="140">
                  <c:v>1200</c:v>
                </c:pt>
                <c:pt idx="141">
                  <c:v>1200</c:v>
                </c:pt>
                <c:pt idx="142">
                  <c:v>1200</c:v>
                </c:pt>
                <c:pt idx="143">
                  <c:v>1200</c:v>
                </c:pt>
                <c:pt idx="144">
                  <c:v>1200</c:v>
                </c:pt>
                <c:pt idx="145">
                  <c:v>1200</c:v>
                </c:pt>
                <c:pt idx="146">
                  <c:v>1200</c:v>
                </c:pt>
                <c:pt idx="147">
                  <c:v>1200</c:v>
                </c:pt>
                <c:pt idx="148">
                  <c:v>1200</c:v>
                </c:pt>
                <c:pt idx="149">
                  <c:v>1200</c:v>
                </c:pt>
                <c:pt idx="150">
                  <c:v>1200</c:v>
                </c:pt>
                <c:pt idx="151">
                  <c:v>1200</c:v>
                </c:pt>
                <c:pt idx="152">
                  <c:v>1200</c:v>
                </c:pt>
                <c:pt idx="153">
                  <c:v>1200</c:v>
                </c:pt>
                <c:pt idx="154">
                  <c:v>1200</c:v>
                </c:pt>
                <c:pt idx="155">
                  <c:v>1200</c:v>
                </c:pt>
                <c:pt idx="156">
                  <c:v>1200</c:v>
                </c:pt>
                <c:pt idx="157">
                  <c:v>1200</c:v>
                </c:pt>
                <c:pt idx="158">
                  <c:v>1200</c:v>
                </c:pt>
                <c:pt idx="159">
                  <c:v>1200</c:v>
                </c:pt>
                <c:pt idx="160">
                  <c:v>1200</c:v>
                </c:pt>
                <c:pt idx="161">
                  <c:v>1200</c:v>
                </c:pt>
                <c:pt idx="162">
                  <c:v>1200</c:v>
                </c:pt>
                <c:pt idx="163">
                  <c:v>1200</c:v>
                </c:pt>
                <c:pt idx="164">
                  <c:v>1200</c:v>
                </c:pt>
                <c:pt idx="165">
                  <c:v>1200</c:v>
                </c:pt>
                <c:pt idx="166">
                  <c:v>1200</c:v>
                </c:pt>
                <c:pt idx="167">
                  <c:v>1200</c:v>
                </c:pt>
                <c:pt idx="168">
                  <c:v>1200</c:v>
                </c:pt>
                <c:pt idx="169">
                  <c:v>1200</c:v>
                </c:pt>
                <c:pt idx="170">
                  <c:v>1200</c:v>
                </c:pt>
                <c:pt idx="171">
                  <c:v>1200</c:v>
                </c:pt>
                <c:pt idx="172">
                  <c:v>1200</c:v>
                </c:pt>
                <c:pt idx="173">
                  <c:v>1200</c:v>
                </c:pt>
                <c:pt idx="174">
                  <c:v>1200</c:v>
                </c:pt>
                <c:pt idx="175">
                  <c:v>1200</c:v>
                </c:pt>
                <c:pt idx="176">
                  <c:v>1200</c:v>
                </c:pt>
                <c:pt idx="177">
                  <c:v>1200</c:v>
                </c:pt>
                <c:pt idx="178">
                  <c:v>1200</c:v>
                </c:pt>
                <c:pt idx="179">
                  <c:v>1200</c:v>
                </c:pt>
                <c:pt idx="180">
                  <c:v>1200</c:v>
                </c:pt>
                <c:pt idx="181">
                  <c:v>1200</c:v>
                </c:pt>
                <c:pt idx="182">
                  <c:v>1200</c:v>
                </c:pt>
                <c:pt idx="183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17-463D-A9DC-C7F67260D557}"/>
            </c:ext>
          </c:extLst>
        </c:ser>
        <c:ser>
          <c:idx val="0"/>
          <c:order val="4"/>
          <c:tx>
            <c:strRef>
              <c:f>'Sample Log'!$F$1</c:f>
              <c:strCache>
                <c:ptCount val="1"/>
                <c:pt idx="0">
                  <c:v>Calories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  <a:alpha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'Sample Log'!$A$2:$A$185</c:f>
              <c:numCache>
                <c:formatCode>m/d/yyyy</c:formatCode>
                <c:ptCount val="184"/>
                <c:pt idx="0">
                  <c:v>44751</c:v>
                </c:pt>
                <c:pt idx="1">
                  <c:v>44752</c:v>
                </c:pt>
                <c:pt idx="2">
                  <c:v>44753</c:v>
                </c:pt>
                <c:pt idx="3">
                  <c:v>44754</c:v>
                </c:pt>
                <c:pt idx="4">
                  <c:v>44755</c:v>
                </c:pt>
                <c:pt idx="5">
                  <c:v>44756</c:v>
                </c:pt>
                <c:pt idx="6">
                  <c:v>44757</c:v>
                </c:pt>
                <c:pt idx="7">
                  <c:v>44758</c:v>
                </c:pt>
                <c:pt idx="8">
                  <c:v>44759</c:v>
                </c:pt>
                <c:pt idx="9">
                  <c:v>44760</c:v>
                </c:pt>
                <c:pt idx="10">
                  <c:v>44761</c:v>
                </c:pt>
                <c:pt idx="11">
                  <c:v>44762</c:v>
                </c:pt>
                <c:pt idx="12">
                  <c:v>44763</c:v>
                </c:pt>
                <c:pt idx="13">
                  <c:v>44764</c:v>
                </c:pt>
                <c:pt idx="14">
                  <c:v>44765</c:v>
                </c:pt>
                <c:pt idx="15">
                  <c:v>44766</c:v>
                </c:pt>
                <c:pt idx="16">
                  <c:v>44767</c:v>
                </c:pt>
                <c:pt idx="17">
                  <c:v>44768</c:v>
                </c:pt>
                <c:pt idx="18">
                  <c:v>44769</c:v>
                </c:pt>
                <c:pt idx="19">
                  <c:v>44770</c:v>
                </c:pt>
                <c:pt idx="20">
                  <c:v>44771</c:v>
                </c:pt>
                <c:pt idx="21">
                  <c:v>44772</c:v>
                </c:pt>
                <c:pt idx="22">
                  <c:v>44773</c:v>
                </c:pt>
                <c:pt idx="23">
                  <c:v>44774</c:v>
                </c:pt>
                <c:pt idx="24">
                  <c:v>44775</c:v>
                </c:pt>
                <c:pt idx="25">
                  <c:v>44776</c:v>
                </c:pt>
                <c:pt idx="26">
                  <c:v>44777</c:v>
                </c:pt>
                <c:pt idx="27">
                  <c:v>44778</c:v>
                </c:pt>
                <c:pt idx="28">
                  <c:v>44779</c:v>
                </c:pt>
                <c:pt idx="29">
                  <c:v>44780</c:v>
                </c:pt>
                <c:pt idx="30">
                  <c:v>44781</c:v>
                </c:pt>
                <c:pt idx="31">
                  <c:v>44782</c:v>
                </c:pt>
                <c:pt idx="32">
                  <c:v>44783</c:v>
                </c:pt>
                <c:pt idx="33">
                  <c:v>44784</c:v>
                </c:pt>
                <c:pt idx="34">
                  <c:v>44785</c:v>
                </c:pt>
                <c:pt idx="35">
                  <c:v>44786</c:v>
                </c:pt>
                <c:pt idx="36">
                  <c:v>44787</c:v>
                </c:pt>
                <c:pt idx="37">
                  <c:v>44788</c:v>
                </c:pt>
                <c:pt idx="38">
                  <c:v>44789</c:v>
                </c:pt>
                <c:pt idx="39">
                  <c:v>44790</c:v>
                </c:pt>
                <c:pt idx="40">
                  <c:v>44791</c:v>
                </c:pt>
                <c:pt idx="41">
                  <c:v>44792</c:v>
                </c:pt>
                <c:pt idx="42">
                  <c:v>44793</c:v>
                </c:pt>
                <c:pt idx="43">
                  <c:v>44794</c:v>
                </c:pt>
                <c:pt idx="44">
                  <c:v>44795</c:v>
                </c:pt>
                <c:pt idx="45">
                  <c:v>44796</c:v>
                </c:pt>
                <c:pt idx="46">
                  <c:v>44797</c:v>
                </c:pt>
                <c:pt idx="47">
                  <c:v>44798</c:v>
                </c:pt>
                <c:pt idx="48">
                  <c:v>44799</c:v>
                </c:pt>
                <c:pt idx="49">
                  <c:v>44800</c:v>
                </c:pt>
                <c:pt idx="50">
                  <c:v>44801</c:v>
                </c:pt>
                <c:pt idx="51">
                  <c:v>44802</c:v>
                </c:pt>
                <c:pt idx="52">
                  <c:v>44803</c:v>
                </c:pt>
                <c:pt idx="53">
                  <c:v>44804</c:v>
                </c:pt>
                <c:pt idx="54">
                  <c:v>44805</c:v>
                </c:pt>
                <c:pt idx="55">
                  <c:v>44806</c:v>
                </c:pt>
                <c:pt idx="56">
                  <c:v>44807</c:v>
                </c:pt>
                <c:pt idx="57">
                  <c:v>44808</c:v>
                </c:pt>
                <c:pt idx="58">
                  <c:v>44809</c:v>
                </c:pt>
                <c:pt idx="59">
                  <c:v>44810</c:v>
                </c:pt>
                <c:pt idx="60">
                  <c:v>44811</c:v>
                </c:pt>
                <c:pt idx="61">
                  <c:v>44812</c:v>
                </c:pt>
                <c:pt idx="62">
                  <c:v>44813</c:v>
                </c:pt>
                <c:pt idx="63">
                  <c:v>44814</c:v>
                </c:pt>
                <c:pt idx="64">
                  <c:v>44815</c:v>
                </c:pt>
                <c:pt idx="65">
                  <c:v>44816</c:v>
                </c:pt>
                <c:pt idx="66">
                  <c:v>44817</c:v>
                </c:pt>
                <c:pt idx="67">
                  <c:v>44818</c:v>
                </c:pt>
                <c:pt idx="68">
                  <c:v>44819</c:v>
                </c:pt>
                <c:pt idx="69">
                  <c:v>44820</c:v>
                </c:pt>
                <c:pt idx="70">
                  <c:v>44821</c:v>
                </c:pt>
                <c:pt idx="71">
                  <c:v>44822</c:v>
                </c:pt>
                <c:pt idx="72">
                  <c:v>44823</c:v>
                </c:pt>
                <c:pt idx="73">
                  <c:v>44824</c:v>
                </c:pt>
                <c:pt idx="74">
                  <c:v>44825</c:v>
                </c:pt>
                <c:pt idx="75">
                  <c:v>44826</c:v>
                </c:pt>
                <c:pt idx="76">
                  <c:v>44827</c:v>
                </c:pt>
                <c:pt idx="77">
                  <c:v>44828</c:v>
                </c:pt>
                <c:pt idx="78">
                  <c:v>44829</c:v>
                </c:pt>
                <c:pt idx="79">
                  <c:v>44830</c:v>
                </c:pt>
                <c:pt idx="80">
                  <c:v>44831</c:v>
                </c:pt>
                <c:pt idx="81">
                  <c:v>44832</c:v>
                </c:pt>
                <c:pt idx="82">
                  <c:v>44833</c:v>
                </c:pt>
                <c:pt idx="83">
                  <c:v>44834</c:v>
                </c:pt>
                <c:pt idx="84">
                  <c:v>44835</c:v>
                </c:pt>
                <c:pt idx="85">
                  <c:v>44836</c:v>
                </c:pt>
                <c:pt idx="86">
                  <c:v>44837</c:v>
                </c:pt>
                <c:pt idx="87">
                  <c:v>44838</c:v>
                </c:pt>
                <c:pt idx="88">
                  <c:v>44839</c:v>
                </c:pt>
                <c:pt idx="89">
                  <c:v>44840</c:v>
                </c:pt>
                <c:pt idx="90">
                  <c:v>44841</c:v>
                </c:pt>
                <c:pt idx="91">
                  <c:v>44842</c:v>
                </c:pt>
                <c:pt idx="92">
                  <c:v>44843</c:v>
                </c:pt>
                <c:pt idx="93">
                  <c:v>44844</c:v>
                </c:pt>
                <c:pt idx="94">
                  <c:v>44845</c:v>
                </c:pt>
                <c:pt idx="95">
                  <c:v>44846</c:v>
                </c:pt>
                <c:pt idx="96">
                  <c:v>44847</c:v>
                </c:pt>
                <c:pt idx="97">
                  <c:v>44848</c:v>
                </c:pt>
                <c:pt idx="98">
                  <c:v>44849</c:v>
                </c:pt>
                <c:pt idx="99">
                  <c:v>44850</c:v>
                </c:pt>
                <c:pt idx="100">
                  <c:v>44851</c:v>
                </c:pt>
                <c:pt idx="101">
                  <c:v>44852</c:v>
                </c:pt>
                <c:pt idx="102">
                  <c:v>44853</c:v>
                </c:pt>
                <c:pt idx="103">
                  <c:v>44854</c:v>
                </c:pt>
                <c:pt idx="104">
                  <c:v>44855</c:v>
                </c:pt>
                <c:pt idx="105">
                  <c:v>44856</c:v>
                </c:pt>
                <c:pt idx="106">
                  <c:v>44857</c:v>
                </c:pt>
                <c:pt idx="107">
                  <c:v>44858</c:v>
                </c:pt>
                <c:pt idx="108">
                  <c:v>44859</c:v>
                </c:pt>
                <c:pt idx="109">
                  <c:v>44860</c:v>
                </c:pt>
                <c:pt idx="110">
                  <c:v>44861</c:v>
                </c:pt>
                <c:pt idx="111">
                  <c:v>44862</c:v>
                </c:pt>
                <c:pt idx="112">
                  <c:v>44863</c:v>
                </c:pt>
                <c:pt idx="113">
                  <c:v>44864</c:v>
                </c:pt>
                <c:pt idx="114">
                  <c:v>44865</c:v>
                </c:pt>
                <c:pt idx="115">
                  <c:v>44866</c:v>
                </c:pt>
                <c:pt idx="116">
                  <c:v>44867</c:v>
                </c:pt>
                <c:pt idx="117">
                  <c:v>44868</c:v>
                </c:pt>
                <c:pt idx="118">
                  <c:v>44869</c:v>
                </c:pt>
                <c:pt idx="119">
                  <c:v>44870</c:v>
                </c:pt>
                <c:pt idx="120">
                  <c:v>44871</c:v>
                </c:pt>
                <c:pt idx="121">
                  <c:v>44872</c:v>
                </c:pt>
                <c:pt idx="122">
                  <c:v>44873</c:v>
                </c:pt>
                <c:pt idx="123">
                  <c:v>44874</c:v>
                </c:pt>
                <c:pt idx="124">
                  <c:v>44875</c:v>
                </c:pt>
                <c:pt idx="125">
                  <c:v>44876</c:v>
                </c:pt>
                <c:pt idx="126">
                  <c:v>44877</c:v>
                </c:pt>
                <c:pt idx="127">
                  <c:v>44878</c:v>
                </c:pt>
                <c:pt idx="128">
                  <c:v>44879</c:v>
                </c:pt>
                <c:pt idx="129">
                  <c:v>44880</c:v>
                </c:pt>
                <c:pt idx="130">
                  <c:v>44881</c:v>
                </c:pt>
                <c:pt idx="131">
                  <c:v>44882</c:v>
                </c:pt>
                <c:pt idx="132">
                  <c:v>44883</c:v>
                </c:pt>
                <c:pt idx="133">
                  <c:v>44884</c:v>
                </c:pt>
                <c:pt idx="134">
                  <c:v>44885</c:v>
                </c:pt>
                <c:pt idx="135">
                  <c:v>44886</c:v>
                </c:pt>
                <c:pt idx="136">
                  <c:v>44887</c:v>
                </c:pt>
                <c:pt idx="137">
                  <c:v>44888</c:v>
                </c:pt>
                <c:pt idx="138">
                  <c:v>44889</c:v>
                </c:pt>
                <c:pt idx="139">
                  <c:v>44890</c:v>
                </c:pt>
                <c:pt idx="140">
                  <c:v>44891</c:v>
                </c:pt>
                <c:pt idx="141">
                  <c:v>44892</c:v>
                </c:pt>
                <c:pt idx="142">
                  <c:v>44893</c:v>
                </c:pt>
                <c:pt idx="143">
                  <c:v>44894</c:v>
                </c:pt>
                <c:pt idx="144">
                  <c:v>44895</c:v>
                </c:pt>
                <c:pt idx="145">
                  <c:v>44896</c:v>
                </c:pt>
                <c:pt idx="146">
                  <c:v>44897</c:v>
                </c:pt>
                <c:pt idx="147">
                  <c:v>44898</c:v>
                </c:pt>
                <c:pt idx="148">
                  <c:v>44899</c:v>
                </c:pt>
                <c:pt idx="149">
                  <c:v>44900</c:v>
                </c:pt>
                <c:pt idx="150">
                  <c:v>44901</c:v>
                </c:pt>
                <c:pt idx="151">
                  <c:v>44902</c:v>
                </c:pt>
                <c:pt idx="152">
                  <c:v>44903</c:v>
                </c:pt>
                <c:pt idx="153">
                  <c:v>44904</c:v>
                </c:pt>
                <c:pt idx="154">
                  <c:v>44905</c:v>
                </c:pt>
                <c:pt idx="155">
                  <c:v>44906</c:v>
                </c:pt>
                <c:pt idx="156">
                  <c:v>44907</c:v>
                </c:pt>
                <c:pt idx="157">
                  <c:v>44908</c:v>
                </c:pt>
                <c:pt idx="158">
                  <c:v>44909</c:v>
                </c:pt>
                <c:pt idx="159">
                  <c:v>44910</c:v>
                </c:pt>
                <c:pt idx="160">
                  <c:v>44911</c:v>
                </c:pt>
                <c:pt idx="161">
                  <c:v>44912</c:v>
                </c:pt>
                <c:pt idx="162">
                  <c:v>44913</c:v>
                </c:pt>
                <c:pt idx="163">
                  <c:v>44914</c:v>
                </c:pt>
                <c:pt idx="164">
                  <c:v>44915</c:v>
                </c:pt>
                <c:pt idx="165">
                  <c:v>44916</c:v>
                </c:pt>
                <c:pt idx="166">
                  <c:v>44917</c:v>
                </c:pt>
                <c:pt idx="167">
                  <c:v>44918</c:v>
                </c:pt>
                <c:pt idx="168">
                  <c:v>44919</c:v>
                </c:pt>
                <c:pt idx="169">
                  <c:v>44921</c:v>
                </c:pt>
                <c:pt idx="170">
                  <c:v>44922</c:v>
                </c:pt>
                <c:pt idx="171">
                  <c:v>44923</c:v>
                </c:pt>
                <c:pt idx="172">
                  <c:v>44924</c:v>
                </c:pt>
                <c:pt idx="173">
                  <c:v>44925</c:v>
                </c:pt>
                <c:pt idx="174">
                  <c:v>44926</c:v>
                </c:pt>
                <c:pt idx="175">
                  <c:v>44927</c:v>
                </c:pt>
                <c:pt idx="176">
                  <c:v>44928</c:v>
                </c:pt>
                <c:pt idx="177">
                  <c:v>44929</c:v>
                </c:pt>
                <c:pt idx="178">
                  <c:v>44930</c:v>
                </c:pt>
                <c:pt idx="179">
                  <c:v>44931</c:v>
                </c:pt>
                <c:pt idx="180">
                  <c:v>44932</c:v>
                </c:pt>
                <c:pt idx="181">
                  <c:v>44933</c:v>
                </c:pt>
                <c:pt idx="182">
                  <c:v>44934</c:v>
                </c:pt>
                <c:pt idx="183">
                  <c:v>44935</c:v>
                </c:pt>
              </c:numCache>
            </c:numRef>
          </c:cat>
          <c:val>
            <c:numRef>
              <c:f>'Sample Log'!$F$2:$F$185</c:f>
              <c:numCache>
                <c:formatCode>0</c:formatCode>
                <c:ptCount val="184"/>
                <c:pt idx="0">
                  <c:v>1610</c:v>
                </c:pt>
                <c:pt idx="1">
                  <c:v>2300</c:v>
                </c:pt>
                <c:pt idx="2">
                  <c:v>1550</c:v>
                </c:pt>
                <c:pt idx="3">
                  <c:v>1430</c:v>
                </c:pt>
                <c:pt idx="4">
                  <c:v>1740</c:v>
                </c:pt>
                <c:pt idx="5">
                  <c:v>1660</c:v>
                </c:pt>
                <c:pt idx="6">
                  <c:v>1750</c:v>
                </c:pt>
                <c:pt idx="7">
                  <c:v>1915</c:v>
                </c:pt>
                <c:pt idx="8">
                  <c:v>1925</c:v>
                </c:pt>
                <c:pt idx="9">
                  <c:v>1445</c:v>
                </c:pt>
                <c:pt idx="10">
                  <c:v>990</c:v>
                </c:pt>
                <c:pt idx="11">
                  <c:v>1225</c:v>
                </c:pt>
                <c:pt idx="12">
                  <c:v>1025</c:v>
                </c:pt>
                <c:pt idx="13">
                  <c:v>1210</c:v>
                </c:pt>
                <c:pt idx="14">
                  <c:v>1750</c:v>
                </c:pt>
                <c:pt idx="15">
                  <c:v>2325</c:v>
                </c:pt>
                <c:pt idx="16">
                  <c:v>1555</c:v>
                </c:pt>
                <c:pt idx="17">
                  <c:v>1505</c:v>
                </c:pt>
                <c:pt idx="18">
                  <c:v>1405</c:v>
                </c:pt>
                <c:pt idx="19">
                  <c:v>1600</c:v>
                </c:pt>
                <c:pt idx="20">
                  <c:v>2375</c:v>
                </c:pt>
                <c:pt idx="21">
                  <c:v>985</c:v>
                </c:pt>
                <c:pt idx="22">
                  <c:v>1465</c:v>
                </c:pt>
                <c:pt idx="23">
                  <c:v>1450</c:v>
                </c:pt>
                <c:pt idx="24">
                  <c:v>1870</c:v>
                </c:pt>
                <c:pt idx="25">
                  <c:v>2220</c:v>
                </c:pt>
                <c:pt idx="26">
                  <c:v>1970</c:v>
                </c:pt>
                <c:pt idx="27">
                  <c:v>1430</c:v>
                </c:pt>
                <c:pt idx="28">
                  <c:v>1525</c:v>
                </c:pt>
                <c:pt idx="29">
                  <c:v>1325</c:v>
                </c:pt>
                <c:pt idx="30">
                  <c:v>1740</c:v>
                </c:pt>
                <c:pt idx="31">
                  <c:v>1485</c:v>
                </c:pt>
                <c:pt idx="32">
                  <c:v>1605</c:v>
                </c:pt>
                <c:pt idx="33">
                  <c:v>1375</c:v>
                </c:pt>
                <c:pt idx="34">
                  <c:v>1240</c:v>
                </c:pt>
                <c:pt idx="35">
                  <c:v>1255</c:v>
                </c:pt>
                <c:pt idx="36">
                  <c:v>1320</c:v>
                </c:pt>
                <c:pt idx="37">
                  <c:v>1300</c:v>
                </c:pt>
                <c:pt idx="38">
                  <c:v>1435</c:v>
                </c:pt>
                <c:pt idx="39">
                  <c:v>2040</c:v>
                </c:pt>
                <c:pt idx="40">
                  <c:v>1500</c:v>
                </c:pt>
                <c:pt idx="41">
                  <c:v>1650</c:v>
                </c:pt>
                <c:pt idx="42">
                  <c:v>1730</c:v>
                </c:pt>
                <c:pt idx="43">
                  <c:v>1335</c:v>
                </c:pt>
                <c:pt idx="44">
                  <c:v>2035</c:v>
                </c:pt>
                <c:pt idx="45">
                  <c:v>1330</c:v>
                </c:pt>
                <c:pt idx="46">
                  <c:v>1720</c:v>
                </c:pt>
                <c:pt idx="47">
                  <c:v>1670</c:v>
                </c:pt>
                <c:pt idx="48">
                  <c:v>3600</c:v>
                </c:pt>
                <c:pt idx="49">
                  <c:v>1910</c:v>
                </c:pt>
                <c:pt idx="50">
                  <c:v>1275</c:v>
                </c:pt>
                <c:pt idx="51">
                  <c:v>1195</c:v>
                </c:pt>
                <c:pt idx="52">
                  <c:v>1265</c:v>
                </c:pt>
                <c:pt idx="53">
                  <c:v>1380</c:v>
                </c:pt>
                <c:pt idx="54">
                  <c:v>1505</c:v>
                </c:pt>
                <c:pt idx="55">
                  <c:v>1710</c:v>
                </c:pt>
                <c:pt idx="56">
                  <c:v>1595</c:v>
                </c:pt>
                <c:pt idx="57">
                  <c:v>1270</c:v>
                </c:pt>
                <c:pt idx="58">
                  <c:v>1085</c:v>
                </c:pt>
                <c:pt idx="59">
                  <c:v>1015</c:v>
                </c:pt>
                <c:pt idx="60">
                  <c:v>1675</c:v>
                </c:pt>
                <c:pt idx="61">
                  <c:v>2040</c:v>
                </c:pt>
                <c:pt idx="62">
                  <c:v>1965</c:v>
                </c:pt>
                <c:pt idx="63">
                  <c:v>1115</c:v>
                </c:pt>
                <c:pt idx="64">
                  <c:v>1285</c:v>
                </c:pt>
                <c:pt idx="65">
                  <c:v>1465</c:v>
                </c:pt>
                <c:pt idx="66">
                  <c:v>1655</c:v>
                </c:pt>
                <c:pt idx="67">
                  <c:v>1550</c:v>
                </c:pt>
                <c:pt idx="68">
                  <c:v>1680</c:v>
                </c:pt>
                <c:pt idx="69">
                  <c:v>2320</c:v>
                </c:pt>
                <c:pt idx="70">
                  <c:v>2045</c:v>
                </c:pt>
                <c:pt idx="71">
                  <c:v>1340</c:v>
                </c:pt>
                <c:pt idx="72">
                  <c:v>1315</c:v>
                </c:pt>
                <c:pt idx="73">
                  <c:v>1515</c:v>
                </c:pt>
                <c:pt idx="74">
                  <c:v>995</c:v>
                </c:pt>
                <c:pt idx="75">
                  <c:v>1485</c:v>
                </c:pt>
                <c:pt idx="76">
                  <c:v>1670</c:v>
                </c:pt>
                <c:pt idx="77">
                  <c:v>2295</c:v>
                </c:pt>
                <c:pt idx="78">
                  <c:v>1955</c:v>
                </c:pt>
                <c:pt idx="79">
                  <c:v>1710</c:v>
                </c:pt>
                <c:pt idx="80">
                  <c:v>1485</c:v>
                </c:pt>
                <c:pt idx="81">
                  <c:v>1305</c:v>
                </c:pt>
                <c:pt idx="82">
                  <c:v>1570</c:v>
                </c:pt>
                <c:pt idx="83">
                  <c:v>1745</c:v>
                </c:pt>
                <c:pt idx="84">
                  <c:v>1890</c:v>
                </c:pt>
                <c:pt idx="85">
                  <c:v>2870</c:v>
                </c:pt>
                <c:pt idx="86">
                  <c:v>2585</c:v>
                </c:pt>
                <c:pt idx="87">
                  <c:v>1480</c:v>
                </c:pt>
                <c:pt idx="88">
                  <c:v>1460</c:v>
                </c:pt>
                <c:pt idx="89">
                  <c:v>1655</c:v>
                </c:pt>
                <c:pt idx="90">
                  <c:v>1750</c:v>
                </c:pt>
                <c:pt idx="91">
                  <c:v>1175</c:v>
                </c:pt>
                <c:pt idx="92">
                  <c:v>1545</c:v>
                </c:pt>
                <c:pt idx="93">
                  <c:v>1135</c:v>
                </c:pt>
                <c:pt idx="94">
                  <c:v>1485</c:v>
                </c:pt>
                <c:pt idx="95">
                  <c:v>1180</c:v>
                </c:pt>
                <c:pt idx="96">
                  <c:v>1700</c:v>
                </c:pt>
                <c:pt idx="97">
                  <c:v>1825</c:v>
                </c:pt>
                <c:pt idx="99">
                  <c:v>1955</c:v>
                </c:pt>
                <c:pt idx="100">
                  <c:v>1025</c:v>
                </c:pt>
                <c:pt idx="101">
                  <c:v>1335</c:v>
                </c:pt>
                <c:pt idx="102">
                  <c:v>1125</c:v>
                </c:pt>
                <c:pt idx="103">
                  <c:v>850</c:v>
                </c:pt>
                <c:pt idx="104">
                  <c:v>1780</c:v>
                </c:pt>
                <c:pt idx="105">
                  <c:v>1135</c:v>
                </c:pt>
                <c:pt idx="106">
                  <c:v>1730</c:v>
                </c:pt>
                <c:pt idx="107">
                  <c:v>1615</c:v>
                </c:pt>
                <c:pt idx="108">
                  <c:v>1455</c:v>
                </c:pt>
                <c:pt idx="109">
                  <c:v>1850</c:v>
                </c:pt>
                <c:pt idx="110">
                  <c:v>1465</c:v>
                </c:pt>
                <c:pt idx="111">
                  <c:v>1400</c:v>
                </c:pt>
                <c:pt idx="112">
                  <c:v>1600</c:v>
                </c:pt>
                <c:pt idx="113">
                  <c:v>1355</c:v>
                </c:pt>
                <c:pt idx="114">
                  <c:v>1310</c:v>
                </c:pt>
                <c:pt idx="115">
                  <c:v>1220</c:v>
                </c:pt>
                <c:pt idx="116">
                  <c:v>1955</c:v>
                </c:pt>
                <c:pt idx="117">
                  <c:v>1355</c:v>
                </c:pt>
                <c:pt idx="118">
                  <c:v>1300</c:v>
                </c:pt>
                <c:pt idx="119">
                  <c:v>3300</c:v>
                </c:pt>
                <c:pt idx="120">
                  <c:v>1790</c:v>
                </c:pt>
                <c:pt idx="121">
                  <c:v>1125</c:v>
                </c:pt>
                <c:pt idx="122">
                  <c:v>925</c:v>
                </c:pt>
                <c:pt idx="123">
                  <c:v>1165</c:v>
                </c:pt>
                <c:pt idx="124">
                  <c:v>1675</c:v>
                </c:pt>
                <c:pt idx="125">
                  <c:v>1610</c:v>
                </c:pt>
                <c:pt idx="126">
                  <c:v>1785</c:v>
                </c:pt>
                <c:pt idx="127">
                  <c:v>1915</c:v>
                </c:pt>
                <c:pt idx="128">
                  <c:v>1685</c:v>
                </c:pt>
                <c:pt idx="129">
                  <c:v>1665</c:v>
                </c:pt>
                <c:pt idx="130">
                  <c:v>1685</c:v>
                </c:pt>
                <c:pt idx="131">
                  <c:v>1850</c:v>
                </c:pt>
                <c:pt idx="132">
                  <c:v>1470</c:v>
                </c:pt>
                <c:pt idx="133">
                  <c:v>1490</c:v>
                </c:pt>
                <c:pt idx="134">
                  <c:v>1510</c:v>
                </c:pt>
                <c:pt idx="135">
                  <c:v>1625</c:v>
                </c:pt>
                <c:pt idx="136">
                  <c:v>2470</c:v>
                </c:pt>
                <c:pt idx="137">
                  <c:v>1495</c:v>
                </c:pt>
                <c:pt idx="138">
                  <c:v>1855</c:v>
                </c:pt>
                <c:pt idx="139">
                  <c:v>1675</c:v>
                </c:pt>
                <c:pt idx="140">
                  <c:v>1590</c:v>
                </c:pt>
                <c:pt idx="141">
                  <c:v>1360</c:v>
                </c:pt>
                <c:pt idx="142">
                  <c:v>1555</c:v>
                </c:pt>
                <c:pt idx="143">
                  <c:v>1485</c:v>
                </c:pt>
                <c:pt idx="144">
                  <c:v>1920</c:v>
                </c:pt>
                <c:pt idx="145">
                  <c:v>1650</c:v>
                </c:pt>
                <c:pt idx="146">
                  <c:v>1330</c:v>
                </c:pt>
                <c:pt idx="147">
                  <c:v>1785</c:v>
                </c:pt>
                <c:pt idx="148">
                  <c:v>1400</c:v>
                </c:pt>
                <c:pt idx="149">
                  <c:v>1405</c:v>
                </c:pt>
                <c:pt idx="150">
                  <c:v>1275</c:v>
                </c:pt>
                <c:pt idx="151">
                  <c:v>770</c:v>
                </c:pt>
                <c:pt idx="152">
                  <c:v>1740</c:v>
                </c:pt>
                <c:pt idx="153">
                  <c:v>1675</c:v>
                </c:pt>
                <c:pt idx="154">
                  <c:v>1950</c:v>
                </c:pt>
                <c:pt idx="155">
                  <c:v>1860</c:v>
                </c:pt>
                <c:pt idx="156">
                  <c:v>1640</c:v>
                </c:pt>
                <c:pt idx="157">
                  <c:v>1830</c:v>
                </c:pt>
                <c:pt idx="158">
                  <c:v>950</c:v>
                </c:pt>
                <c:pt idx="159">
                  <c:v>1550</c:v>
                </c:pt>
                <c:pt idx="160">
                  <c:v>1940</c:v>
                </c:pt>
                <c:pt idx="161">
                  <c:v>1595</c:v>
                </c:pt>
                <c:pt idx="162">
                  <c:v>1910</c:v>
                </c:pt>
                <c:pt idx="163">
                  <c:v>1600</c:v>
                </c:pt>
                <c:pt idx="164">
                  <c:v>1520</c:v>
                </c:pt>
                <c:pt idx="165">
                  <c:v>1455</c:v>
                </c:pt>
                <c:pt idx="166">
                  <c:v>1405</c:v>
                </c:pt>
                <c:pt idx="167">
                  <c:v>2005</c:v>
                </c:pt>
                <c:pt idx="168">
                  <c:v>1925</c:v>
                </c:pt>
                <c:pt idx="169">
                  <c:v>1725</c:v>
                </c:pt>
                <c:pt idx="170">
                  <c:v>1560</c:v>
                </c:pt>
                <c:pt idx="171">
                  <c:v>2025</c:v>
                </c:pt>
                <c:pt idx="172">
                  <c:v>1565</c:v>
                </c:pt>
                <c:pt idx="173">
                  <c:v>1400</c:v>
                </c:pt>
                <c:pt idx="174">
                  <c:v>1815</c:v>
                </c:pt>
                <c:pt idx="175">
                  <c:v>1840</c:v>
                </c:pt>
                <c:pt idx="176">
                  <c:v>1975</c:v>
                </c:pt>
                <c:pt idx="177">
                  <c:v>1750</c:v>
                </c:pt>
                <c:pt idx="178">
                  <c:v>1905</c:v>
                </c:pt>
                <c:pt idx="179">
                  <c:v>2205</c:v>
                </c:pt>
                <c:pt idx="180">
                  <c:v>2440</c:v>
                </c:pt>
                <c:pt idx="181">
                  <c:v>1260</c:v>
                </c:pt>
                <c:pt idx="182">
                  <c:v>2210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E17-463D-A9DC-C7F67260D557}"/>
            </c:ext>
          </c:extLst>
        </c:ser>
        <c:ser>
          <c:idx val="5"/>
          <c:order val="5"/>
          <c:tx>
            <c:strRef>
              <c:f>'Sample Log'!$G$1</c:f>
              <c:strCache>
                <c:ptCount val="1"/>
                <c:pt idx="0">
                  <c:v>Mov. Avg.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'Sample Log'!$A$2:$A$185</c:f>
              <c:numCache>
                <c:formatCode>m/d/yyyy</c:formatCode>
                <c:ptCount val="184"/>
                <c:pt idx="0">
                  <c:v>44751</c:v>
                </c:pt>
                <c:pt idx="1">
                  <c:v>44752</c:v>
                </c:pt>
                <c:pt idx="2">
                  <c:v>44753</c:v>
                </c:pt>
                <c:pt idx="3">
                  <c:v>44754</c:v>
                </c:pt>
                <c:pt idx="4">
                  <c:v>44755</c:v>
                </c:pt>
                <c:pt idx="5">
                  <c:v>44756</c:v>
                </c:pt>
                <c:pt idx="6">
                  <c:v>44757</c:v>
                </c:pt>
                <c:pt idx="7">
                  <c:v>44758</c:v>
                </c:pt>
                <c:pt idx="8">
                  <c:v>44759</c:v>
                </c:pt>
                <c:pt idx="9">
                  <c:v>44760</c:v>
                </c:pt>
                <c:pt idx="10">
                  <c:v>44761</c:v>
                </c:pt>
                <c:pt idx="11">
                  <c:v>44762</c:v>
                </c:pt>
                <c:pt idx="12">
                  <c:v>44763</c:v>
                </c:pt>
                <c:pt idx="13">
                  <c:v>44764</c:v>
                </c:pt>
                <c:pt idx="14">
                  <c:v>44765</c:v>
                </c:pt>
                <c:pt idx="15">
                  <c:v>44766</c:v>
                </c:pt>
                <c:pt idx="16">
                  <c:v>44767</c:v>
                </c:pt>
                <c:pt idx="17">
                  <c:v>44768</c:v>
                </c:pt>
                <c:pt idx="18">
                  <c:v>44769</c:v>
                </c:pt>
                <c:pt idx="19">
                  <c:v>44770</c:v>
                </c:pt>
                <c:pt idx="20">
                  <c:v>44771</c:v>
                </c:pt>
                <c:pt idx="21">
                  <c:v>44772</c:v>
                </c:pt>
                <c:pt idx="22">
                  <c:v>44773</c:v>
                </c:pt>
                <c:pt idx="23">
                  <c:v>44774</c:v>
                </c:pt>
                <c:pt idx="24">
                  <c:v>44775</c:v>
                </c:pt>
                <c:pt idx="25">
                  <c:v>44776</c:v>
                </c:pt>
                <c:pt idx="26">
                  <c:v>44777</c:v>
                </c:pt>
                <c:pt idx="27">
                  <c:v>44778</c:v>
                </c:pt>
                <c:pt idx="28">
                  <c:v>44779</c:v>
                </c:pt>
                <c:pt idx="29">
                  <c:v>44780</c:v>
                </c:pt>
                <c:pt idx="30">
                  <c:v>44781</c:v>
                </c:pt>
                <c:pt idx="31">
                  <c:v>44782</c:v>
                </c:pt>
                <c:pt idx="32">
                  <c:v>44783</c:v>
                </c:pt>
                <c:pt idx="33">
                  <c:v>44784</c:v>
                </c:pt>
                <c:pt idx="34">
                  <c:v>44785</c:v>
                </c:pt>
                <c:pt idx="35">
                  <c:v>44786</c:v>
                </c:pt>
                <c:pt idx="36">
                  <c:v>44787</c:v>
                </c:pt>
                <c:pt idx="37">
                  <c:v>44788</c:v>
                </c:pt>
                <c:pt idx="38">
                  <c:v>44789</c:v>
                </c:pt>
                <c:pt idx="39">
                  <c:v>44790</c:v>
                </c:pt>
                <c:pt idx="40">
                  <c:v>44791</c:v>
                </c:pt>
                <c:pt idx="41">
                  <c:v>44792</c:v>
                </c:pt>
                <c:pt idx="42">
                  <c:v>44793</c:v>
                </c:pt>
                <c:pt idx="43">
                  <c:v>44794</c:v>
                </c:pt>
                <c:pt idx="44">
                  <c:v>44795</c:v>
                </c:pt>
                <c:pt idx="45">
                  <c:v>44796</c:v>
                </c:pt>
                <c:pt idx="46">
                  <c:v>44797</c:v>
                </c:pt>
                <c:pt idx="47">
                  <c:v>44798</c:v>
                </c:pt>
                <c:pt idx="48">
                  <c:v>44799</c:v>
                </c:pt>
                <c:pt idx="49">
                  <c:v>44800</c:v>
                </c:pt>
                <c:pt idx="50">
                  <c:v>44801</c:v>
                </c:pt>
                <c:pt idx="51">
                  <c:v>44802</c:v>
                </c:pt>
                <c:pt idx="52">
                  <c:v>44803</c:v>
                </c:pt>
                <c:pt idx="53">
                  <c:v>44804</c:v>
                </c:pt>
                <c:pt idx="54">
                  <c:v>44805</c:v>
                </c:pt>
                <c:pt idx="55">
                  <c:v>44806</c:v>
                </c:pt>
                <c:pt idx="56">
                  <c:v>44807</c:v>
                </c:pt>
                <c:pt idx="57">
                  <c:v>44808</c:v>
                </c:pt>
                <c:pt idx="58">
                  <c:v>44809</c:v>
                </c:pt>
                <c:pt idx="59">
                  <c:v>44810</c:v>
                </c:pt>
                <c:pt idx="60">
                  <c:v>44811</c:v>
                </c:pt>
                <c:pt idx="61">
                  <c:v>44812</c:v>
                </c:pt>
                <c:pt idx="62">
                  <c:v>44813</c:v>
                </c:pt>
                <c:pt idx="63">
                  <c:v>44814</c:v>
                </c:pt>
                <c:pt idx="64">
                  <c:v>44815</c:v>
                </c:pt>
                <c:pt idx="65">
                  <c:v>44816</c:v>
                </c:pt>
                <c:pt idx="66">
                  <c:v>44817</c:v>
                </c:pt>
                <c:pt idx="67">
                  <c:v>44818</c:v>
                </c:pt>
                <c:pt idx="68">
                  <c:v>44819</c:v>
                </c:pt>
                <c:pt idx="69">
                  <c:v>44820</c:v>
                </c:pt>
                <c:pt idx="70">
                  <c:v>44821</c:v>
                </c:pt>
                <c:pt idx="71">
                  <c:v>44822</c:v>
                </c:pt>
                <c:pt idx="72">
                  <c:v>44823</c:v>
                </c:pt>
                <c:pt idx="73">
                  <c:v>44824</c:v>
                </c:pt>
                <c:pt idx="74">
                  <c:v>44825</c:v>
                </c:pt>
                <c:pt idx="75">
                  <c:v>44826</c:v>
                </c:pt>
                <c:pt idx="76">
                  <c:v>44827</c:v>
                </c:pt>
                <c:pt idx="77">
                  <c:v>44828</c:v>
                </c:pt>
                <c:pt idx="78">
                  <c:v>44829</c:v>
                </c:pt>
                <c:pt idx="79">
                  <c:v>44830</c:v>
                </c:pt>
                <c:pt idx="80">
                  <c:v>44831</c:v>
                </c:pt>
                <c:pt idx="81">
                  <c:v>44832</c:v>
                </c:pt>
                <c:pt idx="82">
                  <c:v>44833</c:v>
                </c:pt>
                <c:pt idx="83">
                  <c:v>44834</c:v>
                </c:pt>
                <c:pt idx="84">
                  <c:v>44835</c:v>
                </c:pt>
                <c:pt idx="85">
                  <c:v>44836</c:v>
                </c:pt>
                <c:pt idx="86">
                  <c:v>44837</c:v>
                </c:pt>
                <c:pt idx="87">
                  <c:v>44838</c:v>
                </c:pt>
                <c:pt idx="88">
                  <c:v>44839</c:v>
                </c:pt>
                <c:pt idx="89">
                  <c:v>44840</c:v>
                </c:pt>
                <c:pt idx="90">
                  <c:v>44841</c:v>
                </c:pt>
                <c:pt idx="91">
                  <c:v>44842</c:v>
                </c:pt>
                <c:pt idx="92">
                  <c:v>44843</c:v>
                </c:pt>
                <c:pt idx="93">
                  <c:v>44844</c:v>
                </c:pt>
                <c:pt idx="94">
                  <c:v>44845</c:v>
                </c:pt>
                <c:pt idx="95">
                  <c:v>44846</c:v>
                </c:pt>
                <c:pt idx="96">
                  <c:v>44847</c:v>
                </c:pt>
                <c:pt idx="97">
                  <c:v>44848</c:v>
                </c:pt>
                <c:pt idx="98">
                  <c:v>44849</c:v>
                </c:pt>
                <c:pt idx="99">
                  <c:v>44850</c:v>
                </c:pt>
                <c:pt idx="100">
                  <c:v>44851</c:v>
                </c:pt>
                <c:pt idx="101">
                  <c:v>44852</c:v>
                </c:pt>
                <c:pt idx="102">
                  <c:v>44853</c:v>
                </c:pt>
                <c:pt idx="103">
                  <c:v>44854</c:v>
                </c:pt>
                <c:pt idx="104">
                  <c:v>44855</c:v>
                </c:pt>
                <c:pt idx="105">
                  <c:v>44856</c:v>
                </c:pt>
                <c:pt idx="106">
                  <c:v>44857</c:v>
                </c:pt>
                <c:pt idx="107">
                  <c:v>44858</c:v>
                </c:pt>
                <c:pt idx="108">
                  <c:v>44859</c:v>
                </c:pt>
                <c:pt idx="109">
                  <c:v>44860</c:v>
                </c:pt>
                <c:pt idx="110">
                  <c:v>44861</c:v>
                </c:pt>
                <c:pt idx="111">
                  <c:v>44862</c:v>
                </c:pt>
                <c:pt idx="112">
                  <c:v>44863</c:v>
                </c:pt>
                <c:pt idx="113">
                  <c:v>44864</c:v>
                </c:pt>
                <c:pt idx="114">
                  <c:v>44865</c:v>
                </c:pt>
                <c:pt idx="115">
                  <c:v>44866</c:v>
                </c:pt>
                <c:pt idx="116">
                  <c:v>44867</c:v>
                </c:pt>
                <c:pt idx="117">
                  <c:v>44868</c:v>
                </c:pt>
                <c:pt idx="118">
                  <c:v>44869</c:v>
                </c:pt>
                <c:pt idx="119">
                  <c:v>44870</c:v>
                </c:pt>
                <c:pt idx="120">
                  <c:v>44871</c:v>
                </c:pt>
                <c:pt idx="121">
                  <c:v>44872</c:v>
                </c:pt>
                <c:pt idx="122">
                  <c:v>44873</c:v>
                </c:pt>
                <c:pt idx="123">
                  <c:v>44874</c:v>
                </c:pt>
                <c:pt idx="124">
                  <c:v>44875</c:v>
                </c:pt>
                <c:pt idx="125">
                  <c:v>44876</c:v>
                </c:pt>
                <c:pt idx="126">
                  <c:v>44877</c:v>
                </c:pt>
                <c:pt idx="127">
                  <c:v>44878</c:v>
                </c:pt>
                <c:pt idx="128">
                  <c:v>44879</c:v>
                </c:pt>
                <c:pt idx="129">
                  <c:v>44880</c:v>
                </c:pt>
                <c:pt idx="130">
                  <c:v>44881</c:v>
                </c:pt>
                <c:pt idx="131">
                  <c:v>44882</c:v>
                </c:pt>
                <c:pt idx="132">
                  <c:v>44883</c:v>
                </c:pt>
                <c:pt idx="133">
                  <c:v>44884</c:v>
                </c:pt>
                <c:pt idx="134">
                  <c:v>44885</c:v>
                </c:pt>
                <c:pt idx="135">
                  <c:v>44886</c:v>
                </c:pt>
                <c:pt idx="136">
                  <c:v>44887</c:v>
                </c:pt>
                <c:pt idx="137">
                  <c:v>44888</c:v>
                </c:pt>
                <c:pt idx="138">
                  <c:v>44889</c:v>
                </c:pt>
                <c:pt idx="139">
                  <c:v>44890</c:v>
                </c:pt>
                <c:pt idx="140">
                  <c:v>44891</c:v>
                </c:pt>
                <c:pt idx="141">
                  <c:v>44892</c:v>
                </c:pt>
                <c:pt idx="142">
                  <c:v>44893</c:v>
                </c:pt>
                <c:pt idx="143">
                  <c:v>44894</c:v>
                </c:pt>
                <c:pt idx="144">
                  <c:v>44895</c:v>
                </c:pt>
                <c:pt idx="145">
                  <c:v>44896</c:v>
                </c:pt>
                <c:pt idx="146">
                  <c:v>44897</c:v>
                </c:pt>
                <c:pt idx="147">
                  <c:v>44898</c:v>
                </c:pt>
                <c:pt idx="148">
                  <c:v>44899</c:v>
                </c:pt>
                <c:pt idx="149">
                  <c:v>44900</c:v>
                </c:pt>
                <c:pt idx="150">
                  <c:v>44901</c:v>
                </c:pt>
                <c:pt idx="151">
                  <c:v>44902</c:v>
                </c:pt>
                <c:pt idx="152">
                  <c:v>44903</c:v>
                </c:pt>
                <c:pt idx="153">
                  <c:v>44904</c:v>
                </c:pt>
                <c:pt idx="154">
                  <c:v>44905</c:v>
                </c:pt>
                <c:pt idx="155">
                  <c:v>44906</c:v>
                </c:pt>
                <c:pt idx="156">
                  <c:v>44907</c:v>
                </c:pt>
                <c:pt idx="157">
                  <c:v>44908</c:v>
                </c:pt>
                <c:pt idx="158">
                  <c:v>44909</c:v>
                </c:pt>
                <c:pt idx="159">
                  <c:v>44910</c:v>
                </c:pt>
                <c:pt idx="160">
                  <c:v>44911</c:v>
                </c:pt>
                <c:pt idx="161">
                  <c:v>44912</c:v>
                </c:pt>
                <c:pt idx="162">
                  <c:v>44913</c:v>
                </c:pt>
                <c:pt idx="163">
                  <c:v>44914</c:v>
                </c:pt>
                <c:pt idx="164">
                  <c:v>44915</c:v>
                </c:pt>
                <c:pt idx="165">
                  <c:v>44916</c:v>
                </c:pt>
                <c:pt idx="166">
                  <c:v>44917</c:v>
                </c:pt>
                <c:pt idx="167">
                  <c:v>44918</c:v>
                </c:pt>
                <c:pt idx="168">
                  <c:v>44919</c:v>
                </c:pt>
                <c:pt idx="169">
                  <c:v>44921</c:v>
                </c:pt>
                <c:pt idx="170">
                  <c:v>44922</c:v>
                </c:pt>
                <c:pt idx="171">
                  <c:v>44923</c:v>
                </c:pt>
                <c:pt idx="172">
                  <c:v>44924</c:v>
                </c:pt>
                <c:pt idx="173">
                  <c:v>44925</c:v>
                </c:pt>
                <c:pt idx="174">
                  <c:v>44926</c:v>
                </c:pt>
                <c:pt idx="175">
                  <c:v>44927</c:v>
                </c:pt>
                <c:pt idx="176">
                  <c:v>44928</c:v>
                </c:pt>
                <c:pt idx="177">
                  <c:v>44929</c:v>
                </c:pt>
                <c:pt idx="178">
                  <c:v>44930</c:v>
                </c:pt>
                <c:pt idx="179">
                  <c:v>44931</c:v>
                </c:pt>
                <c:pt idx="180">
                  <c:v>44932</c:v>
                </c:pt>
                <c:pt idx="181">
                  <c:v>44933</c:v>
                </c:pt>
                <c:pt idx="182">
                  <c:v>44934</c:v>
                </c:pt>
                <c:pt idx="183">
                  <c:v>44935</c:v>
                </c:pt>
              </c:numCache>
            </c:numRef>
          </c:cat>
          <c:val>
            <c:numRef>
              <c:f>'Sample Log'!$G$2:$G$185</c:f>
              <c:numCache>
                <c:formatCode>General</c:formatCode>
                <c:ptCount val="184"/>
                <c:pt idx="6" formatCode="0">
                  <c:v>1720</c:v>
                </c:pt>
                <c:pt idx="7" formatCode="0">
                  <c:v>1765</c:v>
                </c:pt>
                <c:pt idx="8" formatCode="0">
                  <c:v>1710</c:v>
                </c:pt>
                <c:pt idx="9" formatCode="0">
                  <c:v>1695</c:v>
                </c:pt>
                <c:pt idx="10" formatCode="0">
                  <c:v>1635</c:v>
                </c:pt>
                <c:pt idx="11" formatCode="0">
                  <c:v>1560</c:v>
                </c:pt>
                <c:pt idx="12" formatCode="0">
                  <c:v>1470</c:v>
                </c:pt>
                <c:pt idx="13" formatCode="0">
                  <c:v>1395</c:v>
                </c:pt>
                <c:pt idx="14" formatCode="0">
                  <c:v>1370</c:v>
                </c:pt>
                <c:pt idx="15" formatCode="0">
                  <c:v>1425</c:v>
                </c:pt>
                <c:pt idx="16" formatCode="0">
                  <c:v>1440</c:v>
                </c:pt>
                <c:pt idx="17" formatCode="0">
                  <c:v>1515</c:v>
                </c:pt>
                <c:pt idx="18" formatCode="0">
                  <c:v>1540</c:v>
                </c:pt>
                <c:pt idx="19" formatCode="0">
                  <c:v>1625</c:v>
                </c:pt>
                <c:pt idx="20" formatCode="0">
                  <c:v>1790</c:v>
                </c:pt>
                <c:pt idx="21" formatCode="0">
                  <c:v>1680</c:v>
                </c:pt>
                <c:pt idx="22" formatCode="0">
                  <c:v>1560</c:v>
                </c:pt>
                <c:pt idx="23" formatCode="0">
                  <c:v>1545</c:v>
                </c:pt>
                <c:pt idx="24" formatCode="0">
                  <c:v>1595</c:v>
                </c:pt>
                <c:pt idx="25" formatCode="0">
                  <c:v>1710</c:v>
                </c:pt>
                <c:pt idx="26" formatCode="0">
                  <c:v>1765</c:v>
                </c:pt>
                <c:pt idx="27" formatCode="0">
                  <c:v>1630</c:v>
                </c:pt>
                <c:pt idx="28" formatCode="0">
                  <c:v>1705</c:v>
                </c:pt>
                <c:pt idx="29" formatCode="0">
                  <c:v>1685</c:v>
                </c:pt>
                <c:pt idx="30" formatCode="0">
                  <c:v>1730</c:v>
                </c:pt>
                <c:pt idx="31" formatCode="0">
                  <c:v>1675</c:v>
                </c:pt>
                <c:pt idx="32" formatCode="0">
                  <c:v>1585</c:v>
                </c:pt>
                <c:pt idx="33" formatCode="0">
                  <c:v>1500</c:v>
                </c:pt>
                <c:pt idx="34" formatCode="0">
                  <c:v>1475</c:v>
                </c:pt>
                <c:pt idx="35" formatCode="0">
                  <c:v>1435</c:v>
                </c:pt>
                <c:pt idx="36" formatCode="0">
                  <c:v>1435</c:v>
                </c:pt>
                <c:pt idx="37" formatCode="0">
                  <c:v>1370</c:v>
                </c:pt>
                <c:pt idx="38" formatCode="0">
                  <c:v>1365</c:v>
                </c:pt>
                <c:pt idx="39" formatCode="0">
                  <c:v>1425</c:v>
                </c:pt>
                <c:pt idx="40" formatCode="0">
                  <c:v>1445</c:v>
                </c:pt>
                <c:pt idx="41" formatCode="0">
                  <c:v>1500</c:v>
                </c:pt>
                <c:pt idx="42" formatCode="0">
                  <c:v>1570</c:v>
                </c:pt>
                <c:pt idx="43" formatCode="0">
                  <c:v>1570</c:v>
                </c:pt>
                <c:pt idx="44" formatCode="0">
                  <c:v>1675</c:v>
                </c:pt>
                <c:pt idx="45" formatCode="0">
                  <c:v>1660</c:v>
                </c:pt>
                <c:pt idx="46" formatCode="0">
                  <c:v>1615</c:v>
                </c:pt>
                <c:pt idx="47" formatCode="0">
                  <c:v>1640</c:v>
                </c:pt>
                <c:pt idx="48" formatCode="0">
                  <c:v>1920</c:v>
                </c:pt>
                <c:pt idx="49" formatCode="0">
                  <c:v>1945</c:v>
                </c:pt>
                <c:pt idx="50" formatCode="0">
                  <c:v>1935</c:v>
                </c:pt>
                <c:pt idx="51" formatCode="0">
                  <c:v>1815</c:v>
                </c:pt>
                <c:pt idx="52" formatCode="0">
                  <c:v>1805</c:v>
                </c:pt>
                <c:pt idx="53" formatCode="0">
                  <c:v>1760</c:v>
                </c:pt>
                <c:pt idx="54" formatCode="0">
                  <c:v>1735</c:v>
                </c:pt>
                <c:pt idx="55" formatCode="0">
                  <c:v>1465</c:v>
                </c:pt>
                <c:pt idx="56" formatCode="0">
                  <c:v>1420</c:v>
                </c:pt>
                <c:pt idx="57" formatCode="0">
                  <c:v>1420</c:v>
                </c:pt>
                <c:pt idx="58" formatCode="0">
                  <c:v>1405</c:v>
                </c:pt>
                <c:pt idx="59" formatCode="0">
                  <c:v>1370</c:v>
                </c:pt>
                <c:pt idx="60" formatCode="0">
                  <c:v>1410</c:v>
                </c:pt>
                <c:pt idx="61" formatCode="0">
                  <c:v>1485</c:v>
                </c:pt>
                <c:pt idx="62" formatCode="0">
                  <c:v>1525</c:v>
                </c:pt>
                <c:pt idx="63" formatCode="0">
                  <c:v>1455</c:v>
                </c:pt>
                <c:pt idx="64" formatCode="0">
                  <c:v>1455</c:v>
                </c:pt>
                <c:pt idx="65" formatCode="0">
                  <c:v>1510</c:v>
                </c:pt>
                <c:pt idx="66" formatCode="0">
                  <c:v>1600</c:v>
                </c:pt>
                <c:pt idx="67" formatCode="0">
                  <c:v>1585</c:v>
                </c:pt>
                <c:pt idx="68" formatCode="0">
                  <c:v>1535</c:v>
                </c:pt>
                <c:pt idx="69" formatCode="0">
                  <c:v>1585</c:v>
                </c:pt>
                <c:pt idx="70" formatCode="0">
                  <c:v>1715</c:v>
                </c:pt>
                <c:pt idx="71" formatCode="0">
                  <c:v>1725</c:v>
                </c:pt>
                <c:pt idx="72" formatCode="0">
                  <c:v>1705</c:v>
                </c:pt>
                <c:pt idx="73" formatCode="0">
                  <c:v>1685</c:v>
                </c:pt>
                <c:pt idx="74" formatCode="0">
                  <c:v>1605</c:v>
                </c:pt>
                <c:pt idx="75" formatCode="0">
                  <c:v>1575</c:v>
                </c:pt>
                <c:pt idx="76" formatCode="0">
                  <c:v>1485</c:v>
                </c:pt>
                <c:pt idx="77" formatCode="0">
                  <c:v>1520</c:v>
                </c:pt>
                <c:pt idx="78" formatCode="0">
                  <c:v>1605</c:v>
                </c:pt>
                <c:pt idx="79" formatCode="0">
                  <c:v>1665</c:v>
                </c:pt>
                <c:pt idx="80" formatCode="0">
                  <c:v>1660</c:v>
                </c:pt>
                <c:pt idx="81" formatCode="0">
                  <c:v>1705</c:v>
                </c:pt>
                <c:pt idx="82" formatCode="0">
                  <c:v>1715</c:v>
                </c:pt>
                <c:pt idx="83" formatCode="0">
                  <c:v>1725</c:v>
                </c:pt>
                <c:pt idx="84" formatCode="0">
                  <c:v>1670</c:v>
                </c:pt>
                <c:pt idx="85" formatCode="0">
                  <c:v>1800</c:v>
                </c:pt>
                <c:pt idx="86" formatCode="0">
                  <c:v>1925</c:v>
                </c:pt>
                <c:pt idx="87" formatCode="0">
                  <c:v>1925</c:v>
                </c:pt>
                <c:pt idx="88" formatCode="0">
                  <c:v>1945</c:v>
                </c:pt>
                <c:pt idx="89" formatCode="0">
                  <c:v>1955</c:v>
                </c:pt>
                <c:pt idx="90" formatCode="0">
                  <c:v>1960</c:v>
                </c:pt>
                <c:pt idx="91" formatCode="0">
                  <c:v>1855</c:v>
                </c:pt>
                <c:pt idx="92" formatCode="0">
                  <c:v>1665</c:v>
                </c:pt>
                <c:pt idx="93" formatCode="0">
                  <c:v>1455</c:v>
                </c:pt>
                <c:pt idx="94" formatCode="0">
                  <c:v>1460</c:v>
                </c:pt>
                <c:pt idx="95" formatCode="0">
                  <c:v>1380</c:v>
                </c:pt>
                <c:pt idx="96" formatCode="0">
                  <c:v>1370</c:v>
                </c:pt>
                <c:pt idx="97" formatCode="0">
                  <c:v>1480</c:v>
                </c:pt>
                <c:pt idx="99" formatCode="0">
                  <c:v>1550</c:v>
                </c:pt>
                <c:pt idx="100" formatCode="0">
                  <c:v>1475</c:v>
                </c:pt>
                <c:pt idx="101" formatCode="0">
                  <c:v>1505</c:v>
                </c:pt>
                <c:pt idx="102" formatCode="0">
                  <c:v>1450</c:v>
                </c:pt>
                <c:pt idx="103" formatCode="0">
                  <c:v>1405</c:v>
                </c:pt>
                <c:pt idx="104" formatCode="0">
                  <c:v>1415</c:v>
                </c:pt>
                <c:pt idx="105" formatCode="0">
                  <c:v>1315</c:v>
                </c:pt>
                <c:pt idx="106" formatCode="0">
                  <c:v>1285</c:v>
                </c:pt>
                <c:pt idx="107" formatCode="0">
                  <c:v>1370</c:v>
                </c:pt>
                <c:pt idx="108" formatCode="0">
                  <c:v>1385</c:v>
                </c:pt>
                <c:pt idx="109" formatCode="0">
                  <c:v>1490</c:v>
                </c:pt>
                <c:pt idx="110" formatCode="0">
                  <c:v>1580</c:v>
                </c:pt>
                <c:pt idx="111" formatCode="0">
                  <c:v>1525</c:v>
                </c:pt>
                <c:pt idx="112" formatCode="0">
                  <c:v>1590</c:v>
                </c:pt>
                <c:pt idx="113" formatCode="0">
                  <c:v>1535</c:v>
                </c:pt>
                <c:pt idx="114" formatCode="0">
                  <c:v>1495</c:v>
                </c:pt>
                <c:pt idx="115" formatCode="0">
                  <c:v>1460</c:v>
                </c:pt>
                <c:pt idx="116" formatCode="0">
                  <c:v>1475</c:v>
                </c:pt>
                <c:pt idx="117" formatCode="0">
                  <c:v>1460</c:v>
                </c:pt>
                <c:pt idx="118" formatCode="0">
                  <c:v>1445</c:v>
                </c:pt>
                <c:pt idx="119" formatCode="0">
                  <c:v>1685</c:v>
                </c:pt>
                <c:pt idx="120" formatCode="0">
                  <c:v>1750</c:v>
                </c:pt>
                <c:pt idx="121" formatCode="0">
                  <c:v>1725</c:v>
                </c:pt>
                <c:pt idx="122" formatCode="0">
                  <c:v>1680</c:v>
                </c:pt>
                <c:pt idx="123" formatCode="0">
                  <c:v>1570</c:v>
                </c:pt>
                <c:pt idx="124" formatCode="0">
                  <c:v>1615</c:v>
                </c:pt>
                <c:pt idx="125" formatCode="0">
                  <c:v>1660</c:v>
                </c:pt>
                <c:pt idx="126" formatCode="0">
                  <c:v>1440</c:v>
                </c:pt>
                <c:pt idx="127" formatCode="0">
                  <c:v>1460</c:v>
                </c:pt>
                <c:pt idx="128" formatCode="0">
                  <c:v>1540</c:v>
                </c:pt>
                <c:pt idx="129" formatCode="0">
                  <c:v>1645</c:v>
                </c:pt>
                <c:pt idx="130" formatCode="0">
                  <c:v>1720</c:v>
                </c:pt>
                <c:pt idx="131" formatCode="0">
                  <c:v>1745</c:v>
                </c:pt>
                <c:pt idx="132" formatCode="0">
                  <c:v>1725</c:v>
                </c:pt>
                <c:pt idx="133" formatCode="0">
                  <c:v>1680</c:v>
                </c:pt>
                <c:pt idx="134" formatCode="0">
                  <c:v>1625</c:v>
                </c:pt>
                <c:pt idx="135" formatCode="0">
                  <c:v>1615</c:v>
                </c:pt>
                <c:pt idx="136" formatCode="0">
                  <c:v>1730</c:v>
                </c:pt>
                <c:pt idx="137" formatCode="0">
                  <c:v>1705</c:v>
                </c:pt>
                <c:pt idx="138" formatCode="0">
                  <c:v>1705</c:v>
                </c:pt>
                <c:pt idx="139" formatCode="0">
                  <c:v>1735</c:v>
                </c:pt>
                <c:pt idx="140" formatCode="0">
                  <c:v>1750</c:v>
                </c:pt>
                <c:pt idx="141" formatCode="0">
                  <c:v>1725</c:v>
                </c:pt>
                <c:pt idx="142" formatCode="0">
                  <c:v>1715</c:v>
                </c:pt>
                <c:pt idx="143" formatCode="0">
                  <c:v>1575</c:v>
                </c:pt>
                <c:pt idx="144" formatCode="0">
                  <c:v>1635</c:v>
                </c:pt>
                <c:pt idx="145" formatCode="0">
                  <c:v>1605</c:v>
                </c:pt>
                <c:pt idx="146" formatCode="0">
                  <c:v>1560</c:v>
                </c:pt>
                <c:pt idx="147" formatCode="0">
                  <c:v>1585</c:v>
                </c:pt>
                <c:pt idx="148" formatCode="0">
                  <c:v>1590</c:v>
                </c:pt>
                <c:pt idx="149" formatCode="0">
                  <c:v>1570</c:v>
                </c:pt>
                <c:pt idx="150" formatCode="0">
                  <c:v>1540</c:v>
                </c:pt>
                <c:pt idx="151" formatCode="0">
                  <c:v>1375</c:v>
                </c:pt>
                <c:pt idx="152" formatCode="0">
                  <c:v>1390</c:v>
                </c:pt>
                <c:pt idx="153" formatCode="0">
                  <c:v>1440</c:v>
                </c:pt>
                <c:pt idx="154" formatCode="0">
                  <c:v>1460</c:v>
                </c:pt>
                <c:pt idx="155" formatCode="0">
                  <c:v>1525</c:v>
                </c:pt>
                <c:pt idx="156" formatCode="0">
                  <c:v>1560</c:v>
                </c:pt>
                <c:pt idx="157" formatCode="0">
                  <c:v>1640</c:v>
                </c:pt>
                <c:pt idx="158" formatCode="0">
                  <c:v>1665</c:v>
                </c:pt>
                <c:pt idx="159" formatCode="0">
                  <c:v>1640</c:v>
                </c:pt>
                <c:pt idx="160" formatCode="0">
                  <c:v>1675</c:v>
                </c:pt>
                <c:pt idx="161" formatCode="0">
                  <c:v>1625</c:v>
                </c:pt>
                <c:pt idx="162" formatCode="0">
                  <c:v>1635</c:v>
                </c:pt>
                <c:pt idx="163" formatCode="0">
                  <c:v>1625</c:v>
                </c:pt>
                <c:pt idx="164" formatCode="0">
                  <c:v>1585</c:v>
                </c:pt>
                <c:pt idx="165" formatCode="0">
                  <c:v>1655</c:v>
                </c:pt>
                <c:pt idx="166" formatCode="0">
                  <c:v>1635</c:v>
                </c:pt>
                <c:pt idx="167" formatCode="0">
                  <c:v>1645</c:v>
                </c:pt>
                <c:pt idx="168" formatCode="0">
                  <c:v>1690</c:v>
                </c:pt>
                <c:pt idx="169" formatCode="0">
                  <c:v>1665</c:v>
                </c:pt>
                <c:pt idx="170" formatCode="0">
                  <c:v>1660</c:v>
                </c:pt>
                <c:pt idx="171" formatCode="0">
                  <c:v>1730</c:v>
                </c:pt>
                <c:pt idx="172" formatCode="0">
                  <c:v>1745</c:v>
                </c:pt>
                <c:pt idx="173" formatCode="0">
                  <c:v>1745</c:v>
                </c:pt>
                <c:pt idx="174" formatCode="0">
                  <c:v>1720</c:v>
                </c:pt>
                <c:pt idx="175" formatCode="0">
                  <c:v>1705</c:v>
                </c:pt>
                <c:pt idx="176" formatCode="0">
                  <c:v>1740</c:v>
                </c:pt>
                <c:pt idx="177" formatCode="0">
                  <c:v>1770</c:v>
                </c:pt>
                <c:pt idx="178" formatCode="0">
                  <c:v>1750</c:v>
                </c:pt>
                <c:pt idx="179" formatCode="0">
                  <c:v>1845</c:v>
                </c:pt>
                <c:pt idx="180" formatCode="0">
                  <c:v>1990</c:v>
                </c:pt>
                <c:pt idx="181" formatCode="0">
                  <c:v>1915</c:v>
                </c:pt>
                <c:pt idx="182" formatCode="0">
                  <c:v>1965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E17-463D-A9DC-C7F67260D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81152"/>
        <c:axId val="107972832"/>
      </c:lineChart>
      <c:dateAx>
        <c:axId val="107981152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107972832"/>
        <c:crosses val="autoZero"/>
        <c:auto val="1"/>
        <c:lblOffset val="100"/>
        <c:baseTimeUnit val="days"/>
      </c:dateAx>
      <c:valAx>
        <c:axId val="107972832"/>
        <c:scaling>
          <c:orientation val="minMax"/>
          <c:max val="3600"/>
          <c:min val="0"/>
        </c:scaling>
        <c:delete val="0"/>
        <c:axPos val="l"/>
        <c:majorGridlines>
          <c:spPr>
            <a:ln w="9525" cap="flat" cmpd="sng" algn="ctr">
              <a:noFill/>
              <a:prstDash val="solid"/>
              <a:miter lim="800000"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81152"/>
        <c:crosses val="autoZero"/>
        <c:crossBetween val="between"/>
        <c:majorUnit val="4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6978767889988178E-2"/>
          <c:y val="0.10033298531498575"/>
          <c:w val="0.82189696972308168"/>
          <c:h val="5.71502928595899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Daily Calories</a:t>
            </a:r>
            <a:r>
              <a:rPr lang="en-US" sz="1600" b="1" baseline="0">
                <a:solidFill>
                  <a:sysClr val="windowText" lastClr="000000"/>
                </a:solidFill>
              </a:rPr>
              <a:t> and 7 Day Moving Average Trend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0231080146079438"/>
          <c:y val="1.5421683382297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Log!$B$1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rgbClr val="C00000">
                  <a:alpha val="4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Log!$A$2:$A$44</c:f>
              <c:numCache>
                <c:formatCode>m/d/yyyy</c:formatCode>
                <c:ptCount val="43"/>
              </c:numCache>
            </c:numRef>
          </c:cat>
          <c:val>
            <c:numRef>
              <c:f>Log!$B$2:$B$44</c:f>
              <c:numCache>
                <c:formatCode>0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0B-47E2-A9F7-A8DE713CD1E8}"/>
            </c:ext>
          </c:extLst>
        </c:ser>
        <c:ser>
          <c:idx val="2"/>
          <c:order val="1"/>
          <c:tx>
            <c:strRef>
              <c:f>Log!$C$1</c:f>
              <c:strCache>
                <c:ptCount val="1"/>
                <c:pt idx="0">
                  <c:v>Ideal Max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Log!$A$2:$A$44</c:f>
              <c:numCache>
                <c:formatCode>m/d/yyyy</c:formatCode>
                <c:ptCount val="43"/>
              </c:numCache>
            </c:numRef>
          </c:cat>
          <c:val>
            <c:numRef>
              <c:f>Log!$C$2:$C$44</c:f>
              <c:numCache>
                <c:formatCode>0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0B-47E2-A9F7-A8DE713CD1E8}"/>
            </c:ext>
          </c:extLst>
        </c:ser>
        <c:ser>
          <c:idx val="3"/>
          <c:order val="2"/>
          <c:tx>
            <c:strRef>
              <c:f>Log!$D$1</c:f>
              <c:strCache>
                <c:ptCount val="1"/>
                <c:pt idx="0">
                  <c:v>Ideal Min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Log!$A$2:$A$44</c:f>
              <c:numCache>
                <c:formatCode>m/d/yyyy</c:formatCode>
                <c:ptCount val="43"/>
              </c:numCache>
            </c:numRef>
          </c:cat>
          <c:val>
            <c:numRef>
              <c:f>Log!$D$2:$D$44</c:f>
              <c:numCache>
                <c:formatCode>0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0B-47E2-A9F7-A8DE713CD1E8}"/>
            </c:ext>
          </c:extLst>
        </c:ser>
        <c:ser>
          <c:idx val="4"/>
          <c:order val="3"/>
          <c:tx>
            <c:strRef>
              <c:f>Log!$E$1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rgbClr val="C00000">
                  <a:alpha val="4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Log!$A$2:$A$44</c:f>
              <c:numCache>
                <c:formatCode>m/d/yyyy</c:formatCode>
                <c:ptCount val="43"/>
              </c:numCache>
            </c:numRef>
          </c:cat>
          <c:val>
            <c:numRef>
              <c:f>Log!$E$2:$E$44</c:f>
              <c:numCache>
                <c:formatCode>0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0B-47E2-A9F7-A8DE713CD1E8}"/>
            </c:ext>
          </c:extLst>
        </c:ser>
        <c:ser>
          <c:idx val="0"/>
          <c:order val="4"/>
          <c:tx>
            <c:strRef>
              <c:f>Log!$F$1</c:f>
              <c:strCache>
                <c:ptCount val="1"/>
                <c:pt idx="0">
                  <c:v>Calories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  <a:alpha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Log!$A$2:$A$44</c:f>
              <c:numCache>
                <c:formatCode>m/d/yyyy</c:formatCode>
                <c:ptCount val="43"/>
              </c:numCache>
            </c:numRef>
          </c:cat>
          <c:val>
            <c:numRef>
              <c:f>Log!$F$2:$F$44</c:f>
              <c:numCache>
                <c:formatCode>0</c:formatCode>
                <c:ptCount val="4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0B-47E2-A9F7-A8DE713CD1E8}"/>
            </c:ext>
          </c:extLst>
        </c:ser>
        <c:ser>
          <c:idx val="5"/>
          <c:order val="5"/>
          <c:tx>
            <c:strRef>
              <c:f>Log!$G$1</c:f>
              <c:strCache>
                <c:ptCount val="1"/>
                <c:pt idx="0">
                  <c:v>Mov. Avg.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Log!$A$2:$A$44</c:f>
              <c:numCache>
                <c:formatCode>m/d/yyyy</c:formatCode>
                <c:ptCount val="43"/>
              </c:numCache>
            </c:numRef>
          </c:cat>
          <c:val>
            <c:numRef>
              <c:f>Log!$G$2:$G$44</c:f>
              <c:numCache>
                <c:formatCode>0</c:formatCode>
                <c:ptCount val="43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0B-47E2-A9F7-A8DE713CD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81152"/>
        <c:axId val="107972832"/>
      </c:lineChart>
      <c:catAx>
        <c:axId val="107981152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107972832"/>
        <c:crosses val="autoZero"/>
        <c:auto val="1"/>
        <c:lblAlgn val="ctr"/>
        <c:lblOffset val="100"/>
        <c:noMultiLvlLbl val="0"/>
      </c:catAx>
      <c:valAx>
        <c:axId val="107972832"/>
        <c:scaling>
          <c:orientation val="minMax"/>
          <c:max val="3600"/>
          <c:min val="0"/>
        </c:scaling>
        <c:delete val="0"/>
        <c:axPos val="l"/>
        <c:majorGridlines>
          <c:spPr>
            <a:ln w="9525" cap="flat" cmpd="sng" algn="ctr">
              <a:noFill/>
              <a:prstDash val="solid"/>
              <a:miter lim="800000"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81152"/>
        <c:crosses val="autoZero"/>
        <c:crossBetween val="between"/>
        <c:majorUnit val="4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6978767889988178E-2"/>
          <c:y val="0.10033298531498575"/>
          <c:w val="0.82189696972308168"/>
          <c:h val="5.71502928595899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143388</xdr:rowOff>
    </xdr:from>
    <xdr:to>
      <xdr:col>10</xdr:col>
      <xdr:colOff>0</xdr:colOff>
      <xdr:row>30</xdr:row>
      <xdr:rowOff>153971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3F5EA8-110F-4254-B17D-6183EC7D6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10</xdr:col>
      <xdr:colOff>0</xdr:colOff>
      <xdr:row>32</xdr:row>
      <xdr:rowOff>10583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44B8BE-8844-4EE5-8AC1-F1FF9AB52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D99527-4CB4-468B-9816-5B032086A3DB}" name="Library" displayName="Library" ref="K2:N66" totalsRowShown="0" headerRowDxfId="143" dataDxfId="142" totalsRowDxfId="141">
  <sortState xmlns:xlrd2="http://schemas.microsoft.com/office/spreadsheetml/2017/richdata2" ref="K3:N66">
    <sortCondition ref="K8:K66"/>
  </sortState>
  <tableColumns count="4">
    <tableColumn id="1" xr3:uid="{79EE6E5E-1297-4A19-A49F-803FEF6DB92F}" name="Item" dataDxfId="140"/>
    <tableColumn id="2" xr3:uid="{867FC653-0E74-4B81-8981-A3221014757A}" name="Measure" dataDxfId="139" totalsRowDxfId="138"/>
    <tableColumn id="6" xr3:uid="{9F243D2E-C68B-4461-BFB8-88BD987B7EE3}" name="Amount" dataDxfId="137" totalsRowDxfId="136"/>
    <tableColumn id="3" xr3:uid="{7C95C44B-C6EE-4566-93B5-F7DA2BDA9087}" name="Calories" dataDxfId="135" totalsRowDxfId="134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212C0AC-0267-46E2-A77B-2B8EAF3BEB16}" name="Log" displayName="Log" ref="A1:G185" totalsRowShown="0" headerRowDxfId="69" dataDxfId="68" totalsRowDxfId="67">
  <tableColumns count="7">
    <tableColumn id="1" xr3:uid="{4A9FFAD9-07B6-423B-9298-65360E144166}" name="Date" dataDxfId="66" totalsRowDxfId="65"/>
    <tableColumn id="10" xr3:uid="{0A269A45-7C07-4855-9455-A8F7F7B7E258}" name="Max" dataDxfId="64" totalsRowDxfId="63">
      <calculatedColumnFormula>$J$2</calculatedColumnFormula>
    </tableColumn>
    <tableColumn id="5" xr3:uid="{55CF933A-E295-46FC-924D-33F82EDA5444}" name="Ideal Max" dataDxfId="62" totalsRowDxfId="61">
      <calculatedColumnFormula>$J$3</calculatedColumnFormula>
    </tableColumn>
    <tableColumn id="6" xr3:uid="{FFEAFAB1-E9F0-4818-853C-156B0BE62026}" name="Ideal Min" dataDxfId="60" totalsRowDxfId="59">
      <calculatedColumnFormula>$J$4</calculatedColumnFormula>
    </tableColumn>
    <tableColumn id="8" xr3:uid="{EA077FBE-13B3-4F71-A2F5-DCC8362AB366}" name="Min" dataDxfId="58" totalsRowDxfId="57">
      <calculatedColumnFormula>$J$5</calculatedColumnFormula>
    </tableColumn>
    <tableColumn id="11" xr3:uid="{9287EB08-7C9D-4D35-BFEE-FD55B17FC4A9}" name="Calories" dataDxfId="56" totalsRowDxfId="55"/>
    <tableColumn id="12" xr3:uid="{85A7648E-59EB-44BF-8CB5-EC2DCAB14A6F}" name="Mov. Avg." dataDxfId="54" totalsRowDxfId="53"/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82BB24-068B-4135-82BE-ECAA36AC43EC}" name="Measure" displayName="Measure" ref="A1:D12" totalsRowShown="0" headerRowDxfId="52" dataDxfId="51" totalsRowDxfId="50">
  <tableColumns count="4">
    <tableColumn id="1" xr3:uid="{AC703782-49E4-48B2-A6DB-83E23F4D97E9}" name="Date" dataDxfId="49" totalsRowDxfId="48"/>
    <tableColumn id="10" xr3:uid="{1B6EBC37-29AB-4840-B1DF-DD6BBDE97615}" name="Waist" dataDxfId="47" totalsRowDxfId="46">
      <calculatedColumnFormula>#REF!</calculatedColumnFormula>
    </tableColumn>
    <tableColumn id="8" xr3:uid="{7E3AF3CA-CBE0-4F49-B845-2B58C443C01D}" name="Abdomen" dataDxfId="45" totalsRowDxfId="44">
      <calculatedColumnFormula>#REF!</calculatedColumnFormula>
    </tableColumn>
    <tableColumn id="11" xr3:uid="{7055E536-3F59-4174-9F2F-FE28CDE0A70A}" name="Hip" dataDxfId="43" totalsRowDxfId="42"/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DAEAF1-62A3-424E-B7D1-2E7B8E6DE04C}" name="Dish1176" displayName="Dish1176" ref="P4:R15" totalsRowCount="1" headerRowDxfId="41" totalsRowDxfId="40">
  <tableColumns count="3">
    <tableColumn id="1" xr3:uid="{7CAD2D05-2313-470F-9F3F-C6F9CD161360}" name="Item" totalsRowLabel="Total" dataDxfId="39" totalsRowDxfId="38"/>
    <tableColumn id="6" xr3:uid="{35BDC1FC-8E8E-4CAF-B9C2-30F35C3279CF}" name="Amount" dataDxfId="37" totalsRowDxfId="36"/>
    <tableColumn id="8" xr3:uid="{567F174B-CE96-42AF-A787-58AC280F0E9B}" name="Calories" totalsRowFunction="sum" dataDxfId="35" totalsRowDxfId="34">
      <calculatedColumnFormula>IFERROR((Dish1176[[#This Row],[Amount]]/_xlfn.XLOOKUP(Dish1176[[#This Row],[Item]],#REF!,#REF!,,0,1)) * _xlfn.XLOOKUP(Dish1176[[#This Row],[Item]],#REF!,#REF!,,0,1), "Not Found")</calculatedColumnFormula>
    </tableColumn>
  </tableColumns>
  <tableStyleInfo name="TableStyleMedium3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F52A51E-1F78-4B7E-9939-AA5688E0BE75}" name="Dish12614" displayName="Dish12614" ref="T4:V15" totalsRowCount="1" headerRowDxfId="33" totalsRowDxfId="32">
  <tableColumns count="3">
    <tableColumn id="1" xr3:uid="{ABE9E337-771A-4868-9E25-B3C6C3D61499}" name="Item" totalsRowLabel="Total" dataDxfId="31" totalsRowDxfId="30"/>
    <tableColumn id="6" xr3:uid="{47541189-9105-48CE-A27D-21C65E48F620}" name="Amount" dataDxfId="29" totalsRowDxfId="28"/>
    <tableColumn id="8" xr3:uid="{1AD08DBD-774A-4229-A86E-D1E321C8FBC6}" name="Calories" totalsRowFunction="sum" dataDxfId="27" totalsRowDxfId="26">
      <calculatedColumnFormula>IFERROR((Dish12614[[#This Row],[Amount]]/_xlfn.XLOOKUP(Dish12614[[#This Row],[Item]],#REF!,#REF!,,0,1)) * _xlfn.XLOOKUP(Dish12614[[#This Row],[Item]],#REF!,#REF!,,0,1), "Not Found")</calculatedColumnFormula>
    </tableColumn>
  </tableColumns>
  <tableStyleInfo name="TableStyleMedium3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9EA376A-4B9F-44FC-AA60-0A0E3273902D}" name="Library4" displayName="Library4" ref="K2:N52" totalsRowShown="0" headerRowDxfId="25" dataDxfId="24" totalsRowDxfId="23">
  <sortState xmlns:xlrd2="http://schemas.microsoft.com/office/spreadsheetml/2017/richdata2" ref="K3:N52">
    <sortCondition ref="K13:K52"/>
  </sortState>
  <tableColumns count="4">
    <tableColumn id="1" xr3:uid="{B4684A7A-E412-4450-BABE-B2A1D3EB562D}" name="Item" dataDxfId="22"/>
    <tableColumn id="2" xr3:uid="{8DB41B9F-26F2-46C5-A991-B40D4D41B108}" name="Measure" dataDxfId="21" totalsRowDxfId="20"/>
    <tableColumn id="6" xr3:uid="{1612105B-FC3A-4577-AD95-2F60D98DC1D9}" name="Amount" dataDxfId="19" totalsRowDxfId="18"/>
    <tableColumn id="3" xr3:uid="{E2D0551B-E66D-42D3-895A-24F8C7FF289D}" name="Calories" dataDxfId="17" totalsRowDxfId="16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91AD922-D553-4741-A796-E9A04400855D}" name="Log_15" displayName="Log_15" ref="A1:G44" totalsRowShown="0" headerRowDxfId="15" dataDxfId="14" totalsRowDxfId="13">
  <tableColumns count="7">
    <tableColumn id="10" xr3:uid="{933B7EA4-0351-4ECF-82FD-99D6A07F70C0}" name="Date" dataDxfId="12" totalsRowDxfId="11"/>
    <tableColumn id="9" xr3:uid="{61CD3EBA-D8B5-46E8-99CA-DA1AADCFE8AA}" name="Max" dataDxfId="10">
      <calculatedColumnFormula>$K$2</calculatedColumnFormula>
    </tableColumn>
    <tableColumn id="7" xr3:uid="{01A8A7AA-E3EA-4325-931B-4AF17000B21E}" name="Ideal Max" dataDxfId="9" totalsRowDxfId="8">
      <calculatedColumnFormula>$K$3</calculatedColumnFormula>
    </tableColumn>
    <tableColumn id="4" xr3:uid="{23E24765-8F94-4F31-8268-464EB5EB732D}" name="Ideal Min" dataDxfId="7" totalsRowDxfId="6">
      <calculatedColumnFormula>$K$4</calculatedColumnFormula>
    </tableColumn>
    <tableColumn id="3" xr3:uid="{49926785-F1F0-4226-9DD1-7C4B254CD29E}" name="Min" dataDxfId="5" totalsRowDxfId="4">
      <calculatedColumnFormula>$K$5</calculatedColumnFormula>
    </tableColumn>
    <tableColumn id="2" xr3:uid="{DC6CE1C7-2119-45B0-878F-0E6AFBDE5FD5}" name="Calories" dataDxfId="3" totalsRowDxfId="2"/>
    <tableColumn id="12" xr3:uid="{8DDFD526-B996-4219-AA4A-41CDBD0E047E}" name="Mov. Avg." dataDxfId="1" totalsRowDxfId="0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AAED5D1-71F3-4B7F-81DF-05D8949E2221}" name="Dish1" displayName="Dish1" ref="AB20:AD27" totalsRowCount="1" headerRowDxfId="133" totalsRowDxfId="132">
  <tableColumns count="3">
    <tableColumn id="1" xr3:uid="{09430810-852F-47DE-A432-4E3A887EC730}" name="Item" totalsRowLabel="Total" dataDxfId="131" totalsRowDxfId="130"/>
    <tableColumn id="6" xr3:uid="{9A3CE5B5-77E8-497F-9DE3-86069EFEA035}" name="Amount" dataDxfId="129" totalsRowDxfId="128"/>
    <tableColumn id="8" xr3:uid="{74B00DB3-7134-468B-9241-940F34E5B801}" name="Calories" totalsRowFunction="sum" dataDxfId="127" totalsRowDxfId="126">
      <calculatedColumnFormula>IFERROR((Dish1[[#This Row],[Amount]]/_xlfn.XLOOKUP(Dish1[[#This Row],[Item]],Library[Item],Library[Amount],,0,1)) * _xlfn.XLOOKUP(Dish1[[#This Row],[Item]],Library[Item],Library[Calories],,0,1), "Not Found")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04C7409-34AC-4BF0-83F9-14DF662801DB}" name="Dish2" displayName="Dish2" ref="P19:R26" totalsRowCount="1" headerRowDxfId="125" totalsRowDxfId="124">
  <tableColumns count="3">
    <tableColumn id="1" xr3:uid="{CAAE464C-0B79-4EF1-A432-EECC6C0E4597}" name="Item" totalsRowLabel="Total" dataDxfId="123" totalsRowDxfId="122"/>
    <tableColumn id="6" xr3:uid="{C470E5CA-D90D-4468-8C26-F14FB490362F}" name="Amount" dataDxfId="121" totalsRowDxfId="120"/>
    <tableColumn id="8" xr3:uid="{FBC89212-C3AD-455C-8E3A-AFEE295C3343}" name="Calories" totalsRowFunction="sum" dataDxfId="119" totalsRowDxfId="118">
      <calculatedColumnFormula>IFERROR((Dish2[[#This Row],[Amount]]/_xlfn.XLOOKUP(Dish2[[#This Row],[Item]],Library[Item],Library[Amount],,0,1)) * _xlfn.XLOOKUP(Dish2[[#This Row],[Item]],Library[Item],Library[Calories],,0,1), "Not Found")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22FC120-1C50-4EAD-82E7-97E4E2B94870}" name="Dish117" displayName="Dish117" ref="P4:R14" totalsRowCount="1" headerRowDxfId="117" totalsRowDxfId="116">
  <tableColumns count="3">
    <tableColumn id="1" xr3:uid="{178D34D5-19F2-43F2-B1EC-D3CB10D068A9}" name="Item" totalsRowLabel="Total" dataDxfId="115" totalsRowDxfId="114"/>
    <tableColumn id="6" xr3:uid="{FE84EF2D-1D97-4534-8C62-C7595452470B}" name="Amount" dataDxfId="113" totalsRowDxfId="112"/>
    <tableColumn id="8" xr3:uid="{0E68A943-5613-4F7D-ADD4-ED88C4E97EE5}" name="Calories" totalsRowFunction="sum" dataDxfId="111" totalsRowDxfId="110">
      <calculatedColumnFormula>IFERROR((Dish117[[#This Row],[Amount]]/_xlfn.XLOOKUP(Dish117[[#This Row],[Item]],Library[Item],Library[Amount],,0,1)) * _xlfn.XLOOKUP(Dish117[[#This Row],[Item]],Library[Item],Library[Calories],,0,1), "Not Found")</calculatedColumnFormula>
    </tableColumn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0B13355-DF15-4916-B622-108DAE4C333A}" name="Dish119" displayName="Dish119" ref="AB4:AD13" totalsRowCount="1" headerRowDxfId="109" totalsRowDxfId="108">
  <tableColumns count="3">
    <tableColumn id="1" xr3:uid="{ADEFDCE6-35AC-436A-BC25-7A479AF0A633}" name="Item" totalsRowLabel="Total" dataDxfId="107" totalsRowDxfId="106"/>
    <tableColumn id="6" xr3:uid="{6D8677C0-AF6E-4F9C-AEE7-5262A164B664}" name="Amount" dataDxfId="105" totalsRowDxfId="104">
      <calculatedColumnFormula>397+36</calculatedColumnFormula>
    </tableColumn>
    <tableColumn id="8" xr3:uid="{A300EEE7-98CD-4989-A21F-1A7658D8F258}" name="Calories" totalsRowFunction="sum" dataDxfId="103" totalsRowDxfId="102">
      <calculatedColumnFormula>IFERROR((Dish119[[#This Row],[Amount]]/_xlfn.XLOOKUP(Dish119[[#This Row],[Item]],Library[Item],Library[Amount],,0,1)) * _xlfn.XLOOKUP(Dish119[[#This Row],[Item]],Library[Item],Library[Calories],,0,1), "Not Found")</calculatedColumnFormula>
    </tableColumn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4D72299A-9CAF-4358-9D98-35E4E0AC27DB}" name="Dish221" displayName="Dish221" ref="X4:Z13" totalsRowCount="1" headerRowDxfId="101" totalsRowDxfId="100">
  <tableColumns count="3">
    <tableColumn id="1" xr3:uid="{C41B30E1-67F4-4A9E-8583-0BAB6B81CE6C}" name="Item" totalsRowLabel="Total" dataDxfId="99" totalsRowDxfId="98"/>
    <tableColumn id="6" xr3:uid="{2FFAEA93-D1B4-4A94-A484-CFF05D4092BF}" name="Amount" dataDxfId="97" totalsRowDxfId="96"/>
    <tableColumn id="8" xr3:uid="{B868C8D5-E5FB-475C-B536-876325F6AAF8}" name="Calories" totalsRowFunction="sum" dataDxfId="95" totalsRowDxfId="94">
      <calculatedColumnFormula>IFERROR((Dish221[[#This Row],[Amount]]/_xlfn.XLOOKUP(Dish221[[#This Row],[Item]],Library[Item],Library[Amount],,0,1)) * _xlfn.XLOOKUP(Dish221[[#This Row],[Item]],Library[Item],Library[Calories],,0,1), "Not Found")</calculatedColumnFormula>
    </tableColumn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2E01E8C4-33E6-4C7B-B202-474AA672B1FF}" name="Dish123" displayName="Dish123" ref="T18:V24" totalsRowCount="1" headerRowDxfId="93" totalsRowDxfId="92">
  <tableColumns count="3">
    <tableColumn id="1" xr3:uid="{833782F0-027B-4B11-80A2-D7453A0D09CC}" name="Item" totalsRowLabel="Total" dataDxfId="91" totalsRowDxfId="90"/>
    <tableColumn id="6" xr3:uid="{2A6752AF-2A96-4DDE-8377-2FAFD1D43440}" name="Amount" dataDxfId="89" totalsRowDxfId="88"/>
    <tableColumn id="8" xr3:uid="{0C83B31E-8961-4DAE-B77C-172C7191D6EC}" name="Calories" totalsRowFunction="sum" dataDxfId="87" totalsRowDxfId="86">
      <calculatedColumnFormula>IFERROR((Dish123[[#This Row],[Amount]]/_xlfn.XLOOKUP(Dish123[[#This Row],[Item]],Library[Item],Library[Amount],,0,1)) * _xlfn.XLOOKUP(Dish123[[#This Row],[Item]],Library[Item],Library[Calories],,0,1), "Not Found")</calculatedColumnFormula>
    </tableColumn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376B61A-543B-4169-92BC-02BFB28FE730}" name="Dish22124" displayName="Dish22124" ref="X18:Z25" totalsRowCount="1" headerRowDxfId="85" totalsRowDxfId="84">
  <tableColumns count="3">
    <tableColumn id="1" xr3:uid="{68CB709C-F6B6-420A-8D4C-71AB42DEF969}" name="Item" totalsRowLabel="Total" dataDxfId="83" totalsRowDxfId="82"/>
    <tableColumn id="6" xr3:uid="{90A66120-B524-4BF0-84B2-250AC3CDF0F4}" name="Amount" dataDxfId="81" totalsRowDxfId="80"/>
    <tableColumn id="8" xr3:uid="{577D59D8-E935-45BF-B344-B075912A70A8}" name="Calories" totalsRowFunction="sum" dataDxfId="79" totalsRowDxfId="78">
      <calculatedColumnFormula>IFERROR((Dish22124[[#This Row],[Amount]]/_xlfn.XLOOKUP(Dish22124[[#This Row],[Item]],Library[Item],Library[Amount],,0,1)) * _xlfn.XLOOKUP(Dish22124[[#This Row],[Item]],Library[Item],Library[Calories],,0,1), "Not Found")</calculatedColumnFormula>
    </tableColumn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B118709E-FA20-42F5-A135-D2ED31854FAC}" name="Dish126" displayName="Dish126" ref="T4:V12" totalsRowCount="1" headerRowDxfId="77" totalsRowDxfId="76">
  <tableColumns count="3">
    <tableColumn id="1" xr3:uid="{936F6979-A427-4D57-8CE1-B83FF3CA93B6}" name="Item" totalsRowLabel="Total" dataDxfId="75" totalsRowDxfId="74"/>
    <tableColumn id="6" xr3:uid="{5921E4AB-C57B-45C5-855E-08C827C974BB}" name="Amount" dataDxfId="73" totalsRowDxfId="72"/>
    <tableColumn id="8" xr3:uid="{BF18A8AE-67F1-4D21-B407-456FC18F76A1}" name="Calories" totalsRowFunction="sum" dataDxfId="71" totalsRowDxfId="70">
      <calculatedColumnFormula>IFERROR((Dish126[[#This Row],[Amount]]/_xlfn.XLOOKUP(Dish126[[#This Row],[Item]],Library[Item],Library[Amount],,0,1)) * _xlfn.XLOOKUP(Dish126[[#This Row],[Item]],Library[Item],Library[Calories],,0,1), "Not Found")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52015-DE54-47A7-837F-EBB008E5B988}">
  <dimension ref="B1:AD66"/>
  <sheetViews>
    <sheetView showGridLines="0" tabSelected="1" zoomScale="60" zoomScaleNormal="60" workbookViewId="0">
      <selection activeCell="T30" sqref="T30"/>
    </sheetView>
  </sheetViews>
  <sheetFormatPr defaultRowHeight="14.5" x14ac:dyDescent="0.35"/>
  <cols>
    <col min="1" max="1" width="8.7265625" customWidth="1"/>
    <col min="2" max="2" width="10.54296875" customWidth="1"/>
    <col min="3" max="3" width="8.7265625" customWidth="1"/>
    <col min="4" max="4" width="8.7265625" style="4"/>
    <col min="11" max="11" width="14.6328125" bestFit="1" customWidth="1"/>
    <col min="12" max="12" width="8.6328125" bestFit="1" customWidth="1"/>
    <col min="13" max="13" width="8" bestFit="1" customWidth="1"/>
    <col min="14" max="14" width="7.7265625" bestFit="1" customWidth="1"/>
    <col min="15" max="15" width="8.7265625" customWidth="1"/>
    <col min="16" max="16" width="14.6328125" bestFit="1" customWidth="1"/>
    <col min="17" max="17" width="8" bestFit="1" customWidth="1"/>
    <col min="18" max="18" width="9.54296875" bestFit="1" customWidth="1"/>
    <col min="19" max="19" width="2.36328125" customWidth="1"/>
    <col min="20" max="20" width="13.453125" customWidth="1"/>
    <col min="21" max="21" width="8" customWidth="1"/>
    <col min="22" max="22" width="9.54296875" bestFit="1" customWidth="1"/>
    <col min="23" max="23" width="2.54296875" customWidth="1"/>
    <col min="24" max="24" width="19.81640625" bestFit="1" customWidth="1"/>
    <col min="25" max="25" width="8" bestFit="1" customWidth="1"/>
    <col min="26" max="26" width="9.54296875" bestFit="1" customWidth="1"/>
    <col min="27" max="27" width="2.7265625" customWidth="1"/>
    <col min="28" max="28" width="14.6328125" bestFit="1" customWidth="1"/>
    <col min="29" max="29" width="8" bestFit="1" customWidth="1"/>
    <col min="30" max="30" width="9.54296875" bestFit="1" customWidth="1"/>
  </cols>
  <sheetData>
    <row r="1" spans="2:30" ht="10" customHeight="1" x14ac:dyDescent="0.35">
      <c r="T1">
        <f>2/3.5</f>
        <v>0.5714285714285714</v>
      </c>
      <c r="X1">
        <f>1.5/3.5</f>
        <v>0.42857142857142855</v>
      </c>
    </row>
    <row r="2" spans="2:30" ht="18.5" x14ac:dyDescent="0.35">
      <c r="B2" s="41" t="str">
        <f>ROUND(SUM(B4:G8),0) &amp; " Total Calories Today"</f>
        <v>466 Total Calories Today</v>
      </c>
      <c r="C2" s="42"/>
      <c r="D2" s="42"/>
      <c r="E2" s="42"/>
      <c r="F2" s="42"/>
      <c r="G2" s="57"/>
      <c r="K2" s="22" t="s">
        <v>0</v>
      </c>
      <c r="L2" s="22" t="s">
        <v>2</v>
      </c>
      <c r="M2" s="23" t="s">
        <v>3</v>
      </c>
      <c r="N2" s="22" t="s">
        <v>4</v>
      </c>
      <c r="P2" s="62">
        <f>IFERROR(Dish117[[#Totals],[Calories]]/R15, "Input Number of Servings")</f>
        <v>165.125</v>
      </c>
      <c r="Q2" s="62"/>
      <c r="R2" s="62"/>
      <c r="T2" s="62">
        <f>IFERROR(Dish126[[#Totals],[Calories]]/V13, "Input Number of Servings")</f>
        <v>218.23428571428573</v>
      </c>
      <c r="U2" s="62"/>
      <c r="V2" s="62"/>
      <c r="X2" s="62">
        <f>IFERROR(Dish221[[#Totals],[Calories]]/Z14, "Input Number of Servings")</f>
        <v>247.75485714285713</v>
      </c>
      <c r="Y2" s="62"/>
      <c r="Z2" s="62"/>
      <c r="AB2" s="62">
        <f>IFERROR(Dish119[[#Totals],[Calories]]/AD14, "Input Number of Servings")</f>
        <v>47.765454545454553</v>
      </c>
      <c r="AC2" s="62"/>
      <c r="AD2" s="62"/>
    </row>
    <row r="3" spans="2:30" ht="15.5" x14ac:dyDescent="0.35">
      <c r="B3" s="58" t="s">
        <v>6</v>
      </c>
      <c r="C3" s="59"/>
      <c r="D3" s="58" t="s">
        <v>7</v>
      </c>
      <c r="E3" s="59"/>
      <c r="F3" s="58" t="s">
        <v>8</v>
      </c>
      <c r="G3" s="59"/>
      <c r="K3" s="28" t="s">
        <v>72</v>
      </c>
      <c r="L3" s="27"/>
      <c r="M3" s="26">
        <v>1</v>
      </c>
      <c r="N3" s="27">
        <f>160+(9*4)+80*4+210</f>
        <v>726</v>
      </c>
      <c r="P3" s="61" t="s">
        <v>109</v>
      </c>
      <c r="Q3" s="61"/>
      <c r="R3" s="61"/>
      <c r="T3" s="61" t="s">
        <v>106</v>
      </c>
      <c r="U3" s="61"/>
      <c r="V3" s="61"/>
      <c r="X3" s="61" t="s">
        <v>5</v>
      </c>
      <c r="Y3" s="61"/>
      <c r="Z3" s="61"/>
      <c r="AB3" s="61" t="s">
        <v>99</v>
      </c>
      <c r="AC3" s="61"/>
      <c r="AD3" s="61"/>
    </row>
    <row r="4" spans="2:30" ht="15.5" x14ac:dyDescent="0.35">
      <c r="B4" s="67">
        <f>T2</f>
        <v>218.23428571428573</v>
      </c>
      <c r="C4" s="68"/>
      <c r="D4" s="63">
        <f>X2</f>
        <v>247.75485714285713</v>
      </c>
      <c r="E4" s="64"/>
      <c r="F4" s="69"/>
      <c r="G4" s="68"/>
      <c r="K4" s="24" t="s">
        <v>25</v>
      </c>
      <c r="L4" s="25" t="s">
        <v>41</v>
      </c>
      <c r="M4" s="26">
        <v>0.25</v>
      </c>
      <c r="N4" s="27">
        <v>160</v>
      </c>
      <c r="P4" s="20" t="s">
        <v>0</v>
      </c>
      <c r="Q4" s="21" t="s">
        <v>3</v>
      </c>
      <c r="R4" s="21" t="s">
        <v>4</v>
      </c>
      <c r="T4" s="20" t="s">
        <v>0</v>
      </c>
      <c r="U4" s="21" t="s">
        <v>3</v>
      </c>
      <c r="V4" s="21" t="s">
        <v>4</v>
      </c>
      <c r="X4" s="20" t="s">
        <v>0</v>
      </c>
      <c r="Y4" s="21" t="s">
        <v>3</v>
      </c>
      <c r="Z4" s="21" t="s">
        <v>4</v>
      </c>
      <c r="AB4" s="20" t="s">
        <v>0</v>
      </c>
      <c r="AC4" s="21" t="s">
        <v>3</v>
      </c>
      <c r="AD4" s="21" t="s">
        <v>4</v>
      </c>
    </row>
    <row r="5" spans="2:30" ht="15.5" x14ac:dyDescent="0.35">
      <c r="B5" s="69">
        <f>U27</f>
        <v>0</v>
      </c>
      <c r="C5" s="68"/>
      <c r="D5" s="63"/>
      <c r="E5" s="64"/>
      <c r="F5" s="69"/>
      <c r="G5" s="68"/>
      <c r="K5" s="28" t="s">
        <v>35</v>
      </c>
      <c r="L5" s="25" t="s">
        <v>40</v>
      </c>
      <c r="M5" s="26">
        <v>100</v>
      </c>
      <c r="N5" s="27">
        <v>52</v>
      </c>
      <c r="P5" s="24"/>
      <c r="Q5" s="14"/>
      <c r="R5" s="7" t="str">
        <f>IFERROR((Dish117[[#This Row],[Amount]]/_xlfn.XLOOKUP(Dish117[[#This Row],[Item]],Library[Item],Library[Amount],,0,1)) * _xlfn.XLOOKUP(Dish117[[#This Row],[Item]],Library[Item],Library[Calories],,0,1), "Not Found")</f>
        <v>Not Found</v>
      </c>
      <c r="T5" s="6" t="s">
        <v>17</v>
      </c>
      <c r="U5" s="15">
        <f>679*T1</f>
        <v>388</v>
      </c>
      <c r="V5" s="7">
        <f>IFERROR((Dish126[[#This Row],[Amount]]/_xlfn.XLOOKUP(Dish126[[#This Row],[Item]],Library[Item],Library[Amount],,0,1)) * _xlfn.XLOOKUP(Dish126[[#This Row],[Item]],Library[Item],Library[Calories],,0,1), "Not Found")</f>
        <v>69.84</v>
      </c>
      <c r="X5" s="6" t="s">
        <v>17</v>
      </c>
      <c r="Y5" s="14">
        <f>679*$X$1</f>
        <v>291</v>
      </c>
      <c r="Z5" s="7">
        <f>IFERROR((Dish221[[#This Row],[Amount]]/_xlfn.XLOOKUP(Dish221[[#This Row],[Item]],Library[Item],Library[Amount],,0,1)) * _xlfn.XLOOKUP(Dish221[[#This Row],[Item]],Library[Item],Library[Calories],,0,1), "Not Found")</f>
        <v>52.38</v>
      </c>
      <c r="AB5" s="6" t="s">
        <v>69</v>
      </c>
      <c r="AC5" s="15">
        <v>148</v>
      </c>
      <c r="AD5" s="7">
        <f>IFERROR((Dish119[[#This Row],[Amount]]/_xlfn.XLOOKUP(Dish119[[#This Row],[Item]],Library[Item],Library[Amount],,0,1)) * _xlfn.XLOOKUP(Dish119[[#This Row],[Item]],Library[Item],Library[Calories],,0,1), "Not Found")</f>
        <v>29.6</v>
      </c>
    </row>
    <row r="6" spans="2:30" x14ac:dyDescent="0.35">
      <c r="B6" s="67"/>
      <c r="C6" s="68"/>
      <c r="D6" s="67"/>
      <c r="E6" s="70"/>
      <c r="F6" s="69"/>
      <c r="G6" s="68"/>
      <c r="K6" s="24" t="s">
        <v>20</v>
      </c>
      <c r="L6" s="25" t="s">
        <v>40</v>
      </c>
      <c r="M6" s="26">
        <v>100</v>
      </c>
      <c r="N6" s="27">
        <v>89</v>
      </c>
      <c r="P6" s="6" t="s">
        <v>38</v>
      </c>
      <c r="Q6" s="15">
        <v>1</v>
      </c>
      <c r="R6" s="7">
        <f>IFERROR((Dish117[[#This Row],[Amount]]/_xlfn.XLOOKUP(Dish117[[#This Row],[Item]],Library[Item],Library[Amount],,0,1)) * _xlfn.XLOOKUP(Dish117[[#This Row],[Item]],Library[Item],Library[Calories],,0,1), "Not Found")</f>
        <v>455</v>
      </c>
      <c r="T6" s="6" t="s">
        <v>67</v>
      </c>
      <c r="U6" s="14">
        <f>196*$T$1</f>
        <v>112</v>
      </c>
      <c r="V6" s="7">
        <f>IFERROR((Dish126[[#This Row],[Amount]]/_xlfn.XLOOKUP(Dish126[[#This Row],[Item]],Library[Item],Library[Amount],,0,1)) * _xlfn.XLOOKUP(Dish126[[#This Row],[Item]],Library[Item],Library[Calories],,0,1), "Not Found")</f>
        <v>34.720000000000006</v>
      </c>
      <c r="X6" s="6" t="s">
        <v>67</v>
      </c>
      <c r="Y6" s="14">
        <f>196*$X$1</f>
        <v>84</v>
      </c>
      <c r="Z6" s="7">
        <f>IFERROR((Dish221[[#This Row],[Amount]]/_xlfn.XLOOKUP(Dish221[[#This Row],[Item]],Library[Item],Library[Amount],,0,1)) * _xlfn.XLOOKUP(Dish221[[#This Row],[Item]],Library[Item],Library[Calories],,0,1), "Not Found")</f>
        <v>26.04</v>
      </c>
      <c r="AB6" s="6" t="s">
        <v>96</v>
      </c>
      <c r="AC6" s="15">
        <v>219</v>
      </c>
      <c r="AD6" s="7">
        <f>IFERROR((Dish119[[#This Row],[Amount]]/_xlfn.XLOOKUP(Dish119[[#This Row],[Item]],Library[Item],Library[Amount],,0,1)) * _xlfn.XLOOKUP(Dish119[[#This Row],[Item]],Library[Item],Library[Calories],,0,1), "Not Found")</f>
        <v>87.6</v>
      </c>
    </row>
    <row r="7" spans="2:30" ht="15.5" x14ac:dyDescent="0.35">
      <c r="B7" s="63"/>
      <c r="C7" s="64"/>
      <c r="D7" s="63"/>
      <c r="E7" s="64"/>
      <c r="F7" s="63"/>
      <c r="G7" s="64"/>
      <c r="K7" s="28" t="s">
        <v>89</v>
      </c>
      <c r="L7" s="25" t="s">
        <v>55</v>
      </c>
      <c r="M7" s="26">
        <v>1</v>
      </c>
      <c r="N7" s="27">
        <v>120</v>
      </c>
      <c r="P7" s="24"/>
      <c r="Q7" s="15"/>
      <c r="R7" s="7" t="str">
        <f>IFERROR((Dish117[[#This Row],[Amount]]/_xlfn.XLOOKUP(Dish117[[#This Row],[Item]],Library[Item],Library[Amount],,0,1)) * _xlfn.XLOOKUP(Dish117[[#This Row],[Item]],Library[Item],Library[Calories],,0,1), "Not Found")</f>
        <v>Not Found</v>
      </c>
      <c r="T7" s="6" t="s">
        <v>65</v>
      </c>
      <c r="U7" s="14">
        <f>19*$T$1</f>
        <v>10.857142857142856</v>
      </c>
      <c r="V7" s="7">
        <f>IFERROR((Dish126[[#This Row],[Amount]]/_xlfn.XLOOKUP(Dish126[[#This Row],[Item]],Library[Item],Library[Amount],,0,1)) * _xlfn.XLOOKUP(Dish126[[#This Row],[Item]],Library[Item],Library[Calories],,0,1), "Not Found")</f>
        <v>3.4742857142857138</v>
      </c>
      <c r="X7" s="6" t="s">
        <v>65</v>
      </c>
      <c r="Y7" s="14">
        <f>19*$X$1</f>
        <v>8.1428571428571423</v>
      </c>
      <c r="Z7" s="7">
        <f>IFERROR((Dish221[[#This Row],[Amount]]/_xlfn.XLOOKUP(Dish221[[#This Row],[Item]],Library[Item],Library[Amount],,0,1)) * _xlfn.XLOOKUP(Dish221[[#This Row],[Item]],Library[Item],Library[Calories],,0,1), "Not Found")</f>
        <v>2.6057142857142854</v>
      </c>
      <c r="AB7" s="6" t="s">
        <v>103</v>
      </c>
      <c r="AC7" s="15">
        <f>296+103</f>
        <v>399</v>
      </c>
      <c r="AD7" s="7">
        <f>IFERROR((Dish119[[#This Row],[Amount]]/_xlfn.XLOOKUP(Dish119[[#This Row],[Item]],Library[Item],Library[Amount],,0,1)) * _xlfn.XLOOKUP(Dish119[[#This Row],[Item]],Library[Item],Library[Calories],,0,1), "Not Found")</f>
        <v>99.75</v>
      </c>
    </row>
    <row r="8" spans="2:30" ht="15.5" x14ac:dyDescent="0.35">
      <c r="B8" s="65"/>
      <c r="C8" s="66"/>
      <c r="D8" s="65"/>
      <c r="E8" s="66"/>
      <c r="F8" s="65"/>
      <c r="G8" s="66"/>
      <c r="H8" s="19"/>
      <c r="I8" s="19"/>
      <c r="K8" s="24" t="s">
        <v>27</v>
      </c>
      <c r="L8" s="25" t="s">
        <v>40</v>
      </c>
      <c r="M8" s="26"/>
      <c r="N8" s="27"/>
      <c r="P8" s="6" t="s">
        <v>110</v>
      </c>
      <c r="Q8" s="15">
        <v>1</v>
      </c>
      <c r="R8" s="7">
        <f>IFERROR((Dish117[[#This Row],[Amount]]/_xlfn.XLOOKUP(Dish117[[#This Row],[Item]],Library[Item],Library[Amount],,0,1)) * _xlfn.XLOOKUP(Dish117[[#This Row],[Item]],Library[Item],Library[Calories],,0,1), "Not Found")</f>
        <v>726</v>
      </c>
      <c r="T8" s="6" t="s">
        <v>66</v>
      </c>
      <c r="U8" s="14">
        <f>356*$T$1</f>
        <v>203.42857142857142</v>
      </c>
      <c r="V8" s="7">
        <f>IFERROR((Dish126[[#This Row],[Amount]]/_xlfn.XLOOKUP(Dish126[[#This Row],[Item]],Library[Item],Library[Amount],,0,1)) * _xlfn.XLOOKUP(Dish126[[#This Row],[Item]],Library[Item],Library[Calories],,0,1), "Not Found")</f>
        <v>81.371428571428567</v>
      </c>
      <c r="X8" s="6" t="s">
        <v>66</v>
      </c>
      <c r="Y8" s="14">
        <f>356*$X$1</f>
        <v>152.57142857142856</v>
      </c>
      <c r="Z8" s="7">
        <f>IFERROR((Dish221[[#This Row],[Amount]]/_xlfn.XLOOKUP(Dish221[[#This Row],[Item]],Library[Item],Library[Amount],,0,1)) * _xlfn.XLOOKUP(Dish221[[#This Row],[Item]],Library[Item],Library[Calories],,0,1), "Not Found")</f>
        <v>61.028571428571425</v>
      </c>
      <c r="AB8" s="6" t="s">
        <v>104</v>
      </c>
      <c r="AC8" s="15">
        <v>144</v>
      </c>
      <c r="AD8" s="7">
        <f>IFERROR((Dish119[[#This Row],[Amount]]/_xlfn.XLOOKUP(Dish119[[#This Row],[Item]],Library[Item],Library[Amount],,0,1)) * _xlfn.XLOOKUP(Dish119[[#This Row],[Item]],Library[Item],Library[Calories],,0,1), "Not Found")</f>
        <v>59.04</v>
      </c>
    </row>
    <row r="9" spans="2:30" x14ac:dyDescent="0.35">
      <c r="K9" s="24" t="s">
        <v>26</v>
      </c>
      <c r="L9" s="25" t="s">
        <v>40</v>
      </c>
      <c r="M9" s="26"/>
      <c r="N9" s="27"/>
      <c r="P9" s="6" t="s">
        <v>111</v>
      </c>
      <c r="Q9" s="15">
        <v>2</v>
      </c>
      <c r="R9" s="7">
        <f>IFERROR((Dish117[[#This Row],[Amount]]/_xlfn.XLOOKUP(Dish117[[#This Row],[Item]],Library[Item],Library[Amount],,0,1)) * _xlfn.XLOOKUP(Dish117[[#This Row],[Item]],Library[Item],Library[Calories],,0,1), "Not Found")</f>
        <v>140</v>
      </c>
      <c r="T9" s="24" t="s">
        <v>57</v>
      </c>
      <c r="U9" s="15">
        <v>5</v>
      </c>
      <c r="V9" s="7">
        <f>IFERROR((Dish126[[#This Row],[Amount]]/_xlfn.XLOOKUP(Dish126[[#This Row],[Item]],Library[Item],Library[Amount],,0,1)) * _xlfn.XLOOKUP(Dish126[[#This Row],[Item]],Library[Item],Library[Calories],,0,1), "Not Found")</f>
        <v>1000</v>
      </c>
      <c r="X9" s="6" t="s">
        <v>29</v>
      </c>
      <c r="Y9" s="14">
        <v>31</v>
      </c>
      <c r="Z9" s="7">
        <f>IFERROR((Dish221[[#This Row],[Amount]]/_xlfn.XLOOKUP(Dish221[[#This Row],[Item]],Library[Item],Library[Amount],,0,1)) * _xlfn.XLOOKUP(Dish221[[#This Row],[Item]],Library[Item],Library[Calories],,0,1), "Not Found")</f>
        <v>22.01</v>
      </c>
      <c r="AB9" s="6" t="s">
        <v>95</v>
      </c>
      <c r="AC9" s="15">
        <v>9</v>
      </c>
      <c r="AD9" s="7">
        <f>IFERROR((Dish119[[#This Row],[Amount]]/_xlfn.XLOOKUP(Dish119[[#This Row],[Item]],Library[Item],Library[Amount],,0,1)) * _xlfn.XLOOKUP(Dish119[[#This Row],[Item]],Library[Item],Library[Calories],,0,1), "Not Found")</f>
        <v>2.88</v>
      </c>
    </row>
    <row r="10" spans="2:30" x14ac:dyDescent="0.35">
      <c r="K10" s="28" t="s">
        <v>11</v>
      </c>
      <c r="L10" s="25" t="s">
        <v>40</v>
      </c>
      <c r="M10" s="29">
        <v>100</v>
      </c>
      <c r="N10" s="27">
        <v>34</v>
      </c>
      <c r="P10" s="6"/>
      <c r="Q10" s="15"/>
      <c r="R10" s="7" t="str">
        <f>IFERROR((Dish117[[#This Row],[Amount]]/_xlfn.XLOOKUP(Dish117[[#This Row],[Item]],Library[Item],Library[Amount],,0,1)) * _xlfn.XLOOKUP(Dish117[[#This Row],[Item]],Library[Item],Library[Calories],,0,1), "Not Found")</f>
        <v>Not Found</v>
      </c>
      <c r="T10" s="6" t="s">
        <v>28</v>
      </c>
      <c r="U10" s="15">
        <v>1</v>
      </c>
      <c r="V10" s="7">
        <f>IFERROR((Dish126[[#This Row],[Amount]]/_xlfn.XLOOKUP(Dish126[[#This Row],[Item]],Library[Item],Library[Amount],,0,1)) * _xlfn.XLOOKUP(Dish126[[#This Row],[Item]],Library[Item],Library[Calories],,0,1), "Not Found")</f>
        <v>120</v>
      </c>
      <c r="X10" s="6" t="s">
        <v>30</v>
      </c>
      <c r="Y10" s="14">
        <v>182</v>
      </c>
      <c r="Z10" s="7">
        <f>IFERROR((Dish221[[#This Row],[Amount]]/_xlfn.XLOOKUP(Dish221[[#This Row],[Item]],Library[Item],Library[Amount],,0,1)) * _xlfn.XLOOKUP(Dish221[[#This Row],[Item]],Library[Item],Library[Calories],,0,1), "Not Found")</f>
        <v>527.80000000000007</v>
      </c>
      <c r="AB10" s="6" t="s">
        <v>28</v>
      </c>
      <c r="AC10" s="15">
        <v>1</v>
      </c>
      <c r="AD10" s="7">
        <f>IFERROR((Dish119[[#This Row],[Amount]]/_xlfn.XLOOKUP(Dish119[[#This Row],[Item]],Library[Item],Library[Amount],,0,1)) * _xlfn.XLOOKUP(Dish119[[#This Row],[Item]],Library[Item],Library[Calories],,0,1), "Not Found")</f>
        <v>120</v>
      </c>
    </row>
    <row r="11" spans="2:30" x14ac:dyDescent="0.35">
      <c r="K11" s="24" t="s">
        <v>34</v>
      </c>
      <c r="L11" s="25" t="s">
        <v>40</v>
      </c>
      <c r="M11" s="29">
        <v>100</v>
      </c>
      <c r="N11" s="27">
        <v>43</v>
      </c>
      <c r="P11" s="6"/>
      <c r="Q11" s="15"/>
      <c r="R11" s="7" t="str">
        <f>IFERROR((Dish117[[#This Row],[Amount]]/_xlfn.XLOOKUP(Dish117[[#This Row],[Item]],Library[Item],Library[Amount],,0,1)) * _xlfn.XLOOKUP(Dish117[[#This Row],[Item]],Library[Item],Library[Calories],,0,1), "Not Found")</f>
        <v>Not Found</v>
      </c>
      <c r="T11" s="6"/>
      <c r="U11" s="15"/>
      <c r="V11" s="7" t="str">
        <f>IFERROR((Dish126[[#This Row],[Amount]]/_xlfn.XLOOKUP(Dish126[[#This Row],[Item]],Library[Item],Library[Amount],,0,1)) * _xlfn.XLOOKUP(Dish126[[#This Row],[Item]],Library[Item],Library[Calories],,0,1), "Not Found")</f>
        <v>Not Found</v>
      </c>
      <c r="X11" s="6" t="s">
        <v>5</v>
      </c>
      <c r="Y11" s="14">
        <v>55</v>
      </c>
      <c r="Z11" s="7">
        <f>IFERROR((Dish221[[#This Row],[Amount]]/_xlfn.XLOOKUP(Dish221[[#This Row],[Item]],Library[Item],Library[Amount],,0,1)) * _xlfn.XLOOKUP(Dish221[[#This Row],[Item]],Library[Item],Library[Calories],,0,1), "Not Found")</f>
        <v>383.35</v>
      </c>
      <c r="AB11" s="6" t="s">
        <v>105</v>
      </c>
      <c r="AC11" s="15">
        <v>215</v>
      </c>
      <c r="AD11" s="7">
        <f>IFERROR((Dish119[[#This Row],[Amount]]/_xlfn.XLOOKUP(Dish119[[#This Row],[Item]],Library[Item],Library[Amount],,0,1)) * _xlfn.XLOOKUP(Dish119[[#This Row],[Item]],Library[Item],Library[Calories],,0,1), "Not Found")</f>
        <v>36.549999999999997</v>
      </c>
    </row>
    <row r="12" spans="2:30" x14ac:dyDescent="0.35">
      <c r="K12" s="28" t="s">
        <v>79</v>
      </c>
      <c r="L12" s="25" t="s">
        <v>40</v>
      </c>
      <c r="M12" s="29">
        <v>100</v>
      </c>
      <c r="N12" s="27">
        <v>45</v>
      </c>
      <c r="P12" s="6"/>
      <c r="Q12" s="15"/>
      <c r="R12" s="7" t="str">
        <f>IFERROR((Dish117[[#This Row],[Amount]]/_xlfn.XLOOKUP(Dish117[[#This Row],[Item]],Library[Item],Library[Amount],,0,1)) * _xlfn.XLOOKUP(Dish117[[#This Row],[Item]],Library[Item],Library[Calories],,0,1), "Not Found")</f>
        <v>Not Found</v>
      </c>
      <c r="T12" s="10" t="s">
        <v>1</v>
      </c>
      <c r="U12" s="11"/>
      <c r="V12" s="12">
        <f>SUBTOTAL(109,Dish126[Calories])</f>
        <v>1309.4057142857143</v>
      </c>
      <c r="X12" s="6" t="s">
        <v>90</v>
      </c>
      <c r="Y12" s="15">
        <v>141</v>
      </c>
      <c r="Z12" s="7">
        <f>IFERROR((Dish221[[#This Row],[Amount]]/_xlfn.XLOOKUP(Dish221[[#This Row],[Item]],Library[Item],Library[Amount],,0,1)) * _xlfn.XLOOKUP(Dish221[[#This Row],[Item]],Library[Item],Library[Calories],,0,1), "Not Found")</f>
        <v>163.56</v>
      </c>
      <c r="AB12" s="6" t="s">
        <v>100</v>
      </c>
      <c r="AC12" s="15">
        <v>2</v>
      </c>
      <c r="AD12" s="7">
        <f>IFERROR((Dish119[[#This Row],[Amount]]/_xlfn.XLOOKUP(Dish119[[#This Row],[Item]],Library[Item],Library[Amount],,0,1)) * _xlfn.XLOOKUP(Dish119[[#This Row],[Item]],Library[Item],Library[Calories],,0,1), "Not Found")</f>
        <v>90</v>
      </c>
    </row>
    <row r="13" spans="2:30" x14ac:dyDescent="0.35">
      <c r="K13" s="24" t="s">
        <v>13</v>
      </c>
      <c r="L13" s="25" t="s">
        <v>40</v>
      </c>
      <c r="M13" s="29">
        <v>100</v>
      </c>
      <c r="N13" s="27">
        <v>25</v>
      </c>
      <c r="P13" s="6"/>
      <c r="Q13" s="15"/>
      <c r="R13" s="7" t="str">
        <f>IFERROR((Dish117[[#This Row],[Amount]]/_xlfn.XLOOKUP(Dish117[[#This Row],[Item]],Library[Item],Library[Amount],,0,1)) * _xlfn.XLOOKUP(Dish117[[#This Row],[Item]],Library[Item],Library[Calories],,0,1), "Not Found")</f>
        <v>Not Found</v>
      </c>
      <c r="T13" s="60" t="s">
        <v>101</v>
      </c>
      <c r="U13" s="60"/>
      <c r="V13" s="3">
        <v>6</v>
      </c>
      <c r="X13" s="10" t="s">
        <v>1</v>
      </c>
      <c r="Y13" s="11"/>
      <c r="Z13" s="12">
        <f>SUBTOTAL(109,Dish221[Calories])</f>
        <v>1238.7742857142857</v>
      </c>
      <c r="AB13" s="10" t="s">
        <v>1</v>
      </c>
      <c r="AC13" s="11"/>
      <c r="AD13" s="12">
        <f>SUBTOTAL(109,Dish119[Calories])</f>
        <v>525.42000000000007</v>
      </c>
    </row>
    <row r="14" spans="2:30" x14ac:dyDescent="0.35">
      <c r="K14" s="28" t="s">
        <v>70</v>
      </c>
      <c r="L14" s="25" t="s">
        <v>40</v>
      </c>
      <c r="M14" s="29">
        <v>100</v>
      </c>
      <c r="N14" s="27">
        <v>41</v>
      </c>
      <c r="P14" s="10" t="s">
        <v>1</v>
      </c>
      <c r="Q14" s="11"/>
      <c r="R14" s="12">
        <f>SUBTOTAL(109,Dish117[Calories])</f>
        <v>1321</v>
      </c>
      <c r="X14" s="60" t="s">
        <v>101</v>
      </c>
      <c r="Y14" s="60"/>
      <c r="Z14" s="56">
        <v>5</v>
      </c>
      <c r="AB14" s="32" t="s">
        <v>83</v>
      </c>
      <c r="AC14" s="32"/>
      <c r="AD14" s="3">
        <v>11</v>
      </c>
    </row>
    <row r="15" spans="2:30" x14ac:dyDescent="0.35">
      <c r="K15" s="24" t="s">
        <v>24</v>
      </c>
      <c r="L15" s="25" t="s">
        <v>41</v>
      </c>
      <c r="M15" s="26">
        <v>0.25</v>
      </c>
      <c r="N15" s="27">
        <v>188</v>
      </c>
      <c r="P15" s="60" t="s">
        <v>102</v>
      </c>
      <c r="Q15" s="60"/>
      <c r="R15" s="3">
        <v>8</v>
      </c>
    </row>
    <row r="16" spans="2:30" ht="15.5" x14ac:dyDescent="0.35">
      <c r="K16" s="28" t="s">
        <v>80</v>
      </c>
      <c r="L16" s="25" t="s">
        <v>40</v>
      </c>
      <c r="M16" s="29">
        <v>100</v>
      </c>
      <c r="N16" s="27">
        <v>105</v>
      </c>
      <c r="T16" s="62">
        <f>IFERROR(Dish123[[#Totals],[Calories]]/V25, "Input Number of Servings")</f>
        <v>446.65625</v>
      </c>
      <c r="U16" s="62"/>
      <c r="V16" s="62"/>
      <c r="X16" s="62">
        <f>IFERROR(Dish22124[[#Totals],[Calories]]/Z26, "Input Number of Servings")</f>
        <v>49.721500000000006</v>
      </c>
      <c r="Y16" s="62"/>
      <c r="Z16" s="62"/>
    </row>
    <row r="17" spans="11:30" ht="15.5" x14ac:dyDescent="0.35">
      <c r="K17" s="24" t="s">
        <v>12</v>
      </c>
      <c r="L17" s="25" t="s">
        <v>40</v>
      </c>
      <c r="M17" s="29">
        <v>100</v>
      </c>
      <c r="N17" s="27">
        <v>25</v>
      </c>
      <c r="P17" s="62">
        <f>IFERROR(Dish2[[#Totals],[Calories]]/R27, "Input Number of Servings")</f>
        <v>446.75</v>
      </c>
      <c r="Q17" s="62"/>
      <c r="R17" s="62"/>
      <c r="T17" s="61" t="s">
        <v>71</v>
      </c>
      <c r="U17" s="61"/>
      <c r="V17" s="61"/>
      <c r="X17" s="61" t="s">
        <v>91</v>
      </c>
      <c r="Y17" s="61"/>
      <c r="Z17" s="61"/>
    </row>
    <row r="18" spans="11:30" ht="15.5" x14ac:dyDescent="0.35">
      <c r="K18" s="24" t="s">
        <v>98</v>
      </c>
      <c r="L18" s="25" t="s">
        <v>43</v>
      </c>
      <c r="M18" s="29">
        <v>2</v>
      </c>
      <c r="N18" s="27">
        <v>90</v>
      </c>
      <c r="P18" s="61" t="s">
        <v>49</v>
      </c>
      <c r="Q18" s="61"/>
      <c r="R18" s="61"/>
      <c r="T18" s="20" t="s">
        <v>0</v>
      </c>
      <c r="U18" s="21" t="s">
        <v>3</v>
      </c>
      <c r="V18" s="21" t="s">
        <v>4</v>
      </c>
      <c r="X18" s="20" t="s">
        <v>0</v>
      </c>
      <c r="Y18" s="21" t="s">
        <v>3</v>
      </c>
      <c r="Z18" s="21" t="s">
        <v>4</v>
      </c>
      <c r="AB18" s="62" t="str">
        <f>IFERROR(Dish1[[#Totals],[Calories]]/AD28, "Input Number of Servings")</f>
        <v>Input Number of Servings</v>
      </c>
      <c r="AC18" s="62"/>
      <c r="AD18" s="62"/>
    </row>
    <row r="19" spans="11:30" ht="15.5" x14ac:dyDescent="0.35">
      <c r="K19" s="28" t="s">
        <v>39</v>
      </c>
      <c r="L19" s="25" t="s">
        <v>41</v>
      </c>
      <c r="M19" s="26">
        <v>0.33333333333333331</v>
      </c>
      <c r="N19" s="27">
        <v>80</v>
      </c>
      <c r="P19" s="20" t="s">
        <v>0</v>
      </c>
      <c r="Q19" s="21" t="s">
        <v>3</v>
      </c>
      <c r="R19" s="21" t="s">
        <v>4</v>
      </c>
      <c r="T19" s="24" t="s">
        <v>39</v>
      </c>
      <c r="U19" s="14">
        <v>0.33333333333333331</v>
      </c>
      <c r="V19" s="7">
        <f>IFERROR((Dish123[[#This Row],[Amount]]/_xlfn.XLOOKUP(Dish123[[#This Row],[Item]],Library[Item],Library[Amount],,0,1)) * _xlfn.XLOOKUP(Dish123[[#This Row],[Item]],Library[Item],Library[Calories],,0,1), "Not Found")</f>
        <v>80</v>
      </c>
      <c r="X19" s="6" t="s">
        <v>66</v>
      </c>
      <c r="Y19" s="14">
        <v>87</v>
      </c>
      <c r="Z19" s="7">
        <f>IFERROR((Dish22124[[#This Row],[Amount]]/_xlfn.XLOOKUP(Dish22124[[#This Row],[Item]],Library[Item],Library[Amount],,0,1)) * _xlfn.XLOOKUP(Dish22124[[#This Row],[Item]],Library[Item],Library[Calories],,0,1), "Not Found")</f>
        <v>34.799999999999997</v>
      </c>
      <c r="AB19" s="61"/>
      <c r="AC19" s="61"/>
      <c r="AD19" s="61"/>
    </row>
    <row r="20" spans="11:30" x14ac:dyDescent="0.35">
      <c r="K20" s="24" t="s">
        <v>84</v>
      </c>
      <c r="L20" s="25" t="s">
        <v>40</v>
      </c>
      <c r="M20" s="26">
        <v>100</v>
      </c>
      <c r="N20" s="27">
        <v>125</v>
      </c>
      <c r="P20" s="6" t="s">
        <v>22</v>
      </c>
      <c r="Q20" s="30">
        <v>0.5</v>
      </c>
      <c r="R20" s="7">
        <f>IFERROR((Dish2[[#This Row],[Amount]]/_xlfn.XLOOKUP(Dish2[[#This Row],[Item]],Library[Item],Library[Amount],,0,1)) * _xlfn.XLOOKUP(Dish2[[#This Row],[Item]],Library[Item],Library[Calories],,0,1), "Not Found")</f>
        <v>150</v>
      </c>
      <c r="T20" s="6" t="s">
        <v>37</v>
      </c>
      <c r="U20" s="15">
        <v>3.125E-2</v>
      </c>
      <c r="V20" s="7">
        <f>IFERROR((Dish123[[#This Row],[Amount]]/_xlfn.XLOOKUP(Dish123[[#This Row],[Item]],Library[Item],Library[Amount],,0,1)) * _xlfn.XLOOKUP(Dish123[[#This Row],[Item]],Library[Item],Library[Calories],,0,1), "Not Found")</f>
        <v>24.15625</v>
      </c>
      <c r="X20" s="6" t="s">
        <v>65</v>
      </c>
      <c r="Y20" s="15">
        <v>23</v>
      </c>
      <c r="Z20" s="7">
        <f>IFERROR((Dish22124[[#This Row],[Amount]]/_xlfn.XLOOKUP(Dish22124[[#This Row],[Item]],Library[Item],Library[Amount],,0,1)) * _xlfn.XLOOKUP(Dish22124[[#This Row],[Item]],Library[Item],Library[Calories],,0,1), "Not Found")</f>
        <v>7.36</v>
      </c>
      <c r="AB20" s="20" t="s">
        <v>0</v>
      </c>
      <c r="AC20" s="21" t="s">
        <v>3</v>
      </c>
      <c r="AD20" s="21" t="s">
        <v>4</v>
      </c>
    </row>
    <row r="21" spans="11:30" x14ac:dyDescent="0.35">
      <c r="K21" s="28" t="s">
        <v>90</v>
      </c>
      <c r="L21" s="25" t="s">
        <v>40</v>
      </c>
      <c r="M21" s="26">
        <v>100</v>
      </c>
      <c r="N21" s="27">
        <v>116</v>
      </c>
      <c r="P21" s="6" t="s">
        <v>32</v>
      </c>
      <c r="Q21" s="31">
        <v>2</v>
      </c>
      <c r="R21" s="7">
        <f>IFERROR((Dish2[[#This Row],[Amount]]/_xlfn.XLOOKUP(Dish2[[#This Row],[Item]],Library[Item],Library[Amount],,0,1)) * _xlfn.XLOOKUP(Dish2[[#This Row],[Item]],Library[Item],Library[Calories],,0,1), "Not Found")</f>
        <v>20</v>
      </c>
      <c r="T21" s="24" t="s">
        <v>28</v>
      </c>
      <c r="U21" s="15">
        <v>0.33333333333333331</v>
      </c>
      <c r="V21" s="7">
        <f>IFERROR((Dish123[[#This Row],[Amount]]/_xlfn.XLOOKUP(Dish123[[#This Row],[Item]],Library[Item],Library[Amount],,0,1)) * _xlfn.XLOOKUP(Dish123[[#This Row],[Item]],Library[Item],Library[Calories],,0,1), "Not Found")</f>
        <v>40</v>
      </c>
      <c r="X21" s="24" t="s">
        <v>67</v>
      </c>
      <c r="Y21" s="15">
        <v>117</v>
      </c>
      <c r="Z21" s="7">
        <f>IFERROR((Dish22124[[#This Row],[Amount]]/_xlfn.XLOOKUP(Dish22124[[#This Row],[Item]],Library[Item],Library[Amount],,0,1)) * _xlfn.XLOOKUP(Dish22124[[#This Row],[Item]],Library[Item],Library[Calories],,0,1), "Not Found")</f>
        <v>36.269999999999996</v>
      </c>
      <c r="AB21" s="6"/>
      <c r="AC21" s="14"/>
      <c r="AD21" s="7" t="str">
        <f>IFERROR((Dish1[[#This Row],[Amount]]/_xlfn.XLOOKUP(Dish1[[#This Row],[Item]],Library[Item],Library[Amount],,0,1)) * _xlfn.XLOOKUP(Dish1[[#This Row],[Item]],Library[Item],Library[Calories],,0,1), "Not Found")</f>
        <v>Not Found</v>
      </c>
    </row>
    <row r="22" spans="11:30" x14ac:dyDescent="0.35">
      <c r="K22" s="28" t="s">
        <v>68</v>
      </c>
      <c r="L22" s="25"/>
      <c r="M22" s="26">
        <v>1</v>
      </c>
      <c r="N22" s="27">
        <v>210</v>
      </c>
      <c r="P22" s="6" t="s">
        <v>23</v>
      </c>
      <c r="Q22" s="31">
        <v>0.125</v>
      </c>
      <c r="R22" s="7">
        <f>IFERROR((Dish2[[#This Row],[Amount]]/_xlfn.XLOOKUP(Dish2[[#This Row],[Item]],Library[Item],Library[Amount],,0,1)) * _xlfn.XLOOKUP(Dish2[[#This Row],[Item]],Library[Item],Library[Calories],,0,1), "Not Found")</f>
        <v>100</v>
      </c>
      <c r="T22" s="6" t="s">
        <v>38</v>
      </c>
      <c r="U22" s="15">
        <v>0.5</v>
      </c>
      <c r="V22" s="7">
        <f>IFERROR((Dish123[[#This Row],[Amount]]/_xlfn.XLOOKUP(Dish123[[#This Row],[Item]],Library[Item],Library[Amount],,0,1)) * _xlfn.XLOOKUP(Dish123[[#This Row],[Item]],Library[Item],Library[Calories],,0,1), "Not Found")</f>
        <v>227.5</v>
      </c>
      <c r="X22" s="6" t="s">
        <v>14</v>
      </c>
      <c r="Y22" s="15">
        <v>1</v>
      </c>
      <c r="Z22" s="7">
        <f>IFERROR((Dish22124[[#This Row],[Amount]]/_xlfn.XLOOKUP(Dish22124[[#This Row],[Item]],Library[Item],Library[Amount],,0,1)) * _xlfn.XLOOKUP(Dish22124[[#This Row],[Item]],Library[Item],Library[Calories],,0,1), "Not Found")</f>
        <v>420</v>
      </c>
      <c r="AB22" s="6"/>
      <c r="AC22" s="14"/>
      <c r="AD22" s="7" t="str">
        <f>IFERROR((Dish1[[#This Row],[Amount]]/_xlfn.XLOOKUP(Dish1[[#This Row],[Item]],Library[Item],Library[Amount],,0,1)) * _xlfn.XLOOKUP(Dish1[[#This Row],[Item]],Library[Item],Library[Calories],,0,1), "Not Found")</f>
        <v>Not Found</v>
      </c>
    </row>
    <row r="23" spans="11:30" x14ac:dyDescent="0.35">
      <c r="K23" s="24" t="s">
        <v>14</v>
      </c>
      <c r="L23" s="25" t="s">
        <v>82</v>
      </c>
      <c r="M23" s="26">
        <v>1</v>
      </c>
      <c r="N23" s="27">
        <f>120*3.5</f>
        <v>420</v>
      </c>
      <c r="P23" s="6" t="s">
        <v>24</v>
      </c>
      <c r="Q23" s="31">
        <v>0.125</v>
      </c>
      <c r="R23" s="7">
        <f>IFERROR((Dish2[[#This Row],[Amount]]/_xlfn.XLOOKUP(Dish2[[#This Row],[Item]],Library[Item],Library[Amount],,0,1)) * _xlfn.XLOOKUP(Dish2[[#This Row],[Item]],Library[Item],Library[Calories],,0,1), "Not Found")</f>
        <v>94</v>
      </c>
      <c r="T23" s="6" t="s">
        <v>22</v>
      </c>
      <c r="U23" s="15">
        <v>0.25</v>
      </c>
      <c r="V23" s="7">
        <f>IFERROR((Dish123[[#This Row],[Amount]]/_xlfn.XLOOKUP(Dish123[[#This Row],[Item]],Library[Item],Library[Amount],,0,1)) * _xlfn.XLOOKUP(Dish123[[#This Row],[Item]],Library[Item],Library[Calories],,0,1), "Not Found")</f>
        <v>75</v>
      </c>
      <c r="X23" s="6" t="s">
        <v>92</v>
      </c>
      <c r="Y23" s="15">
        <v>1</v>
      </c>
      <c r="Z23" s="7">
        <f>IFERROR((Dish22124[[#This Row],[Amount]]/_xlfn.XLOOKUP(Dish22124[[#This Row],[Item]],Library[Item],Library[Amount],,0,1)) * _xlfn.XLOOKUP(Dish22124[[#This Row],[Item]],Library[Item],Library[Calories],,0,1), "Not Found")</f>
        <v>120</v>
      </c>
      <c r="AB23" s="6"/>
      <c r="AC23" s="14"/>
      <c r="AD23" s="7" t="str">
        <f>IFERROR((Dish1[[#This Row],[Amount]]/_xlfn.XLOOKUP(Dish1[[#This Row],[Item]],Library[Item],Library[Amount],,0,1)) * _xlfn.XLOOKUP(Dish1[[#This Row],[Item]],Library[Item],Library[Calories],,0,1), "Not Found")</f>
        <v>Not Found</v>
      </c>
    </row>
    <row r="24" spans="11:30" x14ac:dyDescent="0.35">
      <c r="K24" s="24" t="s">
        <v>10</v>
      </c>
      <c r="L24" s="25" t="s">
        <v>82</v>
      </c>
      <c r="M24" s="29">
        <v>1</v>
      </c>
      <c r="N24" s="27">
        <f>60*3.5</f>
        <v>210</v>
      </c>
      <c r="P24" s="6" t="s">
        <v>62</v>
      </c>
      <c r="Q24" s="31">
        <v>0.75</v>
      </c>
      <c r="R24" s="7">
        <f>IFERROR((Dish2[[#This Row],[Amount]]/_xlfn.XLOOKUP(Dish2[[#This Row],[Item]],Library[Item],Library[Amount],,0,1)) * _xlfn.XLOOKUP(Dish2[[#This Row],[Item]],Library[Item],Library[Calories],,0,1), "Not Found")</f>
        <v>51.75</v>
      </c>
      <c r="T24" s="10" t="s">
        <v>1</v>
      </c>
      <c r="U24" s="11"/>
      <c r="V24" s="12">
        <f>SUBTOTAL(109,Dish123[Calories])</f>
        <v>446.65625</v>
      </c>
      <c r="X24" s="6" t="s">
        <v>93</v>
      </c>
      <c r="Y24" s="15">
        <v>0.5</v>
      </c>
      <c r="Z24" s="7">
        <f>IFERROR((Dish22124[[#This Row],[Amount]]/_xlfn.XLOOKUP(Dish22124[[#This Row],[Item]],Library[Item],Library[Amount],,0,1)) * _xlfn.XLOOKUP(Dish22124[[#This Row],[Item]],Library[Item],Library[Calories],,0,1), "Not Found")</f>
        <v>376</v>
      </c>
      <c r="AB24" s="6"/>
      <c r="AC24" s="14"/>
      <c r="AD24" s="7" t="str">
        <f>IFERROR((Dish1[[#This Row],[Amount]]/_xlfn.XLOOKUP(Dish1[[#This Row],[Item]],Library[Item],Library[Amount],,0,1)) * _xlfn.XLOOKUP(Dish1[[#This Row],[Item]],Library[Item],Library[Calories],,0,1), "Not Found")</f>
        <v>Not Found</v>
      </c>
    </row>
    <row r="25" spans="11:30" x14ac:dyDescent="0.35">
      <c r="K25" s="28" t="s">
        <v>64</v>
      </c>
      <c r="L25" s="25" t="s">
        <v>43</v>
      </c>
      <c r="M25" s="29">
        <v>1</v>
      </c>
      <c r="N25" s="27">
        <v>35</v>
      </c>
      <c r="P25" s="6" t="s">
        <v>19</v>
      </c>
      <c r="Q25" s="31">
        <v>0.5</v>
      </c>
      <c r="R25" s="7">
        <f>IFERROR((Dish2[[#This Row],[Amount]]/_xlfn.XLOOKUP(Dish2[[#This Row],[Item]],Library[Item],Library[Amount],,0,1)) * _xlfn.XLOOKUP(Dish2[[#This Row],[Item]],Library[Item],Library[Calories],,0,1), "Not Found")</f>
        <v>31</v>
      </c>
      <c r="T25" s="32" t="s">
        <v>63</v>
      </c>
      <c r="U25" s="32"/>
      <c r="V25" s="3">
        <v>1</v>
      </c>
      <c r="X25" s="10" t="s">
        <v>1</v>
      </c>
      <c r="Y25" s="11"/>
      <c r="Z25" s="12">
        <f>SUBTOTAL(109,Dish22124[Calories])</f>
        <v>994.43000000000006</v>
      </c>
      <c r="AB25" s="24"/>
      <c r="AC25" s="15"/>
      <c r="AD25" s="7" t="str">
        <f>IFERROR((Dish1[[#This Row],[Amount]]/_xlfn.XLOOKUP(Dish1[[#This Row],[Item]],Library[Item],Library[Amount],,0,1)) * _xlfn.XLOOKUP(Dish1[[#This Row],[Item]],Library[Item],Library[Calories],,0,1), "Not Found")</f>
        <v>Not Found</v>
      </c>
    </row>
    <row r="26" spans="11:30" x14ac:dyDescent="0.35">
      <c r="K26" s="28" t="s">
        <v>48</v>
      </c>
      <c r="L26" s="27" t="s">
        <v>55</v>
      </c>
      <c r="M26" s="26">
        <v>1</v>
      </c>
      <c r="N26" s="27">
        <v>73</v>
      </c>
      <c r="P26" s="10" t="s">
        <v>1</v>
      </c>
      <c r="Q26" s="11"/>
      <c r="R26" s="12">
        <f>SUBTOTAL(109,Dish2[Calories])</f>
        <v>446.75</v>
      </c>
      <c r="X26" s="60" t="s">
        <v>94</v>
      </c>
      <c r="Y26" s="60"/>
      <c r="Z26" s="3">
        <v>20</v>
      </c>
      <c r="AB26" s="6"/>
      <c r="AC26" s="15"/>
      <c r="AD26" s="7" t="str">
        <f>IFERROR((Dish1[[#This Row],[Amount]]/_xlfn.XLOOKUP(Dish1[[#This Row],[Item]],Library[Item],Library[Amount],,0,1)) * _xlfn.XLOOKUP(Dish1[[#This Row],[Item]],Library[Item],Library[Calories],,0,1), "Not Found")</f>
        <v>Not Found</v>
      </c>
    </row>
    <row r="27" spans="11:30" x14ac:dyDescent="0.35">
      <c r="K27" s="24" t="s">
        <v>29</v>
      </c>
      <c r="L27" s="25" t="s">
        <v>40</v>
      </c>
      <c r="M27" s="26">
        <v>100</v>
      </c>
      <c r="N27" s="27">
        <v>71</v>
      </c>
      <c r="P27" s="32" t="s">
        <v>63</v>
      </c>
      <c r="Q27" s="32"/>
      <c r="R27" s="3">
        <v>1</v>
      </c>
      <c r="AB27" s="10" t="s">
        <v>1</v>
      </c>
      <c r="AC27" s="11"/>
      <c r="AD27" s="12">
        <f>SUBTOTAL(109,Dish1[Calories])</f>
        <v>0</v>
      </c>
    </row>
    <row r="28" spans="11:30" x14ac:dyDescent="0.35">
      <c r="K28" s="28" t="s">
        <v>87</v>
      </c>
      <c r="L28" s="25" t="s">
        <v>43</v>
      </c>
      <c r="M28" s="29">
        <v>1</v>
      </c>
      <c r="N28" s="27">
        <v>45</v>
      </c>
      <c r="AB28" s="60" t="s">
        <v>97</v>
      </c>
      <c r="AC28" s="60"/>
      <c r="AD28" s="3"/>
    </row>
    <row r="29" spans="11:30" x14ac:dyDescent="0.35">
      <c r="K29" s="28" t="s">
        <v>30</v>
      </c>
      <c r="L29" s="25" t="s">
        <v>40</v>
      </c>
      <c r="M29" s="26">
        <v>100</v>
      </c>
      <c r="N29" s="27">
        <v>290</v>
      </c>
    </row>
    <row r="30" spans="11:30" x14ac:dyDescent="0.35">
      <c r="K30" s="28" t="s">
        <v>31</v>
      </c>
      <c r="L30" s="25" t="s">
        <v>40</v>
      </c>
      <c r="M30" s="26">
        <v>100</v>
      </c>
      <c r="N30" s="27">
        <v>27</v>
      </c>
    </row>
    <row r="31" spans="11:30" x14ac:dyDescent="0.35">
      <c r="K31" s="24" t="s">
        <v>16</v>
      </c>
      <c r="L31" s="25" t="s">
        <v>40</v>
      </c>
      <c r="M31" s="26">
        <v>100</v>
      </c>
      <c r="N31" s="27">
        <v>25</v>
      </c>
    </row>
    <row r="32" spans="11:30" x14ac:dyDescent="0.35">
      <c r="K32" s="24" t="s">
        <v>21</v>
      </c>
      <c r="L32" s="25" t="s">
        <v>55</v>
      </c>
      <c r="M32" s="26">
        <v>1</v>
      </c>
      <c r="N32" s="27">
        <v>70</v>
      </c>
    </row>
    <row r="33" spans="11:14" x14ac:dyDescent="0.35">
      <c r="K33" s="28" t="s">
        <v>88</v>
      </c>
      <c r="L33" s="25" t="s">
        <v>41</v>
      </c>
      <c r="M33" s="26">
        <v>0.25</v>
      </c>
      <c r="N33" s="27">
        <v>152</v>
      </c>
    </row>
    <row r="34" spans="11:14" x14ac:dyDescent="0.35">
      <c r="K34" s="28" t="s">
        <v>38</v>
      </c>
      <c r="L34" s="25" t="s">
        <v>41</v>
      </c>
      <c r="M34" s="26">
        <v>1</v>
      </c>
      <c r="N34" s="27">
        <v>455</v>
      </c>
    </row>
    <row r="35" spans="11:14" x14ac:dyDescent="0.35">
      <c r="K35" s="24" t="s">
        <v>19</v>
      </c>
      <c r="L35" s="25" t="s">
        <v>41</v>
      </c>
      <c r="M35" s="26">
        <v>0.5</v>
      </c>
      <c r="N35" s="27">
        <v>31</v>
      </c>
    </row>
    <row r="36" spans="11:14" x14ac:dyDescent="0.35">
      <c r="K36" s="28" t="s">
        <v>85</v>
      </c>
      <c r="L36" s="25" t="s">
        <v>43</v>
      </c>
      <c r="M36" s="29">
        <v>1</v>
      </c>
      <c r="N36" s="27">
        <v>64</v>
      </c>
    </row>
    <row r="37" spans="11:14" x14ac:dyDescent="0.35">
      <c r="K37" s="28" t="s">
        <v>36</v>
      </c>
      <c r="L37" s="25" t="s">
        <v>43</v>
      </c>
      <c r="M37" s="26">
        <v>1</v>
      </c>
      <c r="N37" s="27">
        <v>3</v>
      </c>
    </row>
    <row r="38" spans="11:14" x14ac:dyDescent="0.35">
      <c r="K38" s="24" t="s">
        <v>18</v>
      </c>
      <c r="L38" s="25" t="s">
        <v>40</v>
      </c>
      <c r="M38" s="26">
        <v>100</v>
      </c>
      <c r="N38" s="27">
        <v>22</v>
      </c>
    </row>
    <row r="39" spans="11:14" x14ac:dyDescent="0.35">
      <c r="K39" s="24" t="s">
        <v>22</v>
      </c>
      <c r="L39" s="25" t="s">
        <v>41</v>
      </c>
      <c r="M39" s="26">
        <v>0.5</v>
      </c>
      <c r="N39" s="27">
        <v>150</v>
      </c>
    </row>
    <row r="40" spans="11:14" x14ac:dyDescent="0.35">
      <c r="K40" s="28" t="s">
        <v>5</v>
      </c>
      <c r="L40" s="25" t="s">
        <v>40</v>
      </c>
      <c r="M40" s="26">
        <v>100</v>
      </c>
      <c r="N40" s="27">
        <v>697</v>
      </c>
    </row>
    <row r="41" spans="11:14" x14ac:dyDescent="0.35">
      <c r="K41" s="24" t="s">
        <v>28</v>
      </c>
      <c r="L41" s="25" t="s">
        <v>43</v>
      </c>
      <c r="M41" s="26">
        <v>1</v>
      </c>
      <c r="N41" s="27">
        <v>120</v>
      </c>
    </row>
    <row r="42" spans="11:14" x14ac:dyDescent="0.35">
      <c r="K42" s="24" t="s">
        <v>66</v>
      </c>
      <c r="L42" s="25" t="s">
        <v>40</v>
      </c>
      <c r="M42" s="29">
        <v>100</v>
      </c>
      <c r="N42" s="27">
        <v>40</v>
      </c>
    </row>
    <row r="43" spans="11:14" x14ac:dyDescent="0.35">
      <c r="K43" s="28" t="s">
        <v>45</v>
      </c>
      <c r="L43" s="27" t="s">
        <v>40</v>
      </c>
      <c r="M43" s="26">
        <v>100</v>
      </c>
      <c r="N43" s="27">
        <v>233</v>
      </c>
    </row>
    <row r="44" spans="11:14" x14ac:dyDescent="0.35">
      <c r="K44" s="28" t="s">
        <v>23</v>
      </c>
      <c r="L44" s="25" t="s">
        <v>41</v>
      </c>
      <c r="M44" s="26">
        <v>0.25</v>
      </c>
      <c r="N44" s="27">
        <v>200</v>
      </c>
    </row>
    <row r="45" spans="11:14" x14ac:dyDescent="0.35">
      <c r="K45" s="28" t="s">
        <v>69</v>
      </c>
      <c r="L45" s="25" t="s">
        <v>40</v>
      </c>
      <c r="M45" s="26">
        <v>100</v>
      </c>
      <c r="N45" s="27">
        <v>20</v>
      </c>
    </row>
    <row r="46" spans="11:14" x14ac:dyDescent="0.35">
      <c r="K46" s="28" t="s">
        <v>67</v>
      </c>
      <c r="L46" s="25" t="s">
        <v>40</v>
      </c>
      <c r="M46" s="26">
        <v>100</v>
      </c>
      <c r="N46" s="27">
        <v>31</v>
      </c>
    </row>
    <row r="47" spans="11:14" x14ac:dyDescent="0.35">
      <c r="K47" s="24" t="s">
        <v>65</v>
      </c>
      <c r="L47" s="25" t="s">
        <v>40</v>
      </c>
      <c r="M47" s="29">
        <v>100</v>
      </c>
      <c r="N47" s="27">
        <v>32</v>
      </c>
    </row>
    <row r="48" spans="11:14" x14ac:dyDescent="0.35">
      <c r="K48" s="28" t="s">
        <v>78</v>
      </c>
      <c r="L48" s="27" t="s">
        <v>40</v>
      </c>
      <c r="M48" s="26">
        <v>100</v>
      </c>
      <c r="N48" s="27">
        <v>122</v>
      </c>
    </row>
    <row r="49" spans="11:14" x14ac:dyDescent="0.35">
      <c r="K49" s="28" t="s">
        <v>81</v>
      </c>
      <c r="L49" s="25" t="s">
        <v>40</v>
      </c>
      <c r="M49" s="29">
        <v>100</v>
      </c>
      <c r="N49" s="27">
        <v>164</v>
      </c>
    </row>
    <row r="50" spans="11:14" x14ac:dyDescent="0.35">
      <c r="K50" s="24" t="s">
        <v>33</v>
      </c>
      <c r="L50" s="25" t="s">
        <v>40</v>
      </c>
      <c r="M50" s="26">
        <v>100</v>
      </c>
      <c r="N50" s="27">
        <v>77</v>
      </c>
    </row>
    <row r="51" spans="11:14" x14ac:dyDescent="0.35">
      <c r="K51" s="24" t="s">
        <v>44</v>
      </c>
      <c r="L51" s="25" t="s">
        <v>40</v>
      </c>
      <c r="M51" s="29">
        <v>100</v>
      </c>
      <c r="N51" s="27">
        <v>86</v>
      </c>
    </row>
    <row r="52" spans="11:14" x14ac:dyDescent="0.35">
      <c r="K52" s="24" t="s">
        <v>57</v>
      </c>
      <c r="L52" s="25" t="s">
        <v>41</v>
      </c>
      <c r="M52" s="26">
        <v>1</v>
      </c>
      <c r="N52" s="27">
        <v>200</v>
      </c>
    </row>
    <row r="53" spans="11:14" x14ac:dyDescent="0.35">
      <c r="K53" s="24" t="s">
        <v>56</v>
      </c>
      <c r="L53" s="25" t="s">
        <v>40</v>
      </c>
      <c r="M53" s="26">
        <v>100</v>
      </c>
      <c r="N53" s="27">
        <v>353</v>
      </c>
    </row>
    <row r="54" spans="11:14" x14ac:dyDescent="0.35">
      <c r="K54" s="28" t="s">
        <v>46</v>
      </c>
      <c r="L54" s="27" t="s">
        <v>40</v>
      </c>
      <c r="M54" s="26">
        <v>100</v>
      </c>
      <c r="N54" s="27">
        <v>250</v>
      </c>
    </row>
    <row r="55" spans="11:14" x14ac:dyDescent="0.35">
      <c r="K55" s="28" t="s">
        <v>107</v>
      </c>
      <c r="L55" s="27" t="s">
        <v>40</v>
      </c>
      <c r="M55" s="26">
        <v>100</v>
      </c>
      <c r="N55" s="27">
        <v>208</v>
      </c>
    </row>
    <row r="56" spans="11:14" x14ac:dyDescent="0.35">
      <c r="K56" s="28" t="s">
        <v>62</v>
      </c>
      <c r="L56" s="25" t="s">
        <v>43</v>
      </c>
      <c r="M56" s="26">
        <v>1</v>
      </c>
      <c r="N56" s="27">
        <v>69</v>
      </c>
    </row>
    <row r="57" spans="11:14" x14ac:dyDescent="0.35">
      <c r="K57" s="28" t="s">
        <v>86</v>
      </c>
      <c r="L57" s="25" t="s">
        <v>43</v>
      </c>
      <c r="M57" s="29">
        <v>1</v>
      </c>
      <c r="N57" s="27">
        <v>10</v>
      </c>
    </row>
    <row r="58" spans="11:14" x14ac:dyDescent="0.35">
      <c r="K58" s="24" t="s">
        <v>59</v>
      </c>
      <c r="L58" s="25" t="s">
        <v>40</v>
      </c>
      <c r="M58" s="26"/>
      <c r="N58" s="27"/>
    </row>
    <row r="59" spans="11:14" x14ac:dyDescent="0.35">
      <c r="K59" s="24" t="s">
        <v>108</v>
      </c>
      <c r="L59" s="25" t="s">
        <v>40</v>
      </c>
      <c r="M59" s="26">
        <v>100</v>
      </c>
      <c r="N59" s="27">
        <v>23</v>
      </c>
    </row>
    <row r="60" spans="11:14" x14ac:dyDescent="0.35">
      <c r="K60" s="28" t="s">
        <v>37</v>
      </c>
      <c r="L60" s="25" t="s">
        <v>41</v>
      </c>
      <c r="M60" s="26">
        <v>1</v>
      </c>
      <c r="N60" s="27">
        <v>773</v>
      </c>
    </row>
    <row r="61" spans="11:14" x14ac:dyDescent="0.35">
      <c r="K61" s="24" t="s">
        <v>61</v>
      </c>
      <c r="L61" s="25" t="s">
        <v>40</v>
      </c>
      <c r="M61" s="26">
        <v>100</v>
      </c>
      <c r="N61" s="27">
        <v>143</v>
      </c>
    </row>
    <row r="62" spans="11:14" x14ac:dyDescent="0.35">
      <c r="K62" s="24" t="s">
        <v>17</v>
      </c>
      <c r="L62" s="25" t="s">
        <v>40</v>
      </c>
      <c r="M62" s="26">
        <v>100</v>
      </c>
      <c r="N62" s="27">
        <v>18</v>
      </c>
    </row>
    <row r="63" spans="11:14" x14ac:dyDescent="0.35">
      <c r="K63" s="28" t="s">
        <v>47</v>
      </c>
      <c r="L63" s="27" t="s">
        <v>42</v>
      </c>
      <c r="M63" s="26">
        <v>1</v>
      </c>
      <c r="N63" s="27">
        <v>50</v>
      </c>
    </row>
    <row r="64" spans="11:14" x14ac:dyDescent="0.35">
      <c r="K64" s="24" t="s">
        <v>58</v>
      </c>
      <c r="L64" s="25" t="s">
        <v>42</v>
      </c>
      <c r="M64" s="26">
        <v>1</v>
      </c>
      <c r="N64" s="27">
        <v>110</v>
      </c>
    </row>
    <row r="65" spans="11:14" x14ac:dyDescent="0.35">
      <c r="K65" s="24" t="s">
        <v>32</v>
      </c>
      <c r="L65" s="25" t="s">
        <v>43</v>
      </c>
      <c r="M65" s="26">
        <v>1</v>
      </c>
      <c r="N65" s="27">
        <v>10</v>
      </c>
    </row>
    <row r="66" spans="11:14" x14ac:dyDescent="0.35">
      <c r="K66" s="24" t="s">
        <v>15</v>
      </c>
      <c r="L66" s="25" t="s">
        <v>40</v>
      </c>
      <c r="M66" s="26">
        <v>100</v>
      </c>
      <c r="N66" s="27">
        <v>17</v>
      </c>
    </row>
  </sheetData>
  <mergeCells count="39">
    <mergeCell ref="P3:R3"/>
    <mergeCell ref="AB18:AD18"/>
    <mergeCell ref="X2:Z2"/>
    <mergeCell ref="AB2:AD2"/>
    <mergeCell ref="P2:R2"/>
    <mergeCell ref="T3:V3"/>
    <mergeCell ref="AB3:AD3"/>
    <mergeCell ref="P17:R17"/>
    <mergeCell ref="T16:V16"/>
    <mergeCell ref="P18:R18"/>
    <mergeCell ref="T17:V17"/>
    <mergeCell ref="P15:Q15"/>
    <mergeCell ref="T13:U13"/>
    <mergeCell ref="T2:V2"/>
    <mergeCell ref="B6:C6"/>
    <mergeCell ref="B4:C4"/>
    <mergeCell ref="B5:C5"/>
    <mergeCell ref="F6:G6"/>
    <mergeCell ref="D4:E4"/>
    <mergeCell ref="D5:E5"/>
    <mergeCell ref="D6:E6"/>
    <mergeCell ref="F4:G4"/>
    <mergeCell ref="F5:G5"/>
    <mergeCell ref="B3:C3"/>
    <mergeCell ref="D3:E3"/>
    <mergeCell ref="F3:G3"/>
    <mergeCell ref="AB28:AC28"/>
    <mergeCell ref="X17:Z17"/>
    <mergeCell ref="X26:Y26"/>
    <mergeCell ref="AB19:AD19"/>
    <mergeCell ref="X3:Z3"/>
    <mergeCell ref="X14:Y14"/>
    <mergeCell ref="X16:Z16"/>
    <mergeCell ref="B7:C7"/>
    <mergeCell ref="B8:C8"/>
    <mergeCell ref="D8:E8"/>
    <mergeCell ref="D7:E7"/>
    <mergeCell ref="F7:G7"/>
    <mergeCell ref="F8:G8"/>
  </mergeCells>
  <phoneticPr fontId="10" type="noConversion"/>
  <pageMargins left="0.7" right="0.7" top="0.75" bottom="0.75" header="0.3" footer="0.3"/>
  <pageSetup orientation="portrait" r:id="rId1"/>
  <drawing r:id="rId2"/>
  <tableParts count="9"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0EBF5-349F-4A4E-A9FB-BDF1F196C20C}">
  <dimension ref="A1:K185"/>
  <sheetViews>
    <sheetView workbookViewId="0">
      <pane ySplit="1" topLeftCell="A173" activePane="bottomLeft" state="frozen"/>
      <selection pane="bottomLeft" activeCell="G186" sqref="G186"/>
    </sheetView>
  </sheetViews>
  <sheetFormatPr defaultRowHeight="14.5" x14ac:dyDescent="0.35"/>
  <cols>
    <col min="1" max="1" width="10.453125" style="17" bestFit="1" customWidth="1"/>
    <col min="2" max="3" width="9.453125" style="5" customWidth="1"/>
    <col min="5" max="5" width="13.1796875" bestFit="1" customWidth="1"/>
    <col min="6" max="6" width="12.36328125" bestFit="1" customWidth="1"/>
    <col min="8" max="8" width="9.453125" bestFit="1" customWidth="1"/>
    <col min="9" max="9" width="7.54296875" customWidth="1"/>
    <col min="10" max="10" width="5.26953125" bestFit="1" customWidth="1"/>
    <col min="11" max="11" width="6.26953125" bestFit="1" customWidth="1"/>
    <col min="12" max="12" width="6.1796875" bestFit="1" customWidth="1"/>
    <col min="13" max="14" width="7.81640625" bestFit="1" customWidth="1"/>
    <col min="15" max="15" width="8.81640625" customWidth="1"/>
    <col min="16" max="16" width="8.6328125" bestFit="1" customWidth="1"/>
    <col min="17" max="17" width="15.7265625" bestFit="1" customWidth="1"/>
  </cols>
  <sheetData>
    <row r="1" spans="1:10" x14ac:dyDescent="0.35">
      <c r="A1" s="16" t="s">
        <v>9</v>
      </c>
      <c r="B1" s="2" t="s">
        <v>50</v>
      </c>
      <c r="C1" s="1" t="s">
        <v>52</v>
      </c>
      <c r="D1" s="1" t="s">
        <v>53</v>
      </c>
      <c r="E1" s="1" t="s">
        <v>51</v>
      </c>
      <c r="F1" s="1" t="s">
        <v>4</v>
      </c>
      <c r="G1" s="1" t="s">
        <v>54</v>
      </c>
    </row>
    <row r="2" spans="1:10" x14ac:dyDescent="0.35">
      <c r="A2" s="13">
        <v>44751</v>
      </c>
      <c r="B2" s="18">
        <f t="shared" ref="B2:B33" si="0">$J$2</f>
        <v>2000</v>
      </c>
      <c r="C2" s="9">
        <f t="shared" ref="C2:C33" si="1">$J$3</f>
        <v>1750</v>
      </c>
      <c r="D2" s="9">
        <f t="shared" ref="D2:D33" si="2">$J$4</f>
        <v>1500</v>
      </c>
      <c r="E2" s="9">
        <f t="shared" ref="E2:E33" si="3">$J$5</f>
        <v>1200</v>
      </c>
      <c r="F2" s="18">
        <v>1610</v>
      </c>
      <c r="G2" s="55"/>
      <c r="I2" s="34" t="s">
        <v>50</v>
      </c>
      <c r="J2" s="35">
        <v>2000</v>
      </c>
    </row>
    <row r="3" spans="1:10" x14ac:dyDescent="0.35">
      <c r="A3" s="13">
        <v>44752</v>
      </c>
      <c r="B3" s="18">
        <f t="shared" si="0"/>
        <v>2000</v>
      </c>
      <c r="C3" s="9">
        <f t="shared" si="1"/>
        <v>1750</v>
      </c>
      <c r="D3" s="9">
        <f t="shared" si="2"/>
        <v>1500</v>
      </c>
      <c r="E3" s="9">
        <f t="shared" si="3"/>
        <v>1200</v>
      </c>
      <c r="F3" s="18">
        <v>2300</v>
      </c>
      <c r="G3" s="55"/>
      <c r="I3" s="36" t="s">
        <v>52</v>
      </c>
      <c r="J3" s="37">
        <v>1750</v>
      </c>
    </row>
    <row r="4" spans="1:10" x14ac:dyDescent="0.35">
      <c r="A4" s="13">
        <v>44753</v>
      </c>
      <c r="B4" s="18">
        <f t="shared" si="0"/>
        <v>2000</v>
      </c>
      <c r="C4" s="9">
        <f t="shared" si="1"/>
        <v>1750</v>
      </c>
      <c r="D4" s="9">
        <f t="shared" si="2"/>
        <v>1500</v>
      </c>
      <c r="E4" s="9">
        <f t="shared" si="3"/>
        <v>1200</v>
      </c>
      <c r="F4" s="18">
        <v>1550</v>
      </c>
      <c r="G4" s="55"/>
      <c r="I4" s="36" t="s">
        <v>53</v>
      </c>
      <c r="J4" s="37">
        <v>1500</v>
      </c>
    </row>
    <row r="5" spans="1:10" x14ac:dyDescent="0.35">
      <c r="A5" s="13">
        <v>44754</v>
      </c>
      <c r="B5" s="18">
        <f t="shared" si="0"/>
        <v>2000</v>
      </c>
      <c r="C5" s="9">
        <f t="shared" si="1"/>
        <v>1750</v>
      </c>
      <c r="D5" s="9">
        <f t="shared" si="2"/>
        <v>1500</v>
      </c>
      <c r="E5" s="9">
        <f t="shared" si="3"/>
        <v>1200</v>
      </c>
      <c r="F5" s="18">
        <v>1430</v>
      </c>
      <c r="G5" s="55"/>
      <c r="I5" s="38" t="s">
        <v>51</v>
      </c>
      <c r="J5" s="39">
        <v>1200</v>
      </c>
    </row>
    <row r="6" spans="1:10" x14ac:dyDescent="0.35">
      <c r="A6" s="13">
        <v>44755</v>
      </c>
      <c r="B6" s="18">
        <f t="shared" si="0"/>
        <v>2000</v>
      </c>
      <c r="C6" s="9">
        <f t="shared" si="1"/>
        <v>1750</v>
      </c>
      <c r="D6" s="9">
        <f t="shared" si="2"/>
        <v>1500</v>
      </c>
      <c r="E6" s="9">
        <f t="shared" si="3"/>
        <v>1200</v>
      </c>
      <c r="F6" s="18">
        <v>1740</v>
      </c>
      <c r="G6" s="55"/>
    </row>
    <row r="7" spans="1:10" x14ac:dyDescent="0.35">
      <c r="A7" s="13">
        <v>44756</v>
      </c>
      <c r="B7" s="18">
        <f t="shared" si="0"/>
        <v>2000</v>
      </c>
      <c r="C7" s="9">
        <f t="shared" si="1"/>
        <v>1750</v>
      </c>
      <c r="D7" s="9">
        <f t="shared" si="2"/>
        <v>1500</v>
      </c>
      <c r="E7" s="9">
        <f t="shared" si="3"/>
        <v>1200</v>
      </c>
      <c r="F7" s="18">
        <v>1660</v>
      </c>
      <c r="G7" s="55"/>
    </row>
    <row r="8" spans="1:10" x14ac:dyDescent="0.35">
      <c r="A8" s="13">
        <v>44757</v>
      </c>
      <c r="B8" s="18">
        <f t="shared" si="0"/>
        <v>2000</v>
      </c>
      <c r="C8" s="9">
        <f t="shared" si="1"/>
        <v>1750</v>
      </c>
      <c r="D8" s="9">
        <f t="shared" si="2"/>
        <v>1500</v>
      </c>
      <c r="E8" s="9">
        <f t="shared" si="3"/>
        <v>1200</v>
      </c>
      <c r="F8" s="18">
        <v>1750</v>
      </c>
      <c r="G8" s="8">
        <f>CEILING(AVERAGE(F2:F8),5)</f>
        <v>1720</v>
      </c>
    </row>
    <row r="9" spans="1:10" x14ac:dyDescent="0.35">
      <c r="A9" s="13">
        <v>44758</v>
      </c>
      <c r="B9" s="18">
        <f t="shared" si="0"/>
        <v>2000</v>
      </c>
      <c r="C9" s="9">
        <f t="shared" si="1"/>
        <v>1750</v>
      </c>
      <c r="D9" s="9">
        <f t="shared" si="2"/>
        <v>1500</v>
      </c>
      <c r="E9" s="9">
        <f t="shared" si="3"/>
        <v>1200</v>
      </c>
      <c r="F9" s="18">
        <v>1915</v>
      </c>
      <c r="G9" s="8">
        <f>CEILING(AVERAGE(F3:F9),5)</f>
        <v>1765</v>
      </c>
    </row>
    <row r="10" spans="1:10" x14ac:dyDescent="0.35">
      <c r="A10" s="13">
        <v>44759</v>
      </c>
      <c r="B10" s="18">
        <f t="shared" si="0"/>
        <v>2000</v>
      </c>
      <c r="C10" s="9">
        <f t="shared" si="1"/>
        <v>1750</v>
      </c>
      <c r="D10" s="9">
        <f t="shared" si="2"/>
        <v>1500</v>
      </c>
      <c r="E10" s="9">
        <f t="shared" si="3"/>
        <v>1200</v>
      </c>
      <c r="F10" s="18">
        <v>1925</v>
      </c>
      <c r="G10" s="8">
        <f t="shared" ref="G10:G66" si="4">CEILING(AVERAGE(F4:F10),5)</f>
        <v>1710</v>
      </c>
    </row>
    <row r="11" spans="1:10" x14ac:dyDescent="0.35">
      <c r="A11" s="13">
        <v>44760</v>
      </c>
      <c r="B11" s="18">
        <f t="shared" si="0"/>
        <v>2000</v>
      </c>
      <c r="C11" s="9">
        <f t="shared" si="1"/>
        <v>1750</v>
      </c>
      <c r="D11" s="9">
        <f t="shared" si="2"/>
        <v>1500</v>
      </c>
      <c r="E11" s="9">
        <f t="shared" si="3"/>
        <v>1200</v>
      </c>
      <c r="F11" s="18">
        <v>1445</v>
      </c>
      <c r="G11" s="8">
        <f t="shared" si="4"/>
        <v>1695</v>
      </c>
    </row>
    <row r="12" spans="1:10" x14ac:dyDescent="0.35">
      <c r="A12" s="13">
        <v>44761</v>
      </c>
      <c r="B12" s="18">
        <f t="shared" si="0"/>
        <v>2000</v>
      </c>
      <c r="C12" s="9">
        <f t="shared" si="1"/>
        <v>1750</v>
      </c>
      <c r="D12" s="9">
        <f t="shared" si="2"/>
        <v>1500</v>
      </c>
      <c r="E12" s="9">
        <f t="shared" si="3"/>
        <v>1200</v>
      </c>
      <c r="F12" s="18">
        <v>990</v>
      </c>
      <c r="G12" s="8">
        <f t="shared" si="4"/>
        <v>1635</v>
      </c>
    </row>
    <row r="13" spans="1:10" x14ac:dyDescent="0.35">
      <c r="A13" s="13">
        <v>44762</v>
      </c>
      <c r="B13" s="18">
        <f t="shared" si="0"/>
        <v>2000</v>
      </c>
      <c r="C13" s="9">
        <f t="shared" si="1"/>
        <v>1750</v>
      </c>
      <c r="D13" s="9">
        <f t="shared" si="2"/>
        <v>1500</v>
      </c>
      <c r="E13" s="9">
        <f t="shared" si="3"/>
        <v>1200</v>
      </c>
      <c r="F13" s="18">
        <v>1225</v>
      </c>
      <c r="G13" s="8">
        <f t="shared" si="4"/>
        <v>1560</v>
      </c>
    </row>
    <row r="14" spans="1:10" x14ac:dyDescent="0.35">
      <c r="A14" s="13">
        <v>44763</v>
      </c>
      <c r="B14" s="18">
        <f t="shared" si="0"/>
        <v>2000</v>
      </c>
      <c r="C14" s="9">
        <f t="shared" si="1"/>
        <v>1750</v>
      </c>
      <c r="D14" s="9">
        <f t="shared" si="2"/>
        <v>1500</v>
      </c>
      <c r="E14" s="9">
        <f t="shared" si="3"/>
        <v>1200</v>
      </c>
      <c r="F14" s="18">
        <v>1025</v>
      </c>
      <c r="G14" s="8">
        <f t="shared" si="4"/>
        <v>1470</v>
      </c>
    </row>
    <row r="15" spans="1:10" x14ac:dyDescent="0.35">
      <c r="A15" s="13">
        <v>44764</v>
      </c>
      <c r="B15" s="18">
        <f t="shared" si="0"/>
        <v>2000</v>
      </c>
      <c r="C15" s="9">
        <f t="shared" si="1"/>
        <v>1750</v>
      </c>
      <c r="D15" s="9">
        <f t="shared" si="2"/>
        <v>1500</v>
      </c>
      <c r="E15" s="9">
        <f t="shared" si="3"/>
        <v>1200</v>
      </c>
      <c r="F15" s="18">
        <v>1210</v>
      </c>
      <c r="G15" s="8">
        <f t="shared" si="4"/>
        <v>1395</v>
      </c>
    </row>
    <row r="16" spans="1:10" x14ac:dyDescent="0.35">
      <c r="A16" s="13">
        <v>44765</v>
      </c>
      <c r="B16" s="18">
        <f t="shared" si="0"/>
        <v>2000</v>
      </c>
      <c r="C16" s="9">
        <f t="shared" si="1"/>
        <v>1750</v>
      </c>
      <c r="D16" s="9">
        <f t="shared" si="2"/>
        <v>1500</v>
      </c>
      <c r="E16" s="9">
        <f t="shared" si="3"/>
        <v>1200</v>
      </c>
      <c r="F16" s="18">
        <v>1750</v>
      </c>
      <c r="G16" s="8">
        <f t="shared" si="4"/>
        <v>1370</v>
      </c>
    </row>
    <row r="17" spans="1:7" x14ac:dyDescent="0.35">
      <c r="A17" s="13">
        <v>44766</v>
      </c>
      <c r="B17" s="18">
        <f t="shared" si="0"/>
        <v>2000</v>
      </c>
      <c r="C17" s="9">
        <f t="shared" si="1"/>
        <v>1750</v>
      </c>
      <c r="D17" s="9">
        <f t="shared" si="2"/>
        <v>1500</v>
      </c>
      <c r="E17" s="9">
        <f t="shared" si="3"/>
        <v>1200</v>
      </c>
      <c r="F17" s="18">
        <v>2325</v>
      </c>
      <c r="G17" s="8">
        <f t="shared" si="4"/>
        <v>1425</v>
      </c>
    </row>
    <row r="18" spans="1:7" x14ac:dyDescent="0.35">
      <c r="A18" s="13">
        <v>44767</v>
      </c>
      <c r="B18" s="18">
        <f t="shared" si="0"/>
        <v>2000</v>
      </c>
      <c r="C18" s="9">
        <f t="shared" si="1"/>
        <v>1750</v>
      </c>
      <c r="D18" s="9">
        <f t="shared" si="2"/>
        <v>1500</v>
      </c>
      <c r="E18" s="9">
        <f t="shared" si="3"/>
        <v>1200</v>
      </c>
      <c r="F18" s="18">
        <v>1555</v>
      </c>
      <c r="G18" s="8">
        <f t="shared" si="4"/>
        <v>1440</v>
      </c>
    </row>
    <row r="19" spans="1:7" x14ac:dyDescent="0.35">
      <c r="A19" s="13">
        <v>44768</v>
      </c>
      <c r="B19" s="18">
        <f t="shared" si="0"/>
        <v>2000</v>
      </c>
      <c r="C19" s="9">
        <f t="shared" si="1"/>
        <v>1750</v>
      </c>
      <c r="D19" s="9">
        <f t="shared" si="2"/>
        <v>1500</v>
      </c>
      <c r="E19" s="9">
        <f t="shared" si="3"/>
        <v>1200</v>
      </c>
      <c r="F19" s="18">
        <v>1505</v>
      </c>
      <c r="G19" s="8">
        <f t="shared" si="4"/>
        <v>1515</v>
      </c>
    </row>
    <row r="20" spans="1:7" x14ac:dyDescent="0.35">
      <c r="A20" s="13">
        <v>44769</v>
      </c>
      <c r="B20" s="18">
        <f t="shared" si="0"/>
        <v>2000</v>
      </c>
      <c r="C20" s="40">
        <f t="shared" si="1"/>
        <v>1750</v>
      </c>
      <c r="D20" s="40">
        <f t="shared" si="2"/>
        <v>1500</v>
      </c>
      <c r="E20" s="40">
        <f t="shared" si="3"/>
        <v>1200</v>
      </c>
      <c r="F20" s="18">
        <v>1405</v>
      </c>
      <c r="G20" s="8">
        <f t="shared" si="4"/>
        <v>1540</v>
      </c>
    </row>
    <row r="21" spans="1:7" x14ac:dyDescent="0.35">
      <c r="A21" s="13">
        <v>44770</v>
      </c>
      <c r="B21" s="18">
        <f t="shared" si="0"/>
        <v>2000</v>
      </c>
      <c r="C21" s="40">
        <f t="shared" si="1"/>
        <v>1750</v>
      </c>
      <c r="D21" s="40">
        <f t="shared" si="2"/>
        <v>1500</v>
      </c>
      <c r="E21" s="40">
        <f t="shared" si="3"/>
        <v>1200</v>
      </c>
      <c r="F21" s="18">
        <v>1600</v>
      </c>
      <c r="G21" s="8">
        <f t="shared" si="4"/>
        <v>1625</v>
      </c>
    </row>
    <row r="22" spans="1:7" x14ac:dyDescent="0.35">
      <c r="A22" s="13">
        <v>44771</v>
      </c>
      <c r="B22" s="18">
        <f t="shared" si="0"/>
        <v>2000</v>
      </c>
      <c r="C22" s="40">
        <f t="shared" si="1"/>
        <v>1750</v>
      </c>
      <c r="D22" s="40">
        <f t="shared" si="2"/>
        <v>1500</v>
      </c>
      <c r="E22" s="40">
        <f t="shared" si="3"/>
        <v>1200</v>
      </c>
      <c r="F22" s="18">
        <v>2375</v>
      </c>
      <c r="G22" s="8">
        <f t="shared" si="4"/>
        <v>1790</v>
      </c>
    </row>
    <row r="23" spans="1:7" x14ac:dyDescent="0.35">
      <c r="A23" s="13">
        <v>44772</v>
      </c>
      <c r="B23" s="18">
        <f t="shared" si="0"/>
        <v>2000</v>
      </c>
      <c r="C23" s="40">
        <f t="shared" si="1"/>
        <v>1750</v>
      </c>
      <c r="D23" s="40">
        <f t="shared" si="2"/>
        <v>1500</v>
      </c>
      <c r="E23" s="40">
        <f t="shared" si="3"/>
        <v>1200</v>
      </c>
      <c r="F23" s="18">
        <v>985</v>
      </c>
      <c r="G23" s="8">
        <f t="shared" si="4"/>
        <v>1680</v>
      </c>
    </row>
    <row r="24" spans="1:7" x14ac:dyDescent="0.35">
      <c r="A24" s="13">
        <v>44773</v>
      </c>
      <c r="B24" s="18">
        <f t="shared" si="0"/>
        <v>2000</v>
      </c>
      <c r="C24" s="40">
        <f t="shared" si="1"/>
        <v>1750</v>
      </c>
      <c r="D24" s="40">
        <f t="shared" si="2"/>
        <v>1500</v>
      </c>
      <c r="E24" s="40">
        <f t="shared" si="3"/>
        <v>1200</v>
      </c>
      <c r="F24" s="18">
        <v>1465</v>
      </c>
      <c r="G24" s="8">
        <f t="shared" si="4"/>
        <v>1560</v>
      </c>
    </row>
    <row r="25" spans="1:7" x14ac:dyDescent="0.35">
      <c r="A25" s="13">
        <v>44774</v>
      </c>
      <c r="B25" s="18">
        <f t="shared" si="0"/>
        <v>2000</v>
      </c>
      <c r="C25" s="40">
        <f t="shared" si="1"/>
        <v>1750</v>
      </c>
      <c r="D25" s="40">
        <f t="shared" si="2"/>
        <v>1500</v>
      </c>
      <c r="E25" s="40">
        <f t="shared" si="3"/>
        <v>1200</v>
      </c>
      <c r="F25" s="18">
        <v>1450</v>
      </c>
      <c r="G25" s="8">
        <f>CEILING(AVERAGE(F19:F25),5)</f>
        <v>1545</v>
      </c>
    </row>
    <row r="26" spans="1:7" x14ac:dyDescent="0.35">
      <c r="A26" s="13">
        <v>44775</v>
      </c>
      <c r="B26" s="18">
        <f t="shared" si="0"/>
        <v>2000</v>
      </c>
      <c r="C26" s="40">
        <f t="shared" si="1"/>
        <v>1750</v>
      </c>
      <c r="D26" s="40">
        <f t="shared" si="2"/>
        <v>1500</v>
      </c>
      <c r="E26" s="40">
        <f t="shared" si="3"/>
        <v>1200</v>
      </c>
      <c r="F26" s="18">
        <v>1870</v>
      </c>
      <c r="G26" s="8">
        <f t="shared" si="4"/>
        <v>1595</v>
      </c>
    </row>
    <row r="27" spans="1:7" x14ac:dyDescent="0.35">
      <c r="A27" s="13">
        <v>44776</v>
      </c>
      <c r="B27" s="18">
        <f t="shared" si="0"/>
        <v>2000</v>
      </c>
      <c r="C27" s="40">
        <f t="shared" si="1"/>
        <v>1750</v>
      </c>
      <c r="D27" s="40">
        <f t="shared" si="2"/>
        <v>1500</v>
      </c>
      <c r="E27" s="40">
        <f t="shared" si="3"/>
        <v>1200</v>
      </c>
      <c r="F27" s="18">
        <v>2220</v>
      </c>
      <c r="G27" s="8">
        <f t="shared" si="4"/>
        <v>1710</v>
      </c>
    </row>
    <row r="28" spans="1:7" x14ac:dyDescent="0.35">
      <c r="A28" s="13">
        <v>44777</v>
      </c>
      <c r="B28" s="18">
        <f t="shared" si="0"/>
        <v>2000</v>
      </c>
      <c r="C28" s="40">
        <f t="shared" si="1"/>
        <v>1750</v>
      </c>
      <c r="D28" s="40">
        <f t="shared" si="2"/>
        <v>1500</v>
      </c>
      <c r="E28" s="40">
        <f t="shared" si="3"/>
        <v>1200</v>
      </c>
      <c r="F28" s="18">
        <v>1970</v>
      </c>
      <c r="G28" s="8">
        <f t="shared" si="4"/>
        <v>1765</v>
      </c>
    </row>
    <row r="29" spans="1:7" x14ac:dyDescent="0.35">
      <c r="A29" s="13">
        <v>44778</v>
      </c>
      <c r="B29" s="18">
        <f t="shared" si="0"/>
        <v>2000</v>
      </c>
      <c r="C29" s="40">
        <f t="shared" si="1"/>
        <v>1750</v>
      </c>
      <c r="D29" s="40">
        <f t="shared" si="2"/>
        <v>1500</v>
      </c>
      <c r="E29" s="40">
        <f t="shared" si="3"/>
        <v>1200</v>
      </c>
      <c r="F29" s="18">
        <v>1430</v>
      </c>
      <c r="G29" s="8">
        <f t="shared" si="4"/>
        <v>1630</v>
      </c>
    </row>
    <row r="30" spans="1:7" x14ac:dyDescent="0.35">
      <c r="A30" s="13">
        <v>44779</v>
      </c>
      <c r="B30" s="18">
        <f t="shared" si="0"/>
        <v>2000</v>
      </c>
      <c r="C30" s="40">
        <f t="shared" si="1"/>
        <v>1750</v>
      </c>
      <c r="D30" s="40">
        <f t="shared" si="2"/>
        <v>1500</v>
      </c>
      <c r="E30" s="40">
        <f t="shared" si="3"/>
        <v>1200</v>
      </c>
      <c r="F30" s="18">
        <v>1525</v>
      </c>
      <c r="G30" s="8">
        <f t="shared" si="4"/>
        <v>1705</v>
      </c>
    </row>
    <row r="31" spans="1:7" x14ac:dyDescent="0.35">
      <c r="A31" s="13">
        <v>44780</v>
      </c>
      <c r="B31" s="18">
        <f t="shared" si="0"/>
        <v>2000</v>
      </c>
      <c r="C31" s="40">
        <f t="shared" si="1"/>
        <v>1750</v>
      </c>
      <c r="D31" s="40">
        <f t="shared" si="2"/>
        <v>1500</v>
      </c>
      <c r="E31" s="40">
        <f t="shared" si="3"/>
        <v>1200</v>
      </c>
      <c r="F31" s="18">
        <v>1325</v>
      </c>
      <c r="G31" s="8">
        <f t="shared" si="4"/>
        <v>1685</v>
      </c>
    </row>
    <row r="32" spans="1:7" x14ac:dyDescent="0.35">
      <c r="A32" s="13">
        <v>44781</v>
      </c>
      <c r="B32" s="18">
        <f t="shared" si="0"/>
        <v>2000</v>
      </c>
      <c r="C32" s="40">
        <f t="shared" si="1"/>
        <v>1750</v>
      </c>
      <c r="D32" s="40">
        <f t="shared" si="2"/>
        <v>1500</v>
      </c>
      <c r="E32" s="40">
        <f t="shared" si="3"/>
        <v>1200</v>
      </c>
      <c r="F32" s="18">
        <v>1740</v>
      </c>
      <c r="G32" s="8">
        <f t="shared" si="4"/>
        <v>1730</v>
      </c>
    </row>
    <row r="33" spans="1:7" x14ac:dyDescent="0.35">
      <c r="A33" s="13">
        <v>44782</v>
      </c>
      <c r="B33" s="18">
        <f t="shared" si="0"/>
        <v>2000</v>
      </c>
      <c r="C33" s="40">
        <f t="shared" si="1"/>
        <v>1750</v>
      </c>
      <c r="D33" s="40">
        <f t="shared" si="2"/>
        <v>1500</v>
      </c>
      <c r="E33" s="40">
        <f t="shared" si="3"/>
        <v>1200</v>
      </c>
      <c r="F33" s="18">
        <v>1485</v>
      </c>
      <c r="G33" s="8">
        <f t="shared" si="4"/>
        <v>1675</v>
      </c>
    </row>
    <row r="34" spans="1:7" x14ac:dyDescent="0.35">
      <c r="A34" s="13">
        <v>44783</v>
      </c>
      <c r="B34" s="18">
        <f t="shared" ref="B34:B65" si="5">$J$2</f>
        <v>2000</v>
      </c>
      <c r="C34" s="40">
        <f t="shared" ref="C34:C65" si="6">$J$3</f>
        <v>1750</v>
      </c>
      <c r="D34" s="40">
        <f t="shared" ref="D34:D65" si="7">$J$4</f>
        <v>1500</v>
      </c>
      <c r="E34" s="40">
        <f t="shared" ref="E34:E65" si="8">$J$5</f>
        <v>1200</v>
      </c>
      <c r="F34" s="18">
        <v>1605</v>
      </c>
      <c r="G34" s="8">
        <f t="shared" si="4"/>
        <v>1585</v>
      </c>
    </row>
    <row r="35" spans="1:7" x14ac:dyDescent="0.35">
      <c r="A35" s="13">
        <v>44784</v>
      </c>
      <c r="B35" s="18">
        <f t="shared" si="5"/>
        <v>2000</v>
      </c>
      <c r="C35" s="40">
        <f t="shared" si="6"/>
        <v>1750</v>
      </c>
      <c r="D35" s="40">
        <f t="shared" si="7"/>
        <v>1500</v>
      </c>
      <c r="E35" s="40">
        <f t="shared" si="8"/>
        <v>1200</v>
      </c>
      <c r="F35" s="18">
        <v>1375</v>
      </c>
      <c r="G35" s="8">
        <f t="shared" si="4"/>
        <v>1500</v>
      </c>
    </row>
    <row r="36" spans="1:7" x14ac:dyDescent="0.35">
      <c r="A36" s="13">
        <v>44785</v>
      </c>
      <c r="B36" s="18">
        <f t="shared" si="5"/>
        <v>2000</v>
      </c>
      <c r="C36" s="40">
        <f t="shared" si="6"/>
        <v>1750</v>
      </c>
      <c r="D36" s="40">
        <f t="shared" si="7"/>
        <v>1500</v>
      </c>
      <c r="E36" s="40">
        <f t="shared" si="8"/>
        <v>1200</v>
      </c>
      <c r="F36" s="18">
        <v>1240</v>
      </c>
      <c r="G36" s="8">
        <f t="shared" si="4"/>
        <v>1475</v>
      </c>
    </row>
    <row r="37" spans="1:7" x14ac:dyDescent="0.35">
      <c r="A37" s="13">
        <v>44786</v>
      </c>
      <c r="B37" s="18">
        <f t="shared" si="5"/>
        <v>2000</v>
      </c>
      <c r="C37" s="40">
        <f t="shared" si="6"/>
        <v>1750</v>
      </c>
      <c r="D37" s="40">
        <f t="shared" si="7"/>
        <v>1500</v>
      </c>
      <c r="E37" s="40">
        <f t="shared" si="8"/>
        <v>1200</v>
      </c>
      <c r="F37" s="18">
        <v>1255</v>
      </c>
      <c r="G37" s="8">
        <f t="shared" si="4"/>
        <v>1435</v>
      </c>
    </row>
    <row r="38" spans="1:7" x14ac:dyDescent="0.35">
      <c r="A38" s="13">
        <v>44787</v>
      </c>
      <c r="B38" s="18">
        <f t="shared" si="5"/>
        <v>2000</v>
      </c>
      <c r="C38" s="40">
        <f t="shared" si="6"/>
        <v>1750</v>
      </c>
      <c r="D38" s="40">
        <f t="shared" si="7"/>
        <v>1500</v>
      </c>
      <c r="E38" s="40">
        <f t="shared" si="8"/>
        <v>1200</v>
      </c>
      <c r="F38" s="18">
        <v>1320</v>
      </c>
      <c r="G38" s="8">
        <f t="shared" si="4"/>
        <v>1435</v>
      </c>
    </row>
    <row r="39" spans="1:7" x14ac:dyDescent="0.35">
      <c r="A39" s="13">
        <v>44788</v>
      </c>
      <c r="B39" s="18">
        <f t="shared" si="5"/>
        <v>2000</v>
      </c>
      <c r="C39" s="40">
        <f t="shared" si="6"/>
        <v>1750</v>
      </c>
      <c r="D39" s="40">
        <f t="shared" si="7"/>
        <v>1500</v>
      </c>
      <c r="E39" s="40">
        <f t="shared" si="8"/>
        <v>1200</v>
      </c>
      <c r="F39" s="18">
        <v>1300</v>
      </c>
      <c r="G39" s="8">
        <f t="shared" si="4"/>
        <v>1370</v>
      </c>
    </row>
    <row r="40" spans="1:7" x14ac:dyDescent="0.35">
      <c r="A40" s="13">
        <v>44789</v>
      </c>
      <c r="B40" s="18">
        <f t="shared" si="5"/>
        <v>2000</v>
      </c>
      <c r="C40" s="40">
        <f t="shared" si="6"/>
        <v>1750</v>
      </c>
      <c r="D40" s="40">
        <f t="shared" si="7"/>
        <v>1500</v>
      </c>
      <c r="E40" s="40">
        <f t="shared" si="8"/>
        <v>1200</v>
      </c>
      <c r="F40" s="18">
        <v>1435</v>
      </c>
      <c r="G40" s="8">
        <f t="shared" si="4"/>
        <v>1365</v>
      </c>
    </row>
    <row r="41" spans="1:7" x14ac:dyDescent="0.35">
      <c r="A41" s="13">
        <v>44790</v>
      </c>
      <c r="B41" s="18">
        <f t="shared" si="5"/>
        <v>2000</v>
      </c>
      <c r="C41" s="40">
        <f t="shared" si="6"/>
        <v>1750</v>
      </c>
      <c r="D41" s="40">
        <f t="shared" si="7"/>
        <v>1500</v>
      </c>
      <c r="E41" s="40">
        <f t="shared" si="8"/>
        <v>1200</v>
      </c>
      <c r="F41" s="18">
        <v>2040</v>
      </c>
      <c r="G41" s="8">
        <f t="shared" si="4"/>
        <v>1425</v>
      </c>
    </row>
    <row r="42" spans="1:7" x14ac:dyDescent="0.35">
      <c r="A42" s="13">
        <v>44791</v>
      </c>
      <c r="B42" s="18">
        <f t="shared" si="5"/>
        <v>2000</v>
      </c>
      <c r="C42" s="40">
        <f t="shared" si="6"/>
        <v>1750</v>
      </c>
      <c r="D42" s="40">
        <f t="shared" si="7"/>
        <v>1500</v>
      </c>
      <c r="E42" s="40">
        <f t="shared" si="8"/>
        <v>1200</v>
      </c>
      <c r="F42" s="18">
        <v>1500</v>
      </c>
      <c r="G42" s="8">
        <f t="shared" si="4"/>
        <v>1445</v>
      </c>
    </row>
    <row r="43" spans="1:7" x14ac:dyDescent="0.35">
      <c r="A43" s="13">
        <v>44792</v>
      </c>
      <c r="B43" s="18">
        <f t="shared" si="5"/>
        <v>2000</v>
      </c>
      <c r="C43" s="40">
        <f t="shared" si="6"/>
        <v>1750</v>
      </c>
      <c r="D43" s="40">
        <f t="shared" si="7"/>
        <v>1500</v>
      </c>
      <c r="E43" s="40">
        <f t="shared" si="8"/>
        <v>1200</v>
      </c>
      <c r="F43" s="18">
        <v>1650</v>
      </c>
      <c r="G43" s="8">
        <f t="shared" si="4"/>
        <v>1500</v>
      </c>
    </row>
    <row r="44" spans="1:7" x14ac:dyDescent="0.35">
      <c r="A44" s="13">
        <v>44793</v>
      </c>
      <c r="B44" s="18">
        <f t="shared" si="5"/>
        <v>2000</v>
      </c>
      <c r="C44" s="40">
        <f t="shared" si="6"/>
        <v>1750</v>
      </c>
      <c r="D44" s="40">
        <f t="shared" si="7"/>
        <v>1500</v>
      </c>
      <c r="E44" s="40">
        <f t="shared" si="8"/>
        <v>1200</v>
      </c>
      <c r="F44" s="18">
        <v>1730</v>
      </c>
      <c r="G44" s="8">
        <f t="shared" si="4"/>
        <v>1570</v>
      </c>
    </row>
    <row r="45" spans="1:7" x14ac:dyDescent="0.35">
      <c r="A45" s="13">
        <v>44794</v>
      </c>
      <c r="B45" s="18">
        <f t="shared" si="5"/>
        <v>2000</v>
      </c>
      <c r="C45" s="40">
        <f t="shared" si="6"/>
        <v>1750</v>
      </c>
      <c r="D45" s="40">
        <f t="shared" si="7"/>
        <v>1500</v>
      </c>
      <c r="E45" s="40">
        <f t="shared" si="8"/>
        <v>1200</v>
      </c>
      <c r="F45" s="18">
        <v>1335</v>
      </c>
      <c r="G45" s="8">
        <f t="shared" si="4"/>
        <v>1570</v>
      </c>
    </row>
    <row r="46" spans="1:7" x14ac:dyDescent="0.35">
      <c r="A46" s="13">
        <v>44795</v>
      </c>
      <c r="B46" s="18">
        <f t="shared" si="5"/>
        <v>2000</v>
      </c>
      <c r="C46" s="40">
        <f t="shared" si="6"/>
        <v>1750</v>
      </c>
      <c r="D46" s="40">
        <f t="shared" si="7"/>
        <v>1500</v>
      </c>
      <c r="E46" s="40">
        <f t="shared" si="8"/>
        <v>1200</v>
      </c>
      <c r="F46" s="18">
        <v>2035</v>
      </c>
      <c r="G46" s="8">
        <f t="shared" si="4"/>
        <v>1675</v>
      </c>
    </row>
    <row r="47" spans="1:7" x14ac:dyDescent="0.35">
      <c r="A47" s="13">
        <v>44796</v>
      </c>
      <c r="B47" s="18">
        <f t="shared" si="5"/>
        <v>2000</v>
      </c>
      <c r="C47" s="40">
        <f t="shared" si="6"/>
        <v>1750</v>
      </c>
      <c r="D47" s="40">
        <f t="shared" si="7"/>
        <v>1500</v>
      </c>
      <c r="E47" s="40">
        <f t="shared" si="8"/>
        <v>1200</v>
      </c>
      <c r="F47" s="18">
        <v>1330</v>
      </c>
      <c r="G47" s="8">
        <f t="shared" si="4"/>
        <v>1660</v>
      </c>
    </row>
    <row r="48" spans="1:7" x14ac:dyDescent="0.35">
      <c r="A48" s="13">
        <v>44797</v>
      </c>
      <c r="B48" s="18">
        <f t="shared" si="5"/>
        <v>2000</v>
      </c>
      <c r="C48" s="40">
        <f t="shared" si="6"/>
        <v>1750</v>
      </c>
      <c r="D48" s="40">
        <f t="shared" si="7"/>
        <v>1500</v>
      </c>
      <c r="E48" s="40">
        <f t="shared" si="8"/>
        <v>1200</v>
      </c>
      <c r="F48" s="18">
        <v>1720</v>
      </c>
      <c r="G48" s="8">
        <f t="shared" si="4"/>
        <v>1615</v>
      </c>
    </row>
    <row r="49" spans="1:7" x14ac:dyDescent="0.35">
      <c r="A49" s="13">
        <v>44798</v>
      </c>
      <c r="B49" s="18">
        <f t="shared" si="5"/>
        <v>2000</v>
      </c>
      <c r="C49" s="40">
        <f t="shared" si="6"/>
        <v>1750</v>
      </c>
      <c r="D49" s="40">
        <f t="shared" si="7"/>
        <v>1500</v>
      </c>
      <c r="E49" s="40">
        <f t="shared" si="8"/>
        <v>1200</v>
      </c>
      <c r="F49" s="18">
        <v>1670</v>
      </c>
      <c r="G49" s="8">
        <f t="shared" si="4"/>
        <v>1640</v>
      </c>
    </row>
    <row r="50" spans="1:7" x14ac:dyDescent="0.35">
      <c r="A50" s="13">
        <v>44799</v>
      </c>
      <c r="B50" s="18">
        <f t="shared" si="5"/>
        <v>2000</v>
      </c>
      <c r="C50" s="40">
        <f t="shared" si="6"/>
        <v>1750</v>
      </c>
      <c r="D50" s="40">
        <f t="shared" si="7"/>
        <v>1500</v>
      </c>
      <c r="E50" s="40">
        <f t="shared" si="8"/>
        <v>1200</v>
      </c>
      <c r="F50" s="18">
        <v>3600</v>
      </c>
      <c r="G50" s="8">
        <f t="shared" si="4"/>
        <v>1920</v>
      </c>
    </row>
    <row r="51" spans="1:7" x14ac:dyDescent="0.35">
      <c r="A51" s="13">
        <v>44800</v>
      </c>
      <c r="B51" s="18">
        <f t="shared" si="5"/>
        <v>2000</v>
      </c>
      <c r="C51" s="40">
        <f t="shared" si="6"/>
        <v>1750</v>
      </c>
      <c r="D51" s="40">
        <f t="shared" si="7"/>
        <v>1500</v>
      </c>
      <c r="E51" s="40">
        <f t="shared" si="8"/>
        <v>1200</v>
      </c>
      <c r="F51" s="18">
        <v>1910</v>
      </c>
      <c r="G51" s="8">
        <f t="shared" si="4"/>
        <v>1945</v>
      </c>
    </row>
    <row r="52" spans="1:7" x14ac:dyDescent="0.35">
      <c r="A52" s="13">
        <v>44801</v>
      </c>
      <c r="B52" s="18">
        <f t="shared" si="5"/>
        <v>2000</v>
      </c>
      <c r="C52" s="40">
        <f t="shared" si="6"/>
        <v>1750</v>
      </c>
      <c r="D52" s="40">
        <f t="shared" si="7"/>
        <v>1500</v>
      </c>
      <c r="E52" s="40">
        <f t="shared" si="8"/>
        <v>1200</v>
      </c>
      <c r="F52" s="18">
        <v>1275</v>
      </c>
      <c r="G52" s="8">
        <f t="shared" si="4"/>
        <v>1935</v>
      </c>
    </row>
    <row r="53" spans="1:7" x14ac:dyDescent="0.35">
      <c r="A53" s="13">
        <v>44802</v>
      </c>
      <c r="B53" s="18">
        <f t="shared" si="5"/>
        <v>2000</v>
      </c>
      <c r="C53" s="40">
        <f t="shared" si="6"/>
        <v>1750</v>
      </c>
      <c r="D53" s="40">
        <f t="shared" si="7"/>
        <v>1500</v>
      </c>
      <c r="E53" s="40">
        <f t="shared" si="8"/>
        <v>1200</v>
      </c>
      <c r="F53" s="18">
        <v>1195</v>
      </c>
      <c r="G53" s="8">
        <f t="shared" si="4"/>
        <v>1815</v>
      </c>
    </row>
    <row r="54" spans="1:7" x14ac:dyDescent="0.35">
      <c r="A54" s="13">
        <v>44803</v>
      </c>
      <c r="B54" s="18">
        <f t="shared" si="5"/>
        <v>2000</v>
      </c>
      <c r="C54" s="40">
        <f t="shared" si="6"/>
        <v>1750</v>
      </c>
      <c r="D54" s="40">
        <f t="shared" si="7"/>
        <v>1500</v>
      </c>
      <c r="E54" s="40">
        <f t="shared" si="8"/>
        <v>1200</v>
      </c>
      <c r="F54" s="18">
        <v>1265</v>
      </c>
      <c r="G54" s="8">
        <f t="shared" si="4"/>
        <v>1805</v>
      </c>
    </row>
    <row r="55" spans="1:7" x14ac:dyDescent="0.35">
      <c r="A55" s="13">
        <v>44804</v>
      </c>
      <c r="B55" s="18">
        <f t="shared" si="5"/>
        <v>2000</v>
      </c>
      <c r="C55" s="40">
        <f t="shared" si="6"/>
        <v>1750</v>
      </c>
      <c r="D55" s="40">
        <f t="shared" si="7"/>
        <v>1500</v>
      </c>
      <c r="E55" s="40">
        <f t="shared" si="8"/>
        <v>1200</v>
      </c>
      <c r="F55" s="18">
        <v>1380</v>
      </c>
      <c r="G55" s="8">
        <f t="shared" si="4"/>
        <v>1760</v>
      </c>
    </row>
    <row r="56" spans="1:7" x14ac:dyDescent="0.35">
      <c r="A56" s="13">
        <v>44805</v>
      </c>
      <c r="B56" s="18">
        <f t="shared" si="5"/>
        <v>2000</v>
      </c>
      <c r="C56" s="40">
        <f t="shared" si="6"/>
        <v>1750</v>
      </c>
      <c r="D56" s="40">
        <f t="shared" si="7"/>
        <v>1500</v>
      </c>
      <c r="E56" s="40">
        <f t="shared" si="8"/>
        <v>1200</v>
      </c>
      <c r="F56" s="18">
        <v>1505</v>
      </c>
      <c r="G56" s="8">
        <f t="shared" si="4"/>
        <v>1735</v>
      </c>
    </row>
    <row r="57" spans="1:7" x14ac:dyDescent="0.35">
      <c r="A57" s="13">
        <v>44806</v>
      </c>
      <c r="B57" s="18">
        <f t="shared" si="5"/>
        <v>2000</v>
      </c>
      <c r="C57" s="40">
        <f t="shared" si="6"/>
        <v>1750</v>
      </c>
      <c r="D57" s="40">
        <f t="shared" si="7"/>
        <v>1500</v>
      </c>
      <c r="E57" s="40">
        <f t="shared" si="8"/>
        <v>1200</v>
      </c>
      <c r="F57" s="18">
        <v>1710</v>
      </c>
      <c r="G57" s="8">
        <f t="shared" si="4"/>
        <v>1465</v>
      </c>
    </row>
    <row r="58" spans="1:7" x14ac:dyDescent="0.35">
      <c r="A58" s="13">
        <v>44807</v>
      </c>
      <c r="B58" s="18">
        <f t="shared" si="5"/>
        <v>2000</v>
      </c>
      <c r="C58" s="40">
        <f t="shared" si="6"/>
        <v>1750</v>
      </c>
      <c r="D58" s="40">
        <f t="shared" si="7"/>
        <v>1500</v>
      </c>
      <c r="E58" s="40">
        <f t="shared" si="8"/>
        <v>1200</v>
      </c>
      <c r="F58" s="18">
        <v>1595</v>
      </c>
      <c r="G58" s="8">
        <f t="shared" si="4"/>
        <v>1420</v>
      </c>
    </row>
    <row r="59" spans="1:7" x14ac:dyDescent="0.35">
      <c r="A59" s="13">
        <v>44808</v>
      </c>
      <c r="B59" s="18">
        <f t="shared" si="5"/>
        <v>2000</v>
      </c>
      <c r="C59" s="40">
        <f t="shared" si="6"/>
        <v>1750</v>
      </c>
      <c r="D59" s="40">
        <f t="shared" si="7"/>
        <v>1500</v>
      </c>
      <c r="E59" s="40">
        <f t="shared" si="8"/>
        <v>1200</v>
      </c>
      <c r="F59" s="18">
        <v>1270</v>
      </c>
      <c r="G59" s="8">
        <f t="shared" si="4"/>
        <v>1420</v>
      </c>
    </row>
    <row r="60" spans="1:7" x14ac:dyDescent="0.35">
      <c r="A60" s="13">
        <v>44809</v>
      </c>
      <c r="B60" s="18">
        <f t="shared" si="5"/>
        <v>2000</v>
      </c>
      <c r="C60" s="40">
        <f t="shared" si="6"/>
        <v>1750</v>
      </c>
      <c r="D60" s="40">
        <f t="shared" si="7"/>
        <v>1500</v>
      </c>
      <c r="E60" s="40">
        <f t="shared" si="8"/>
        <v>1200</v>
      </c>
      <c r="F60" s="18">
        <v>1085</v>
      </c>
      <c r="G60" s="8">
        <f t="shared" si="4"/>
        <v>1405</v>
      </c>
    </row>
    <row r="61" spans="1:7" x14ac:dyDescent="0.35">
      <c r="A61" s="13">
        <v>44810</v>
      </c>
      <c r="B61" s="18">
        <f t="shared" si="5"/>
        <v>2000</v>
      </c>
      <c r="C61" s="40">
        <f t="shared" si="6"/>
        <v>1750</v>
      </c>
      <c r="D61" s="40">
        <f t="shared" si="7"/>
        <v>1500</v>
      </c>
      <c r="E61" s="40">
        <f t="shared" si="8"/>
        <v>1200</v>
      </c>
      <c r="F61" s="18">
        <v>1015</v>
      </c>
      <c r="G61" s="8">
        <f t="shared" si="4"/>
        <v>1370</v>
      </c>
    </row>
    <row r="62" spans="1:7" x14ac:dyDescent="0.35">
      <c r="A62" s="13">
        <v>44811</v>
      </c>
      <c r="B62" s="18">
        <f t="shared" si="5"/>
        <v>2000</v>
      </c>
      <c r="C62" s="40">
        <f t="shared" si="6"/>
        <v>1750</v>
      </c>
      <c r="D62" s="40">
        <f t="shared" si="7"/>
        <v>1500</v>
      </c>
      <c r="E62" s="40">
        <f t="shared" si="8"/>
        <v>1200</v>
      </c>
      <c r="F62" s="18">
        <v>1675</v>
      </c>
      <c r="G62" s="8">
        <f t="shared" si="4"/>
        <v>1410</v>
      </c>
    </row>
    <row r="63" spans="1:7" x14ac:dyDescent="0.35">
      <c r="A63" s="13">
        <v>44812</v>
      </c>
      <c r="B63" s="18">
        <f t="shared" si="5"/>
        <v>2000</v>
      </c>
      <c r="C63" s="40">
        <f t="shared" si="6"/>
        <v>1750</v>
      </c>
      <c r="D63" s="40">
        <f t="shared" si="7"/>
        <v>1500</v>
      </c>
      <c r="E63" s="40">
        <f t="shared" si="8"/>
        <v>1200</v>
      </c>
      <c r="F63" s="18">
        <v>2040</v>
      </c>
      <c r="G63" s="8">
        <f t="shared" si="4"/>
        <v>1485</v>
      </c>
    </row>
    <row r="64" spans="1:7" x14ac:dyDescent="0.35">
      <c r="A64" s="13">
        <v>44813</v>
      </c>
      <c r="B64" s="18">
        <f t="shared" si="5"/>
        <v>2000</v>
      </c>
      <c r="C64" s="40">
        <f t="shared" si="6"/>
        <v>1750</v>
      </c>
      <c r="D64" s="40">
        <f t="shared" si="7"/>
        <v>1500</v>
      </c>
      <c r="E64" s="40">
        <f t="shared" si="8"/>
        <v>1200</v>
      </c>
      <c r="F64" s="18">
        <v>1965</v>
      </c>
      <c r="G64" s="8">
        <f t="shared" si="4"/>
        <v>1525</v>
      </c>
    </row>
    <row r="65" spans="1:7" x14ac:dyDescent="0.35">
      <c r="A65" s="13">
        <v>44814</v>
      </c>
      <c r="B65" s="18">
        <f t="shared" si="5"/>
        <v>2000</v>
      </c>
      <c r="C65" s="8">
        <f t="shared" si="6"/>
        <v>1750</v>
      </c>
      <c r="D65" s="9">
        <f t="shared" si="7"/>
        <v>1500</v>
      </c>
      <c r="E65" s="9">
        <f t="shared" si="8"/>
        <v>1200</v>
      </c>
      <c r="F65" s="18">
        <v>1115</v>
      </c>
      <c r="G65" s="8">
        <f t="shared" si="4"/>
        <v>1455</v>
      </c>
    </row>
    <row r="66" spans="1:7" x14ac:dyDescent="0.35">
      <c r="A66" s="13">
        <v>44815</v>
      </c>
      <c r="B66" s="18">
        <f t="shared" ref="B66:B97" si="9">$J$2</f>
        <v>2000</v>
      </c>
      <c r="C66" s="8">
        <f t="shared" ref="C66:C97" si="10">$J$3</f>
        <v>1750</v>
      </c>
      <c r="D66" s="9">
        <f t="shared" ref="D66:D97" si="11">$J$4</f>
        <v>1500</v>
      </c>
      <c r="E66" s="9">
        <f t="shared" ref="E66:E97" si="12">$J$5</f>
        <v>1200</v>
      </c>
      <c r="F66" s="18">
        <v>1285</v>
      </c>
      <c r="G66" s="8">
        <f t="shared" si="4"/>
        <v>1455</v>
      </c>
    </row>
    <row r="67" spans="1:7" x14ac:dyDescent="0.35">
      <c r="A67" s="13">
        <v>44816</v>
      </c>
      <c r="B67" s="18">
        <f t="shared" si="9"/>
        <v>2000</v>
      </c>
      <c r="C67" s="8">
        <f t="shared" si="10"/>
        <v>1750</v>
      </c>
      <c r="D67" s="9">
        <f t="shared" si="11"/>
        <v>1500</v>
      </c>
      <c r="E67" s="9">
        <f t="shared" si="12"/>
        <v>1200</v>
      </c>
      <c r="F67" s="18">
        <v>1465</v>
      </c>
      <c r="G67" s="8">
        <f>CEILING(AVERAGE(F61:F67),5)</f>
        <v>1510</v>
      </c>
    </row>
    <row r="68" spans="1:7" x14ac:dyDescent="0.35">
      <c r="A68" s="13">
        <v>44817</v>
      </c>
      <c r="B68" s="18">
        <f t="shared" si="9"/>
        <v>2000</v>
      </c>
      <c r="C68" s="8">
        <f t="shared" si="10"/>
        <v>1750</v>
      </c>
      <c r="D68" s="9">
        <f t="shared" si="11"/>
        <v>1500</v>
      </c>
      <c r="E68" s="9">
        <f t="shared" si="12"/>
        <v>1200</v>
      </c>
      <c r="F68" s="18">
        <v>1655</v>
      </c>
      <c r="G68" s="8">
        <f>CEILING(AVERAGE(F62:F68),5)</f>
        <v>1600</v>
      </c>
    </row>
    <row r="69" spans="1:7" x14ac:dyDescent="0.35">
      <c r="A69" s="13">
        <v>44818</v>
      </c>
      <c r="B69" s="18">
        <f t="shared" si="9"/>
        <v>2000</v>
      </c>
      <c r="C69" s="8">
        <f t="shared" si="10"/>
        <v>1750</v>
      </c>
      <c r="D69" s="9">
        <f t="shared" si="11"/>
        <v>1500</v>
      </c>
      <c r="E69" s="9">
        <f t="shared" si="12"/>
        <v>1200</v>
      </c>
      <c r="F69" s="18">
        <v>1550</v>
      </c>
      <c r="G69" s="8">
        <f>CEILING(AVERAGE(F63:F69),5)</f>
        <v>1585</v>
      </c>
    </row>
    <row r="70" spans="1:7" x14ac:dyDescent="0.35">
      <c r="A70" s="13">
        <v>44819</v>
      </c>
      <c r="B70" s="18">
        <f t="shared" si="9"/>
        <v>2000</v>
      </c>
      <c r="C70" s="8">
        <f t="shared" si="10"/>
        <v>1750</v>
      </c>
      <c r="D70" s="9">
        <f t="shared" si="11"/>
        <v>1500</v>
      </c>
      <c r="E70" s="9">
        <f t="shared" si="12"/>
        <v>1200</v>
      </c>
      <c r="F70" s="18">
        <v>1680</v>
      </c>
      <c r="G70" s="8">
        <f>CEILING(AVERAGE(F64:F70),5)</f>
        <v>1535</v>
      </c>
    </row>
    <row r="71" spans="1:7" x14ac:dyDescent="0.35">
      <c r="A71" s="13">
        <v>44820</v>
      </c>
      <c r="B71" s="18">
        <f t="shared" si="9"/>
        <v>2000</v>
      </c>
      <c r="C71" s="8">
        <f t="shared" si="10"/>
        <v>1750</v>
      </c>
      <c r="D71" s="9">
        <f t="shared" si="11"/>
        <v>1500</v>
      </c>
      <c r="E71" s="9">
        <f t="shared" si="12"/>
        <v>1200</v>
      </c>
      <c r="F71" s="18">
        <v>2320</v>
      </c>
      <c r="G71" s="8">
        <f>CEILING(AVERAGE(F65:F71),5)</f>
        <v>1585</v>
      </c>
    </row>
    <row r="72" spans="1:7" x14ac:dyDescent="0.35">
      <c r="A72" s="13">
        <v>44821</v>
      </c>
      <c r="B72" s="18">
        <f t="shared" si="9"/>
        <v>2000</v>
      </c>
      <c r="C72" s="8">
        <f t="shared" si="10"/>
        <v>1750</v>
      </c>
      <c r="D72" s="9">
        <f t="shared" si="11"/>
        <v>1500</v>
      </c>
      <c r="E72" s="9">
        <f t="shared" si="12"/>
        <v>1200</v>
      </c>
      <c r="F72" s="18">
        <v>2045</v>
      </c>
      <c r="G72" s="8">
        <f t="shared" ref="G72" si="13">CEILING(AVERAGE(F66:F72),5)</f>
        <v>1715</v>
      </c>
    </row>
    <row r="73" spans="1:7" x14ac:dyDescent="0.35">
      <c r="A73" s="13">
        <v>44822</v>
      </c>
      <c r="B73" s="18">
        <f t="shared" si="9"/>
        <v>2000</v>
      </c>
      <c r="C73" s="8">
        <f t="shared" si="10"/>
        <v>1750</v>
      </c>
      <c r="D73" s="9">
        <f t="shared" si="11"/>
        <v>1500</v>
      </c>
      <c r="E73" s="9">
        <f t="shared" si="12"/>
        <v>1200</v>
      </c>
      <c r="F73" s="18">
        <v>1340</v>
      </c>
      <c r="G73" s="8">
        <f t="shared" ref="G73:G78" si="14">CEILING(AVERAGE(F67:F73),5)</f>
        <v>1725</v>
      </c>
    </row>
    <row r="74" spans="1:7" x14ac:dyDescent="0.35">
      <c r="A74" s="13">
        <v>44823</v>
      </c>
      <c r="B74" s="18">
        <f t="shared" si="9"/>
        <v>2000</v>
      </c>
      <c r="C74" s="8">
        <f t="shared" si="10"/>
        <v>1750</v>
      </c>
      <c r="D74" s="9">
        <f t="shared" si="11"/>
        <v>1500</v>
      </c>
      <c r="E74" s="9">
        <f t="shared" si="12"/>
        <v>1200</v>
      </c>
      <c r="F74" s="18">
        <v>1315</v>
      </c>
      <c r="G74" s="8">
        <f t="shared" si="14"/>
        <v>1705</v>
      </c>
    </row>
    <row r="75" spans="1:7" x14ac:dyDescent="0.35">
      <c r="A75" s="13">
        <v>44824</v>
      </c>
      <c r="B75" s="18">
        <f t="shared" si="9"/>
        <v>2000</v>
      </c>
      <c r="C75" s="8">
        <f t="shared" si="10"/>
        <v>1750</v>
      </c>
      <c r="D75" s="9">
        <f t="shared" si="11"/>
        <v>1500</v>
      </c>
      <c r="E75" s="9">
        <f t="shared" si="12"/>
        <v>1200</v>
      </c>
      <c r="F75" s="18">
        <v>1515</v>
      </c>
      <c r="G75" s="8">
        <f t="shared" si="14"/>
        <v>1685</v>
      </c>
    </row>
    <row r="76" spans="1:7" x14ac:dyDescent="0.35">
      <c r="A76" s="13">
        <v>44825</v>
      </c>
      <c r="B76" s="18">
        <f t="shared" si="9"/>
        <v>2000</v>
      </c>
      <c r="C76" s="8">
        <f t="shared" si="10"/>
        <v>1750</v>
      </c>
      <c r="D76" s="9">
        <f t="shared" si="11"/>
        <v>1500</v>
      </c>
      <c r="E76" s="9">
        <f t="shared" si="12"/>
        <v>1200</v>
      </c>
      <c r="F76" s="18">
        <v>995</v>
      </c>
      <c r="G76" s="8">
        <f t="shared" si="14"/>
        <v>1605</v>
      </c>
    </row>
    <row r="77" spans="1:7" x14ac:dyDescent="0.35">
      <c r="A77" s="13">
        <v>44826</v>
      </c>
      <c r="B77" s="18">
        <f t="shared" si="9"/>
        <v>2000</v>
      </c>
      <c r="C77" s="8">
        <f t="shared" si="10"/>
        <v>1750</v>
      </c>
      <c r="D77" s="9">
        <f t="shared" si="11"/>
        <v>1500</v>
      </c>
      <c r="E77" s="9">
        <f t="shared" si="12"/>
        <v>1200</v>
      </c>
      <c r="F77" s="18">
        <v>1485</v>
      </c>
      <c r="G77" s="8">
        <f t="shared" si="14"/>
        <v>1575</v>
      </c>
    </row>
    <row r="78" spans="1:7" x14ac:dyDescent="0.35">
      <c r="A78" s="13">
        <v>44827</v>
      </c>
      <c r="B78" s="18">
        <f t="shared" si="9"/>
        <v>2000</v>
      </c>
      <c r="C78" s="8">
        <f t="shared" si="10"/>
        <v>1750</v>
      </c>
      <c r="D78" s="9">
        <f t="shared" si="11"/>
        <v>1500</v>
      </c>
      <c r="E78" s="9">
        <f t="shared" si="12"/>
        <v>1200</v>
      </c>
      <c r="F78" s="18">
        <v>1670</v>
      </c>
      <c r="G78" s="8">
        <f t="shared" si="14"/>
        <v>1485</v>
      </c>
    </row>
    <row r="79" spans="1:7" x14ac:dyDescent="0.35">
      <c r="A79" s="13">
        <v>44828</v>
      </c>
      <c r="B79" s="18">
        <f t="shared" si="9"/>
        <v>2000</v>
      </c>
      <c r="C79" s="8">
        <f t="shared" si="10"/>
        <v>1750</v>
      </c>
      <c r="D79" s="9">
        <f t="shared" si="11"/>
        <v>1500</v>
      </c>
      <c r="E79" s="9">
        <f t="shared" si="12"/>
        <v>1200</v>
      </c>
      <c r="F79" s="18">
        <v>2295</v>
      </c>
      <c r="G79" s="8">
        <f t="shared" ref="G79:G83" si="15">CEILING(AVERAGE(F73:F79),5)</f>
        <v>1520</v>
      </c>
    </row>
    <row r="80" spans="1:7" x14ac:dyDescent="0.35">
      <c r="A80" s="13">
        <v>44829</v>
      </c>
      <c r="B80" s="18">
        <f t="shared" si="9"/>
        <v>2000</v>
      </c>
      <c r="C80" s="8">
        <f t="shared" si="10"/>
        <v>1750</v>
      </c>
      <c r="D80" s="9">
        <f t="shared" si="11"/>
        <v>1500</v>
      </c>
      <c r="E80" s="9">
        <f t="shared" si="12"/>
        <v>1200</v>
      </c>
      <c r="F80" s="18">
        <v>1955</v>
      </c>
      <c r="G80" s="8">
        <f t="shared" si="15"/>
        <v>1605</v>
      </c>
    </row>
    <row r="81" spans="1:11" x14ac:dyDescent="0.35">
      <c r="A81" s="13">
        <v>44830</v>
      </c>
      <c r="B81" s="18">
        <f t="shared" si="9"/>
        <v>2000</v>
      </c>
      <c r="C81" s="8">
        <f t="shared" si="10"/>
        <v>1750</v>
      </c>
      <c r="D81" s="9">
        <f t="shared" si="11"/>
        <v>1500</v>
      </c>
      <c r="E81" s="9">
        <f t="shared" si="12"/>
        <v>1200</v>
      </c>
      <c r="F81" s="18">
        <v>1710</v>
      </c>
      <c r="G81" s="8">
        <f t="shared" si="15"/>
        <v>1665</v>
      </c>
    </row>
    <row r="82" spans="1:11" x14ac:dyDescent="0.35">
      <c r="A82" s="13">
        <v>44831</v>
      </c>
      <c r="B82" s="18">
        <f t="shared" si="9"/>
        <v>2000</v>
      </c>
      <c r="C82" s="8">
        <f t="shared" si="10"/>
        <v>1750</v>
      </c>
      <c r="D82" s="9">
        <f t="shared" si="11"/>
        <v>1500</v>
      </c>
      <c r="E82" s="9">
        <f t="shared" si="12"/>
        <v>1200</v>
      </c>
      <c r="F82" s="18">
        <v>1485</v>
      </c>
      <c r="G82" s="8">
        <f t="shared" si="15"/>
        <v>1660</v>
      </c>
    </row>
    <row r="83" spans="1:11" x14ac:dyDescent="0.35">
      <c r="A83" s="13">
        <v>44832</v>
      </c>
      <c r="B83" s="18">
        <f t="shared" si="9"/>
        <v>2000</v>
      </c>
      <c r="C83" s="8">
        <f t="shared" si="10"/>
        <v>1750</v>
      </c>
      <c r="D83" s="9">
        <f t="shared" si="11"/>
        <v>1500</v>
      </c>
      <c r="E83" s="9">
        <f t="shared" si="12"/>
        <v>1200</v>
      </c>
      <c r="F83" s="18">
        <v>1305</v>
      </c>
      <c r="G83" s="8">
        <f t="shared" si="15"/>
        <v>1705</v>
      </c>
      <c r="I83" s="5"/>
    </row>
    <row r="84" spans="1:11" x14ac:dyDescent="0.35">
      <c r="A84" s="13">
        <v>44833</v>
      </c>
      <c r="B84" s="18">
        <f t="shared" si="9"/>
        <v>2000</v>
      </c>
      <c r="C84" s="8">
        <f t="shared" si="10"/>
        <v>1750</v>
      </c>
      <c r="D84" s="9">
        <f t="shared" si="11"/>
        <v>1500</v>
      </c>
      <c r="E84" s="9">
        <f t="shared" si="12"/>
        <v>1200</v>
      </c>
      <c r="F84" s="18">
        <v>1570</v>
      </c>
      <c r="G84" s="8">
        <f t="shared" ref="G84:G88" si="16">CEILING(AVERAGE(F78:F84),5)</f>
        <v>1715</v>
      </c>
    </row>
    <row r="85" spans="1:11" x14ac:dyDescent="0.35">
      <c r="A85" s="13">
        <v>44834</v>
      </c>
      <c r="B85" s="18">
        <f t="shared" si="9"/>
        <v>2000</v>
      </c>
      <c r="C85" s="8">
        <f t="shared" si="10"/>
        <v>1750</v>
      </c>
      <c r="D85" s="9">
        <f t="shared" si="11"/>
        <v>1500</v>
      </c>
      <c r="E85" s="9">
        <f t="shared" si="12"/>
        <v>1200</v>
      </c>
      <c r="F85" s="18">
        <v>1745</v>
      </c>
      <c r="G85" s="8">
        <f t="shared" si="16"/>
        <v>1725</v>
      </c>
    </row>
    <row r="86" spans="1:11" x14ac:dyDescent="0.35">
      <c r="A86" s="13">
        <v>44835</v>
      </c>
      <c r="B86" s="18">
        <f t="shared" si="9"/>
        <v>2000</v>
      </c>
      <c r="C86" s="8">
        <f t="shared" si="10"/>
        <v>1750</v>
      </c>
      <c r="D86" s="9">
        <f t="shared" si="11"/>
        <v>1500</v>
      </c>
      <c r="E86" s="9">
        <f t="shared" si="12"/>
        <v>1200</v>
      </c>
      <c r="F86" s="18">
        <v>1890</v>
      </c>
      <c r="G86" s="8">
        <f t="shared" si="16"/>
        <v>1670</v>
      </c>
    </row>
    <row r="87" spans="1:11" x14ac:dyDescent="0.35">
      <c r="A87" s="13">
        <v>44836</v>
      </c>
      <c r="B87" s="18">
        <f t="shared" si="9"/>
        <v>2000</v>
      </c>
      <c r="C87" s="8">
        <f t="shared" si="10"/>
        <v>1750</v>
      </c>
      <c r="D87" s="9">
        <f t="shared" si="11"/>
        <v>1500</v>
      </c>
      <c r="E87" s="9">
        <f t="shared" si="12"/>
        <v>1200</v>
      </c>
      <c r="F87" s="18">
        <v>2870</v>
      </c>
      <c r="G87" s="8">
        <f t="shared" si="16"/>
        <v>1800</v>
      </c>
    </row>
    <row r="88" spans="1:11" x14ac:dyDescent="0.35">
      <c r="A88" s="13">
        <v>44837</v>
      </c>
      <c r="B88" s="18">
        <f t="shared" si="9"/>
        <v>2000</v>
      </c>
      <c r="C88" s="8">
        <f t="shared" si="10"/>
        <v>1750</v>
      </c>
      <c r="D88" s="9">
        <f t="shared" si="11"/>
        <v>1500</v>
      </c>
      <c r="E88" s="9">
        <f t="shared" si="12"/>
        <v>1200</v>
      </c>
      <c r="F88" s="18">
        <v>2585</v>
      </c>
      <c r="G88" s="8">
        <f t="shared" si="16"/>
        <v>1925</v>
      </c>
    </row>
    <row r="89" spans="1:11" x14ac:dyDescent="0.35">
      <c r="A89" s="13">
        <v>44838</v>
      </c>
      <c r="B89" s="18">
        <f t="shared" si="9"/>
        <v>2000</v>
      </c>
      <c r="C89" s="8">
        <f t="shared" si="10"/>
        <v>1750</v>
      </c>
      <c r="D89" s="9">
        <f t="shared" si="11"/>
        <v>1500</v>
      </c>
      <c r="E89" s="9">
        <f t="shared" si="12"/>
        <v>1200</v>
      </c>
      <c r="F89" s="18">
        <v>1480</v>
      </c>
      <c r="G89" s="8">
        <f t="shared" ref="G89:G94" si="17">CEILING(AVERAGE(F83:F89),5)</f>
        <v>1925</v>
      </c>
      <c r="K89" s="5"/>
    </row>
    <row r="90" spans="1:11" x14ac:dyDescent="0.35">
      <c r="A90" s="13">
        <v>44839</v>
      </c>
      <c r="B90" s="18">
        <f t="shared" si="9"/>
        <v>2000</v>
      </c>
      <c r="C90" s="8">
        <f t="shared" si="10"/>
        <v>1750</v>
      </c>
      <c r="D90" s="9">
        <f t="shared" si="11"/>
        <v>1500</v>
      </c>
      <c r="E90" s="9">
        <f t="shared" si="12"/>
        <v>1200</v>
      </c>
      <c r="F90" s="18">
        <v>1460</v>
      </c>
      <c r="G90" s="8">
        <f t="shared" si="17"/>
        <v>1945</v>
      </c>
    </row>
    <row r="91" spans="1:11" x14ac:dyDescent="0.35">
      <c r="A91" s="13">
        <v>44840</v>
      </c>
      <c r="B91" s="18">
        <f t="shared" si="9"/>
        <v>2000</v>
      </c>
      <c r="C91" s="8">
        <f t="shared" si="10"/>
        <v>1750</v>
      </c>
      <c r="D91" s="9">
        <f t="shared" si="11"/>
        <v>1500</v>
      </c>
      <c r="E91" s="9">
        <f t="shared" si="12"/>
        <v>1200</v>
      </c>
      <c r="F91" s="18">
        <v>1655</v>
      </c>
      <c r="G91" s="8">
        <f t="shared" si="17"/>
        <v>1955</v>
      </c>
    </row>
    <row r="92" spans="1:11" x14ac:dyDescent="0.35">
      <c r="A92" s="13">
        <v>44841</v>
      </c>
      <c r="B92" s="18">
        <f t="shared" si="9"/>
        <v>2000</v>
      </c>
      <c r="C92" s="8">
        <f t="shared" si="10"/>
        <v>1750</v>
      </c>
      <c r="D92" s="9">
        <f t="shared" si="11"/>
        <v>1500</v>
      </c>
      <c r="E92" s="9">
        <f t="shared" si="12"/>
        <v>1200</v>
      </c>
      <c r="F92" s="18">
        <v>1750</v>
      </c>
      <c r="G92" s="8">
        <f t="shared" si="17"/>
        <v>1960</v>
      </c>
    </row>
    <row r="93" spans="1:11" x14ac:dyDescent="0.35">
      <c r="A93" s="13">
        <v>44842</v>
      </c>
      <c r="B93" s="18">
        <f t="shared" si="9"/>
        <v>2000</v>
      </c>
      <c r="C93" s="8">
        <f t="shared" si="10"/>
        <v>1750</v>
      </c>
      <c r="D93" s="9">
        <f t="shared" si="11"/>
        <v>1500</v>
      </c>
      <c r="E93" s="9">
        <f t="shared" si="12"/>
        <v>1200</v>
      </c>
      <c r="F93" s="18">
        <v>1175</v>
      </c>
      <c r="G93" s="8">
        <f t="shared" si="17"/>
        <v>1855</v>
      </c>
    </row>
    <row r="94" spans="1:11" x14ac:dyDescent="0.35">
      <c r="A94" s="13">
        <v>44843</v>
      </c>
      <c r="B94" s="18">
        <f t="shared" si="9"/>
        <v>2000</v>
      </c>
      <c r="C94" s="8">
        <f t="shared" si="10"/>
        <v>1750</v>
      </c>
      <c r="D94" s="9">
        <f t="shared" si="11"/>
        <v>1500</v>
      </c>
      <c r="E94" s="9">
        <f t="shared" si="12"/>
        <v>1200</v>
      </c>
      <c r="F94" s="18">
        <v>1545</v>
      </c>
      <c r="G94" s="8">
        <f t="shared" si="17"/>
        <v>1665</v>
      </c>
    </row>
    <row r="95" spans="1:11" x14ac:dyDescent="0.35">
      <c r="A95" s="13">
        <v>44844</v>
      </c>
      <c r="B95" s="18">
        <f t="shared" si="9"/>
        <v>2000</v>
      </c>
      <c r="C95" s="8">
        <f t="shared" si="10"/>
        <v>1750</v>
      </c>
      <c r="D95" s="9">
        <f t="shared" si="11"/>
        <v>1500</v>
      </c>
      <c r="E95" s="9">
        <f t="shared" si="12"/>
        <v>1200</v>
      </c>
      <c r="F95" s="18">
        <v>1135</v>
      </c>
      <c r="G95" s="8">
        <f>CEILING(AVERAGE(F90:F95),5)</f>
        <v>1455</v>
      </c>
    </row>
    <row r="96" spans="1:11" x14ac:dyDescent="0.35">
      <c r="A96" s="13">
        <v>44845</v>
      </c>
      <c r="B96" s="18">
        <f t="shared" si="9"/>
        <v>2000</v>
      </c>
      <c r="C96" s="8">
        <f t="shared" si="10"/>
        <v>1750</v>
      </c>
      <c r="D96" s="9">
        <f t="shared" si="11"/>
        <v>1500</v>
      </c>
      <c r="E96" s="9">
        <f t="shared" si="12"/>
        <v>1200</v>
      </c>
      <c r="F96" s="18">
        <v>1485</v>
      </c>
      <c r="G96" s="8">
        <f>CEILING(AVERAGE(F91:F96),5)</f>
        <v>1460</v>
      </c>
    </row>
    <row r="97" spans="1:7" x14ac:dyDescent="0.35">
      <c r="A97" s="13">
        <v>44846</v>
      </c>
      <c r="B97" s="18">
        <f t="shared" si="9"/>
        <v>2000</v>
      </c>
      <c r="C97" s="8">
        <f t="shared" si="10"/>
        <v>1750</v>
      </c>
      <c r="D97" s="9">
        <f t="shared" si="11"/>
        <v>1500</v>
      </c>
      <c r="E97" s="9">
        <f t="shared" si="12"/>
        <v>1200</v>
      </c>
      <c r="F97" s="18">
        <v>1180</v>
      </c>
      <c r="G97" s="8">
        <f>CEILING(AVERAGE(F92:F97),5)</f>
        <v>1380</v>
      </c>
    </row>
    <row r="98" spans="1:7" x14ac:dyDescent="0.35">
      <c r="A98" s="13">
        <v>44847</v>
      </c>
      <c r="B98" s="18">
        <f t="shared" ref="B98:B103" si="18">$J$2</f>
        <v>2000</v>
      </c>
      <c r="C98" s="8">
        <f t="shared" ref="C98:C103" si="19">$J$3</f>
        <v>1750</v>
      </c>
      <c r="D98" s="9">
        <f t="shared" ref="D98:D103" si="20">$J$4</f>
        <v>1500</v>
      </c>
      <c r="E98" s="9">
        <f t="shared" ref="E98:E103" si="21">$J$5</f>
        <v>1200</v>
      </c>
      <c r="F98" s="18">
        <v>1700</v>
      </c>
      <c r="G98" s="8">
        <f>CEILING(AVERAGE(F93:F98),5)</f>
        <v>1370</v>
      </c>
    </row>
    <row r="99" spans="1:7" x14ac:dyDescent="0.35">
      <c r="A99" s="13">
        <v>44848</v>
      </c>
      <c r="B99" s="18">
        <f t="shared" si="18"/>
        <v>2000</v>
      </c>
      <c r="C99" s="8">
        <f t="shared" si="19"/>
        <v>1750</v>
      </c>
      <c r="D99" s="9">
        <f t="shared" si="20"/>
        <v>1500</v>
      </c>
      <c r="E99" s="9">
        <f t="shared" si="21"/>
        <v>1200</v>
      </c>
      <c r="F99" s="18">
        <v>1825</v>
      </c>
      <c r="G99" s="8">
        <f>CEILING(AVERAGE(F94:F99),5)</f>
        <v>1480</v>
      </c>
    </row>
    <row r="100" spans="1:7" x14ac:dyDescent="0.35">
      <c r="A100" s="13">
        <v>44849</v>
      </c>
      <c r="B100" s="18">
        <f t="shared" si="18"/>
        <v>2000</v>
      </c>
      <c r="C100" s="8">
        <f t="shared" si="19"/>
        <v>1750</v>
      </c>
      <c r="D100" s="9">
        <f t="shared" si="20"/>
        <v>1500</v>
      </c>
      <c r="E100" s="9">
        <f t="shared" si="21"/>
        <v>1200</v>
      </c>
      <c r="F100" s="18"/>
      <c r="G100" s="8"/>
    </row>
    <row r="101" spans="1:7" x14ac:dyDescent="0.35">
      <c r="A101" s="13">
        <v>44850</v>
      </c>
      <c r="B101" s="18">
        <f t="shared" si="18"/>
        <v>2000</v>
      </c>
      <c r="C101" s="8">
        <f t="shared" si="19"/>
        <v>1750</v>
      </c>
      <c r="D101" s="9">
        <f t="shared" si="20"/>
        <v>1500</v>
      </c>
      <c r="E101" s="9">
        <f t="shared" si="21"/>
        <v>1200</v>
      </c>
      <c r="F101" s="18">
        <v>1955</v>
      </c>
      <c r="G101" s="8">
        <f>CEILING(AVERAGE(F94:F99,F101),5)</f>
        <v>1550</v>
      </c>
    </row>
    <row r="102" spans="1:7" x14ac:dyDescent="0.35">
      <c r="A102" s="13">
        <v>44851</v>
      </c>
      <c r="B102" s="18">
        <f t="shared" si="18"/>
        <v>2000</v>
      </c>
      <c r="C102" s="8">
        <f t="shared" si="19"/>
        <v>1750</v>
      </c>
      <c r="D102" s="9">
        <f t="shared" si="20"/>
        <v>1500</v>
      </c>
      <c r="E102" s="9">
        <f t="shared" si="21"/>
        <v>1200</v>
      </c>
      <c r="F102" s="18">
        <v>1025</v>
      </c>
      <c r="G102" s="8">
        <f>CEILING(AVERAGE(F95:F99,F101:F102),5)</f>
        <v>1475</v>
      </c>
    </row>
    <row r="103" spans="1:7" x14ac:dyDescent="0.35">
      <c r="A103" s="13">
        <v>44852</v>
      </c>
      <c r="B103" s="18">
        <f t="shared" si="18"/>
        <v>2000</v>
      </c>
      <c r="C103" s="8">
        <f t="shared" si="19"/>
        <v>1750</v>
      </c>
      <c r="D103" s="9">
        <f t="shared" si="20"/>
        <v>1500</v>
      </c>
      <c r="E103" s="9">
        <f t="shared" si="21"/>
        <v>1200</v>
      </c>
      <c r="F103" s="18">
        <v>1335</v>
      </c>
      <c r="G103" s="8">
        <f>CEILING(AVERAGE(F96:F99,F101:F103),5)</f>
        <v>1505</v>
      </c>
    </row>
    <row r="104" spans="1:7" x14ac:dyDescent="0.35">
      <c r="A104" s="13">
        <v>44853</v>
      </c>
      <c r="B104" s="18">
        <f t="shared" ref="B104:B109" si="22">$J$2</f>
        <v>2000</v>
      </c>
      <c r="C104" s="8">
        <f t="shared" ref="C104:C109" si="23">$J$3</f>
        <v>1750</v>
      </c>
      <c r="D104" s="9">
        <f t="shared" ref="D104:D109" si="24">$J$4</f>
        <v>1500</v>
      </c>
      <c r="E104" s="9">
        <f t="shared" ref="E104:E109" si="25">$J$5</f>
        <v>1200</v>
      </c>
      <c r="F104" s="18">
        <v>1125</v>
      </c>
      <c r="G104" s="8">
        <f>CEILING(AVERAGE(F97:F99,F101:F104),5)</f>
        <v>1450</v>
      </c>
    </row>
    <row r="105" spans="1:7" x14ac:dyDescent="0.35">
      <c r="A105" s="13">
        <v>44854</v>
      </c>
      <c r="B105" s="18">
        <f t="shared" si="22"/>
        <v>2000</v>
      </c>
      <c r="C105" s="8">
        <f t="shared" si="23"/>
        <v>1750</v>
      </c>
      <c r="D105" s="9">
        <f t="shared" si="24"/>
        <v>1500</v>
      </c>
      <c r="E105" s="9">
        <f t="shared" si="25"/>
        <v>1200</v>
      </c>
      <c r="F105" s="18">
        <v>850</v>
      </c>
      <c r="G105" s="8">
        <f>CEILING(AVERAGE(F98:F99,F101:F105),5)</f>
        <v>1405</v>
      </c>
    </row>
    <row r="106" spans="1:7" x14ac:dyDescent="0.35">
      <c r="A106" s="13">
        <v>44855</v>
      </c>
      <c r="B106" s="18">
        <f t="shared" si="22"/>
        <v>2000</v>
      </c>
      <c r="C106" s="8">
        <f t="shared" si="23"/>
        <v>1750</v>
      </c>
      <c r="D106" s="9">
        <f t="shared" si="24"/>
        <v>1500</v>
      </c>
      <c r="E106" s="9">
        <f t="shared" si="25"/>
        <v>1200</v>
      </c>
      <c r="F106" s="18">
        <v>1780</v>
      </c>
      <c r="G106" s="8">
        <f>CEILING(AVERAGE(F99,F101:F106),5)</f>
        <v>1415</v>
      </c>
    </row>
    <row r="107" spans="1:7" x14ac:dyDescent="0.35">
      <c r="A107" s="13">
        <v>44856</v>
      </c>
      <c r="B107" s="18">
        <f t="shared" si="22"/>
        <v>2000</v>
      </c>
      <c r="C107" s="8">
        <f t="shared" si="23"/>
        <v>1750</v>
      </c>
      <c r="D107" s="9">
        <f t="shared" si="24"/>
        <v>1500</v>
      </c>
      <c r="E107" s="9">
        <f t="shared" si="25"/>
        <v>1200</v>
      </c>
      <c r="F107" s="18">
        <v>1135</v>
      </c>
      <c r="G107" s="8">
        <f t="shared" ref="G107:G112" si="26">CEILING(AVERAGE(F101:F107),5)</f>
        <v>1315</v>
      </c>
    </row>
    <row r="108" spans="1:7" x14ac:dyDescent="0.35">
      <c r="A108" s="13">
        <v>44857</v>
      </c>
      <c r="B108" s="18">
        <f t="shared" si="22"/>
        <v>2000</v>
      </c>
      <c r="C108" s="8">
        <f t="shared" si="23"/>
        <v>1750</v>
      </c>
      <c r="D108" s="9">
        <f t="shared" si="24"/>
        <v>1500</v>
      </c>
      <c r="E108" s="9">
        <f t="shared" si="25"/>
        <v>1200</v>
      </c>
      <c r="F108" s="18">
        <v>1730</v>
      </c>
      <c r="G108" s="8">
        <f t="shared" si="26"/>
        <v>1285</v>
      </c>
    </row>
    <row r="109" spans="1:7" x14ac:dyDescent="0.35">
      <c r="A109" s="13">
        <v>44858</v>
      </c>
      <c r="B109" s="18">
        <f t="shared" si="22"/>
        <v>2000</v>
      </c>
      <c r="C109" s="8">
        <f t="shared" si="23"/>
        <v>1750</v>
      </c>
      <c r="D109" s="9">
        <f t="shared" si="24"/>
        <v>1500</v>
      </c>
      <c r="E109" s="9">
        <f t="shared" si="25"/>
        <v>1200</v>
      </c>
      <c r="F109" s="18">
        <v>1615</v>
      </c>
      <c r="G109" s="8">
        <f t="shared" si="26"/>
        <v>1370</v>
      </c>
    </row>
    <row r="110" spans="1:7" x14ac:dyDescent="0.35">
      <c r="A110" s="13">
        <v>44859</v>
      </c>
      <c r="B110" s="18">
        <f t="shared" ref="B110:B115" si="27">$J$2</f>
        <v>2000</v>
      </c>
      <c r="C110" s="8">
        <f t="shared" ref="C110:C115" si="28">$J$3</f>
        <v>1750</v>
      </c>
      <c r="D110" s="9">
        <f t="shared" ref="D110:D115" si="29">$J$4</f>
        <v>1500</v>
      </c>
      <c r="E110" s="9">
        <f t="shared" ref="E110:E115" si="30">$J$5</f>
        <v>1200</v>
      </c>
      <c r="F110" s="18">
        <v>1455</v>
      </c>
      <c r="G110" s="8">
        <f t="shared" si="26"/>
        <v>1385</v>
      </c>
    </row>
    <row r="111" spans="1:7" x14ac:dyDescent="0.35">
      <c r="A111" s="13">
        <v>44860</v>
      </c>
      <c r="B111" s="18">
        <f t="shared" si="27"/>
        <v>2000</v>
      </c>
      <c r="C111" s="8">
        <f t="shared" si="28"/>
        <v>1750</v>
      </c>
      <c r="D111" s="9">
        <f t="shared" si="29"/>
        <v>1500</v>
      </c>
      <c r="E111" s="9">
        <f t="shared" si="30"/>
        <v>1200</v>
      </c>
      <c r="F111" s="18">
        <v>1850</v>
      </c>
      <c r="G111" s="8">
        <f t="shared" si="26"/>
        <v>1490</v>
      </c>
    </row>
    <row r="112" spans="1:7" x14ac:dyDescent="0.35">
      <c r="A112" s="13">
        <v>44861</v>
      </c>
      <c r="B112" s="18">
        <f t="shared" si="27"/>
        <v>2000</v>
      </c>
      <c r="C112" s="8">
        <f t="shared" si="28"/>
        <v>1750</v>
      </c>
      <c r="D112" s="9">
        <f t="shared" si="29"/>
        <v>1500</v>
      </c>
      <c r="E112" s="9">
        <f t="shared" si="30"/>
        <v>1200</v>
      </c>
      <c r="F112" s="18">
        <v>1465</v>
      </c>
      <c r="G112" s="8">
        <f t="shared" si="26"/>
        <v>1580</v>
      </c>
    </row>
    <row r="113" spans="1:9" x14ac:dyDescent="0.35">
      <c r="A113" s="13">
        <v>44862</v>
      </c>
      <c r="B113" s="18">
        <f t="shared" si="27"/>
        <v>2000</v>
      </c>
      <c r="C113" s="8">
        <f t="shared" si="28"/>
        <v>1750</v>
      </c>
      <c r="D113" s="9">
        <f t="shared" si="29"/>
        <v>1500</v>
      </c>
      <c r="E113" s="9">
        <f t="shared" si="30"/>
        <v>1200</v>
      </c>
      <c r="F113" s="18">
        <v>1400</v>
      </c>
      <c r="G113" s="8">
        <f t="shared" ref="G113:G119" si="31">CEILING(AVERAGE(F107:F113),5)</f>
        <v>1525</v>
      </c>
    </row>
    <row r="114" spans="1:9" x14ac:dyDescent="0.35">
      <c r="A114" s="13">
        <v>44863</v>
      </c>
      <c r="B114" s="18">
        <f t="shared" si="27"/>
        <v>2000</v>
      </c>
      <c r="C114" s="8">
        <f t="shared" si="28"/>
        <v>1750</v>
      </c>
      <c r="D114" s="9">
        <f t="shared" si="29"/>
        <v>1500</v>
      </c>
      <c r="E114" s="9">
        <f t="shared" si="30"/>
        <v>1200</v>
      </c>
      <c r="F114" s="18">
        <v>1600</v>
      </c>
      <c r="G114" s="8">
        <f t="shared" si="31"/>
        <v>1590</v>
      </c>
    </row>
    <row r="115" spans="1:9" x14ac:dyDescent="0.35">
      <c r="A115" s="13">
        <v>44864</v>
      </c>
      <c r="B115" s="18">
        <f t="shared" si="27"/>
        <v>2000</v>
      </c>
      <c r="C115" s="8">
        <f t="shared" si="28"/>
        <v>1750</v>
      </c>
      <c r="D115" s="9">
        <f t="shared" si="29"/>
        <v>1500</v>
      </c>
      <c r="E115" s="9">
        <f t="shared" si="30"/>
        <v>1200</v>
      </c>
      <c r="F115" s="18">
        <v>1355</v>
      </c>
      <c r="G115" s="8">
        <f t="shared" si="31"/>
        <v>1535</v>
      </c>
    </row>
    <row r="116" spans="1:9" x14ac:dyDescent="0.35">
      <c r="A116" s="13">
        <v>44865</v>
      </c>
      <c r="B116" s="18">
        <f t="shared" ref="B116:B121" si="32">$J$2</f>
        <v>2000</v>
      </c>
      <c r="C116" s="8">
        <f t="shared" ref="C116:C121" si="33">$J$3</f>
        <v>1750</v>
      </c>
      <c r="D116" s="9">
        <f t="shared" ref="D116:D121" si="34">$J$4</f>
        <v>1500</v>
      </c>
      <c r="E116" s="9">
        <f t="shared" ref="E116:E121" si="35">$J$5</f>
        <v>1200</v>
      </c>
      <c r="F116" s="18">
        <v>1310</v>
      </c>
      <c r="G116" s="8">
        <f t="shared" si="31"/>
        <v>1495</v>
      </c>
    </row>
    <row r="117" spans="1:9" x14ac:dyDescent="0.35">
      <c r="A117" s="13">
        <v>44866</v>
      </c>
      <c r="B117" s="18">
        <f t="shared" si="32"/>
        <v>2000</v>
      </c>
      <c r="C117" s="8">
        <f t="shared" si="33"/>
        <v>1750</v>
      </c>
      <c r="D117" s="9">
        <f t="shared" si="34"/>
        <v>1500</v>
      </c>
      <c r="E117" s="9">
        <f t="shared" si="35"/>
        <v>1200</v>
      </c>
      <c r="F117" s="18">
        <v>1220</v>
      </c>
      <c r="G117" s="8">
        <f t="shared" si="31"/>
        <v>1460</v>
      </c>
    </row>
    <row r="118" spans="1:9" x14ac:dyDescent="0.35">
      <c r="A118" s="13">
        <v>44867</v>
      </c>
      <c r="B118" s="18">
        <f t="shared" si="32"/>
        <v>2000</v>
      </c>
      <c r="C118" s="8">
        <f t="shared" si="33"/>
        <v>1750</v>
      </c>
      <c r="D118" s="9">
        <f t="shared" si="34"/>
        <v>1500</v>
      </c>
      <c r="E118" s="9">
        <f t="shared" si="35"/>
        <v>1200</v>
      </c>
      <c r="F118" s="18">
        <v>1955</v>
      </c>
      <c r="G118" s="8">
        <f t="shared" si="31"/>
        <v>1475</v>
      </c>
    </row>
    <row r="119" spans="1:9" x14ac:dyDescent="0.35">
      <c r="A119" s="13">
        <v>44868</v>
      </c>
      <c r="B119" s="18">
        <f t="shared" si="32"/>
        <v>2000</v>
      </c>
      <c r="C119" s="8">
        <f t="shared" si="33"/>
        <v>1750</v>
      </c>
      <c r="D119" s="9">
        <f t="shared" si="34"/>
        <v>1500</v>
      </c>
      <c r="E119" s="9">
        <f t="shared" si="35"/>
        <v>1200</v>
      </c>
      <c r="F119" s="18">
        <v>1355</v>
      </c>
      <c r="G119" s="8">
        <f t="shared" si="31"/>
        <v>1460</v>
      </c>
    </row>
    <row r="120" spans="1:9" x14ac:dyDescent="0.35">
      <c r="A120" s="13">
        <v>44869</v>
      </c>
      <c r="B120" s="18">
        <f t="shared" si="32"/>
        <v>2000</v>
      </c>
      <c r="C120" s="8">
        <f t="shared" si="33"/>
        <v>1750</v>
      </c>
      <c r="D120" s="9">
        <f t="shared" si="34"/>
        <v>1500</v>
      </c>
      <c r="E120" s="9">
        <f t="shared" si="35"/>
        <v>1200</v>
      </c>
      <c r="F120" s="18">
        <v>1300</v>
      </c>
      <c r="G120" s="8">
        <f>CEILING(AVERAGE(F114:F120),5)</f>
        <v>1445</v>
      </c>
    </row>
    <row r="121" spans="1:9" x14ac:dyDescent="0.35">
      <c r="A121" s="13">
        <v>44870</v>
      </c>
      <c r="B121" s="18">
        <f t="shared" si="32"/>
        <v>2000</v>
      </c>
      <c r="C121" s="8">
        <f t="shared" si="33"/>
        <v>1750</v>
      </c>
      <c r="D121" s="9">
        <f t="shared" si="34"/>
        <v>1500</v>
      </c>
      <c r="E121" s="9">
        <f t="shared" si="35"/>
        <v>1200</v>
      </c>
      <c r="F121" s="18">
        <v>3300</v>
      </c>
      <c r="G121" s="8">
        <f>CEILING(AVERAGE(F115:F121),5)</f>
        <v>1685</v>
      </c>
    </row>
    <row r="122" spans="1:9" x14ac:dyDescent="0.35">
      <c r="A122" s="13">
        <v>44871</v>
      </c>
      <c r="B122" s="18">
        <f t="shared" ref="B122:B127" si="36">$J$2</f>
        <v>2000</v>
      </c>
      <c r="C122" s="8">
        <f t="shared" ref="C122:C127" si="37">$J$3</f>
        <v>1750</v>
      </c>
      <c r="D122" s="9">
        <f t="shared" ref="D122:D127" si="38">$J$4</f>
        <v>1500</v>
      </c>
      <c r="E122" s="9">
        <f t="shared" ref="E122:E127" si="39">$J$5</f>
        <v>1200</v>
      </c>
      <c r="F122" s="18">
        <v>1790</v>
      </c>
      <c r="G122" s="8">
        <f>CEILING(AVERAGE(F116:F122),5)</f>
        <v>1750</v>
      </c>
    </row>
    <row r="123" spans="1:9" x14ac:dyDescent="0.35">
      <c r="A123" s="13">
        <v>44872</v>
      </c>
      <c r="B123" s="18">
        <f t="shared" si="36"/>
        <v>2000</v>
      </c>
      <c r="C123" s="8">
        <f t="shared" si="37"/>
        <v>1750</v>
      </c>
      <c r="D123" s="9">
        <f t="shared" si="38"/>
        <v>1500</v>
      </c>
      <c r="E123" s="9">
        <f t="shared" si="39"/>
        <v>1200</v>
      </c>
      <c r="F123" s="18">
        <v>1125</v>
      </c>
      <c r="G123" s="8">
        <f>CEILING(AVERAGE(F117:F123),5)</f>
        <v>1725</v>
      </c>
    </row>
    <row r="124" spans="1:9" x14ac:dyDescent="0.35">
      <c r="A124" s="13">
        <v>44873</v>
      </c>
      <c r="B124" s="18">
        <f t="shared" si="36"/>
        <v>2000</v>
      </c>
      <c r="C124" s="8">
        <f t="shared" si="37"/>
        <v>1750</v>
      </c>
      <c r="D124" s="9">
        <f t="shared" si="38"/>
        <v>1500</v>
      </c>
      <c r="E124" s="9">
        <f t="shared" si="39"/>
        <v>1200</v>
      </c>
      <c r="F124" s="18">
        <v>925</v>
      </c>
      <c r="G124" s="8">
        <f t="shared" ref="G124:G126" si="40">CEILING(AVERAGE(F118:F124),5)</f>
        <v>1680</v>
      </c>
    </row>
    <row r="125" spans="1:9" x14ac:dyDescent="0.35">
      <c r="A125" s="13">
        <v>44874</v>
      </c>
      <c r="B125" s="18">
        <f t="shared" si="36"/>
        <v>2000</v>
      </c>
      <c r="C125" s="8">
        <f t="shared" si="37"/>
        <v>1750</v>
      </c>
      <c r="D125" s="9">
        <f t="shared" si="38"/>
        <v>1500</v>
      </c>
      <c r="E125" s="9">
        <f t="shared" si="39"/>
        <v>1200</v>
      </c>
      <c r="F125" s="18">
        <v>1165</v>
      </c>
      <c r="G125" s="8">
        <f t="shared" si="40"/>
        <v>1570</v>
      </c>
    </row>
    <row r="126" spans="1:9" x14ac:dyDescent="0.35">
      <c r="A126" s="13">
        <v>44875</v>
      </c>
      <c r="B126" s="18">
        <f t="shared" si="36"/>
        <v>2000</v>
      </c>
      <c r="C126" s="8">
        <f t="shared" si="37"/>
        <v>1750</v>
      </c>
      <c r="D126" s="9">
        <f t="shared" si="38"/>
        <v>1500</v>
      </c>
      <c r="E126" s="9">
        <f t="shared" si="39"/>
        <v>1200</v>
      </c>
      <c r="F126" s="18">
        <v>1675</v>
      </c>
      <c r="G126" s="8">
        <f t="shared" si="40"/>
        <v>1615</v>
      </c>
    </row>
    <row r="127" spans="1:9" x14ac:dyDescent="0.35">
      <c r="A127" s="13">
        <v>44876</v>
      </c>
      <c r="B127" s="18">
        <f t="shared" si="36"/>
        <v>2000</v>
      </c>
      <c r="C127" s="8">
        <f t="shared" si="37"/>
        <v>1750</v>
      </c>
      <c r="D127" s="9">
        <f t="shared" si="38"/>
        <v>1500</v>
      </c>
      <c r="E127" s="9">
        <f t="shared" si="39"/>
        <v>1200</v>
      </c>
      <c r="F127" s="18">
        <v>1610</v>
      </c>
      <c r="G127" s="8">
        <f t="shared" ref="G127:G132" si="41">CEILING(AVERAGE(F121:F127),5)</f>
        <v>1660</v>
      </c>
    </row>
    <row r="128" spans="1:9" x14ac:dyDescent="0.35">
      <c r="A128" s="13">
        <v>44877</v>
      </c>
      <c r="B128" s="18">
        <f t="shared" ref="B128:B134" si="42">$J$2</f>
        <v>2000</v>
      </c>
      <c r="C128" s="8">
        <f t="shared" ref="C128:C134" si="43">$J$3</f>
        <v>1750</v>
      </c>
      <c r="D128" s="9">
        <f t="shared" ref="D128:D134" si="44">$J$4</f>
        <v>1500</v>
      </c>
      <c r="E128" s="9">
        <f t="shared" ref="E128:E134" si="45">$J$5</f>
        <v>1200</v>
      </c>
      <c r="F128" s="18">
        <v>1785</v>
      </c>
      <c r="G128" s="8">
        <f t="shared" si="41"/>
        <v>1440</v>
      </c>
      <c r="I128">
        <f>AVERAGE(Log[Mov. Avg.])</f>
        <v>1610.7954545454545</v>
      </c>
    </row>
    <row r="129" spans="1:7" x14ac:dyDescent="0.35">
      <c r="A129" s="13">
        <v>44878</v>
      </c>
      <c r="B129" s="18">
        <f t="shared" si="42"/>
        <v>2000</v>
      </c>
      <c r="C129" s="8">
        <f t="shared" si="43"/>
        <v>1750</v>
      </c>
      <c r="D129" s="9">
        <f t="shared" si="44"/>
        <v>1500</v>
      </c>
      <c r="E129" s="9">
        <f t="shared" si="45"/>
        <v>1200</v>
      </c>
      <c r="F129" s="18">
        <v>1915</v>
      </c>
      <c r="G129" s="8">
        <f t="shared" si="41"/>
        <v>1460</v>
      </c>
    </row>
    <row r="130" spans="1:7" x14ac:dyDescent="0.35">
      <c r="A130" s="13">
        <v>44879</v>
      </c>
      <c r="B130" s="18">
        <f t="shared" si="42"/>
        <v>2000</v>
      </c>
      <c r="C130" s="8">
        <f t="shared" si="43"/>
        <v>1750</v>
      </c>
      <c r="D130" s="9">
        <f t="shared" si="44"/>
        <v>1500</v>
      </c>
      <c r="E130" s="9">
        <f t="shared" si="45"/>
        <v>1200</v>
      </c>
      <c r="F130" s="18">
        <v>1685</v>
      </c>
      <c r="G130" s="8">
        <f t="shared" si="41"/>
        <v>1540</v>
      </c>
    </row>
    <row r="131" spans="1:7" x14ac:dyDescent="0.35">
      <c r="A131" s="13">
        <v>44880</v>
      </c>
      <c r="B131" s="18">
        <f t="shared" si="42"/>
        <v>2000</v>
      </c>
      <c r="C131" s="8">
        <f t="shared" si="43"/>
        <v>1750</v>
      </c>
      <c r="D131" s="9">
        <f t="shared" si="44"/>
        <v>1500</v>
      </c>
      <c r="E131" s="9">
        <f t="shared" si="45"/>
        <v>1200</v>
      </c>
      <c r="F131" s="18">
        <v>1665</v>
      </c>
      <c r="G131" s="8">
        <f t="shared" si="41"/>
        <v>1645</v>
      </c>
    </row>
    <row r="132" spans="1:7" x14ac:dyDescent="0.35">
      <c r="A132" s="13">
        <v>44881</v>
      </c>
      <c r="B132" s="18">
        <f t="shared" si="42"/>
        <v>2000</v>
      </c>
      <c r="C132" s="8">
        <f t="shared" si="43"/>
        <v>1750</v>
      </c>
      <c r="D132" s="9">
        <f t="shared" si="44"/>
        <v>1500</v>
      </c>
      <c r="E132" s="9">
        <f t="shared" si="45"/>
        <v>1200</v>
      </c>
      <c r="F132" s="18">
        <v>1685</v>
      </c>
      <c r="G132" s="8">
        <f t="shared" si="41"/>
        <v>1720</v>
      </c>
    </row>
    <row r="133" spans="1:7" x14ac:dyDescent="0.35">
      <c r="A133" s="13">
        <v>44882</v>
      </c>
      <c r="B133" s="18">
        <f t="shared" si="42"/>
        <v>2000</v>
      </c>
      <c r="C133" s="8">
        <f t="shared" si="43"/>
        <v>1750</v>
      </c>
      <c r="D133" s="9">
        <f t="shared" si="44"/>
        <v>1500</v>
      </c>
      <c r="E133" s="9">
        <f t="shared" si="45"/>
        <v>1200</v>
      </c>
      <c r="F133" s="18">
        <v>1850</v>
      </c>
      <c r="G133" s="8">
        <f t="shared" ref="G133:G139" si="46">CEILING(AVERAGE(F127:F133),5)</f>
        <v>1745</v>
      </c>
    </row>
    <row r="134" spans="1:7" x14ac:dyDescent="0.35">
      <c r="A134" s="13">
        <v>44883</v>
      </c>
      <c r="B134" s="18">
        <f t="shared" si="42"/>
        <v>2000</v>
      </c>
      <c r="C134" s="8">
        <f t="shared" si="43"/>
        <v>1750</v>
      </c>
      <c r="D134" s="9">
        <f t="shared" si="44"/>
        <v>1500</v>
      </c>
      <c r="E134" s="9">
        <f t="shared" si="45"/>
        <v>1200</v>
      </c>
      <c r="F134" s="18">
        <v>1470</v>
      </c>
      <c r="G134" s="8">
        <f t="shared" si="46"/>
        <v>1725</v>
      </c>
    </row>
    <row r="135" spans="1:7" x14ac:dyDescent="0.35">
      <c r="A135" s="13">
        <v>44884</v>
      </c>
      <c r="B135" s="18">
        <f t="shared" ref="B135:B140" si="47">$J$2</f>
        <v>2000</v>
      </c>
      <c r="C135" s="8">
        <f t="shared" ref="C135:C140" si="48">$J$3</f>
        <v>1750</v>
      </c>
      <c r="D135" s="9">
        <f t="shared" ref="D135:D140" si="49">$J$4</f>
        <v>1500</v>
      </c>
      <c r="E135" s="9">
        <f t="shared" ref="E135:E140" si="50">$J$5</f>
        <v>1200</v>
      </c>
      <c r="F135" s="18">
        <v>1490</v>
      </c>
      <c r="G135" s="8">
        <f t="shared" si="46"/>
        <v>1680</v>
      </c>
    </row>
    <row r="136" spans="1:7" x14ac:dyDescent="0.35">
      <c r="A136" s="13">
        <v>44885</v>
      </c>
      <c r="B136" s="18">
        <f t="shared" si="47"/>
        <v>2000</v>
      </c>
      <c r="C136" s="8">
        <f t="shared" si="48"/>
        <v>1750</v>
      </c>
      <c r="D136" s="9">
        <f t="shared" si="49"/>
        <v>1500</v>
      </c>
      <c r="E136" s="9">
        <f t="shared" si="50"/>
        <v>1200</v>
      </c>
      <c r="F136" s="18">
        <v>1510</v>
      </c>
      <c r="G136" s="8">
        <f t="shared" si="46"/>
        <v>1625</v>
      </c>
    </row>
    <row r="137" spans="1:7" x14ac:dyDescent="0.35">
      <c r="A137" s="13">
        <v>44886</v>
      </c>
      <c r="B137" s="18">
        <f t="shared" si="47"/>
        <v>2000</v>
      </c>
      <c r="C137" s="8">
        <f t="shared" si="48"/>
        <v>1750</v>
      </c>
      <c r="D137" s="9">
        <f t="shared" si="49"/>
        <v>1500</v>
      </c>
      <c r="E137" s="9">
        <f t="shared" si="50"/>
        <v>1200</v>
      </c>
      <c r="F137" s="18">
        <v>1625</v>
      </c>
      <c r="G137" s="8">
        <f t="shared" si="46"/>
        <v>1615</v>
      </c>
    </row>
    <row r="138" spans="1:7" x14ac:dyDescent="0.35">
      <c r="A138" s="13">
        <v>44887</v>
      </c>
      <c r="B138" s="18">
        <f t="shared" si="47"/>
        <v>2000</v>
      </c>
      <c r="C138" s="8">
        <f t="shared" si="48"/>
        <v>1750</v>
      </c>
      <c r="D138" s="9">
        <f t="shared" si="49"/>
        <v>1500</v>
      </c>
      <c r="E138" s="9">
        <f t="shared" si="50"/>
        <v>1200</v>
      </c>
      <c r="F138" s="18">
        <v>2470</v>
      </c>
      <c r="G138" s="8">
        <f t="shared" si="46"/>
        <v>1730</v>
      </c>
    </row>
    <row r="139" spans="1:7" x14ac:dyDescent="0.35">
      <c r="A139" s="13">
        <v>44888</v>
      </c>
      <c r="B139" s="18">
        <f t="shared" si="47"/>
        <v>2000</v>
      </c>
      <c r="C139" s="8">
        <f t="shared" si="48"/>
        <v>1750</v>
      </c>
      <c r="D139" s="9">
        <f t="shared" si="49"/>
        <v>1500</v>
      </c>
      <c r="E139" s="9">
        <f t="shared" si="50"/>
        <v>1200</v>
      </c>
      <c r="F139" s="18">
        <v>1495</v>
      </c>
      <c r="G139" s="8">
        <f t="shared" si="46"/>
        <v>1705</v>
      </c>
    </row>
    <row r="140" spans="1:7" x14ac:dyDescent="0.35">
      <c r="A140" s="13">
        <v>44889</v>
      </c>
      <c r="B140" s="18">
        <f t="shared" si="47"/>
        <v>2000</v>
      </c>
      <c r="C140" s="8">
        <f t="shared" si="48"/>
        <v>1750</v>
      </c>
      <c r="D140" s="9">
        <f t="shared" si="49"/>
        <v>1500</v>
      </c>
      <c r="E140" s="9">
        <f t="shared" si="50"/>
        <v>1200</v>
      </c>
      <c r="F140" s="18">
        <v>1855</v>
      </c>
      <c r="G140" s="8">
        <f t="shared" ref="G140:G145" si="51">CEILING(AVERAGE(F134:F140),5)</f>
        <v>1705</v>
      </c>
    </row>
    <row r="141" spans="1:7" x14ac:dyDescent="0.35">
      <c r="A141" s="13">
        <v>44890</v>
      </c>
      <c r="B141" s="18">
        <f t="shared" ref="B141:B146" si="52">$J$2</f>
        <v>2000</v>
      </c>
      <c r="C141" s="8">
        <f t="shared" ref="C141:C146" si="53">$J$3</f>
        <v>1750</v>
      </c>
      <c r="D141" s="9">
        <f t="shared" ref="D141:D146" si="54">$J$4</f>
        <v>1500</v>
      </c>
      <c r="E141" s="9">
        <f t="shared" ref="E141:E146" si="55">$J$5</f>
        <v>1200</v>
      </c>
      <c r="F141" s="18">
        <v>1675</v>
      </c>
      <c r="G141" s="8">
        <f t="shared" si="51"/>
        <v>1735</v>
      </c>
    </row>
    <row r="142" spans="1:7" x14ac:dyDescent="0.35">
      <c r="A142" s="13">
        <v>44891</v>
      </c>
      <c r="B142" s="18">
        <f t="shared" si="52"/>
        <v>2000</v>
      </c>
      <c r="C142" s="8">
        <f t="shared" si="53"/>
        <v>1750</v>
      </c>
      <c r="D142" s="9">
        <f t="shared" si="54"/>
        <v>1500</v>
      </c>
      <c r="E142" s="9">
        <f t="shared" si="55"/>
        <v>1200</v>
      </c>
      <c r="F142" s="18">
        <v>1590</v>
      </c>
      <c r="G142" s="8">
        <f t="shared" si="51"/>
        <v>1750</v>
      </c>
    </row>
    <row r="143" spans="1:7" x14ac:dyDescent="0.35">
      <c r="A143" s="13">
        <v>44892</v>
      </c>
      <c r="B143" s="18">
        <f t="shared" si="52"/>
        <v>2000</v>
      </c>
      <c r="C143" s="8">
        <f t="shared" si="53"/>
        <v>1750</v>
      </c>
      <c r="D143" s="9">
        <f t="shared" si="54"/>
        <v>1500</v>
      </c>
      <c r="E143" s="9">
        <f t="shared" si="55"/>
        <v>1200</v>
      </c>
      <c r="F143" s="18">
        <v>1360</v>
      </c>
      <c r="G143" s="8">
        <f t="shared" si="51"/>
        <v>1725</v>
      </c>
    </row>
    <row r="144" spans="1:7" x14ac:dyDescent="0.35">
      <c r="A144" s="13">
        <v>44893</v>
      </c>
      <c r="B144" s="18">
        <f t="shared" si="52"/>
        <v>2000</v>
      </c>
      <c r="C144" s="8">
        <f t="shared" si="53"/>
        <v>1750</v>
      </c>
      <c r="D144" s="9">
        <f t="shared" si="54"/>
        <v>1500</v>
      </c>
      <c r="E144" s="9">
        <f t="shared" si="55"/>
        <v>1200</v>
      </c>
      <c r="F144" s="18">
        <v>1555</v>
      </c>
      <c r="G144" s="8">
        <f t="shared" si="51"/>
        <v>1715</v>
      </c>
    </row>
    <row r="145" spans="1:7" x14ac:dyDescent="0.35">
      <c r="A145" s="13">
        <v>44894</v>
      </c>
      <c r="B145" s="18">
        <f t="shared" si="52"/>
        <v>2000</v>
      </c>
      <c r="C145" s="8">
        <f t="shared" si="53"/>
        <v>1750</v>
      </c>
      <c r="D145" s="9">
        <f t="shared" si="54"/>
        <v>1500</v>
      </c>
      <c r="E145" s="9">
        <f t="shared" si="55"/>
        <v>1200</v>
      </c>
      <c r="F145" s="18">
        <v>1485</v>
      </c>
      <c r="G145" s="8">
        <f t="shared" si="51"/>
        <v>1575</v>
      </c>
    </row>
    <row r="146" spans="1:7" x14ac:dyDescent="0.35">
      <c r="A146" s="13">
        <v>44895</v>
      </c>
      <c r="B146" s="18">
        <f t="shared" si="52"/>
        <v>2000</v>
      </c>
      <c r="C146" s="8">
        <f t="shared" si="53"/>
        <v>1750</v>
      </c>
      <c r="D146" s="9">
        <f t="shared" si="54"/>
        <v>1500</v>
      </c>
      <c r="E146" s="9">
        <f t="shared" si="55"/>
        <v>1200</v>
      </c>
      <c r="F146" s="18">
        <v>1920</v>
      </c>
      <c r="G146" s="8">
        <f t="shared" ref="G146:G153" si="56">CEILING(AVERAGE(F140:F146),5)</f>
        <v>1635</v>
      </c>
    </row>
    <row r="147" spans="1:7" x14ac:dyDescent="0.35">
      <c r="A147" s="13">
        <v>44896</v>
      </c>
      <c r="B147" s="18">
        <f t="shared" ref="B147:B152" si="57">$J$2</f>
        <v>2000</v>
      </c>
      <c r="C147" s="8">
        <f t="shared" ref="C147:C152" si="58">$J$3</f>
        <v>1750</v>
      </c>
      <c r="D147" s="9">
        <f t="shared" ref="D147:D152" si="59">$J$4</f>
        <v>1500</v>
      </c>
      <c r="E147" s="9">
        <f t="shared" ref="E147:E152" si="60">$J$5</f>
        <v>1200</v>
      </c>
      <c r="F147" s="18">
        <v>1650</v>
      </c>
      <c r="G147" s="8">
        <f t="shared" si="56"/>
        <v>1605</v>
      </c>
    </row>
    <row r="148" spans="1:7" x14ac:dyDescent="0.35">
      <c r="A148" s="13">
        <v>44897</v>
      </c>
      <c r="B148" s="18">
        <f t="shared" si="57"/>
        <v>2000</v>
      </c>
      <c r="C148" s="8">
        <f t="shared" si="58"/>
        <v>1750</v>
      </c>
      <c r="D148" s="9">
        <f t="shared" si="59"/>
        <v>1500</v>
      </c>
      <c r="E148" s="9">
        <f t="shared" si="60"/>
        <v>1200</v>
      </c>
      <c r="F148" s="18">
        <v>1330</v>
      </c>
      <c r="G148" s="8">
        <f t="shared" si="56"/>
        <v>1560</v>
      </c>
    </row>
    <row r="149" spans="1:7" x14ac:dyDescent="0.35">
      <c r="A149" s="13">
        <v>44898</v>
      </c>
      <c r="B149" s="18">
        <f t="shared" si="57"/>
        <v>2000</v>
      </c>
      <c r="C149" s="8">
        <f t="shared" si="58"/>
        <v>1750</v>
      </c>
      <c r="D149" s="9">
        <f t="shared" si="59"/>
        <v>1500</v>
      </c>
      <c r="E149" s="9">
        <f t="shared" si="60"/>
        <v>1200</v>
      </c>
      <c r="F149" s="18">
        <v>1785</v>
      </c>
      <c r="G149" s="8">
        <f t="shared" si="56"/>
        <v>1585</v>
      </c>
    </row>
    <row r="150" spans="1:7" x14ac:dyDescent="0.35">
      <c r="A150" s="13">
        <v>44899</v>
      </c>
      <c r="B150" s="18">
        <f t="shared" si="57"/>
        <v>2000</v>
      </c>
      <c r="C150" s="8">
        <f t="shared" si="58"/>
        <v>1750</v>
      </c>
      <c r="D150" s="9">
        <f t="shared" si="59"/>
        <v>1500</v>
      </c>
      <c r="E150" s="9">
        <f t="shared" si="60"/>
        <v>1200</v>
      </c>
      <c r="F150" s="18">
        <v>1400</v>
      </c>
      <c r="G150" s="8">
        <f t="shared" si="56"/>
        <v>1590</v>
      </c>
    </row>
    <row r="151" spans="1:7" x14ac:dyDescent="0.35">
      <c r="A151" s="13">
        <v>44900</v>
      </c>
      <c r="B151" s="18">
        <f t="shared" si="57"/>
        <v>2000</v>
      </c>
      <c r="C151" s="8">
        <f t="shared" si="58"/>
        <v>1750</v>
      </c>
      <c r="D151" s="9">
        <f t="shared" si="59"/>
        <v>1500</v>
      </c>
      <c r="E151" s="9">
        <f t="shared" si="60"/>
        <v>1200</v>
      </c>
      <c r="F151" s="18">
        <v>1405</v>
      </c>
      <c r="G151" s="8">
        <f t="shared" si="56"/>
        <v>1570</v>
      </c>
    </row>
    <row r="152" spans="1:7" x14ac:dyDescent="0.35">
      <c r="A152" s="13">
        <v>44901</v>
      </c>
      <c r="B152" s="18">
        <f t="shared" si="57"/>
        <v>2000</v>
      </c>
      <c r="C152" s="8">
        <f t="shared" si="58"/>
        <v>1750</v>
      </c>
      <c r="D152" s="9">
        <f t="shared" si="59"/>
        <v>1500</v>
      </c>
      <c r="E152" s="9">
        <f t="shared" si="60"/>
        <v>1200</v>
      </c>
      <c r="F152" s="18">
        <v>1275</v>
      </c>
      <c r="G152" s="8">
        <f t="shared" si="56"/>
        <v>1540</v>
      </c>
    </row>
    <row r="153" spans="1:7" x14ac:dyDescent="0.35">
      <c r="A153" s="13">
        <v>44902</v>
      </c>
      <c r="B153" s="18">
        <f t="shared" ref="B153:B158" si="61">$J$2</f>
        <v>2000</v>
      </c>
      <c r="C153" s="8">
        <f t="shared" ref="C153:C158" si="62">$J$3</f>
        <v>1750</v>
      </c>
      <c r="D153" s="9">
        <f t="shared" ref="D153:D158" si="63">$J$4</f>
        <v>1500</v>
      </c>
      <c r="E153" s="9">
        <f t="shared" ref="E153:E158" si="64">$J$5</f>
        <v>1200</v>
      </c>
      <c r="F153" s="18">
        <v>770</v>
      </c>
      <c r="G153" s="8">
        <f t="shared" si="56"/>
        <v>1375</v>
      </c>
    </row>
    <row r="154" spans="1:7" x14ac:dyDescent="0.35">
      <c r="A154" s="13">
        <v>44903</v>
      </c>
      <c r="B154" s="18">
        <f t="shared" si="61"/>
        <v>2000</v>
      </c>
      <c r="C154" s="8">
        <f t="shared" si="62"/>
        <v>1750</v>
      </c>
      <c r="D154" s="9">
        <f t="shared" si="63"/>
        <v>1500</v>
      </c>
      <c r="E154" s="9">
        <f t="shared" si="64"/>
        <v>1200</v>
      </c>
      <c r="F154" s="18">
        <v>1740</v>
      </c>
      <c r="G154" s="8">
        <f t="shared" ref="G154:G159" si="65">CEILING(AVERAGE(F148:F154),5)</f>
        <v>1390</v>
      </c>
    </row>
    <row r="155" spans="1:7" x14ac:dyDescent="0.35">
      <c r="A155" s="13">
        <v>44904</v>
      </c>
      <c r="B155" s="18">
        <f t="shared" si="61"/>
        <v>2000</v>
      </c>
      <c r="C155" s="8">
        <f t="shared" si="62"/>
        <v>1750</v>
      </c>
      <c r="D155" s="9">
        <f t="shared" si="63"/>
        <v>1500</v>
      </c>
      <c r="E155" s="9">
        <f t="shared" si="64"/>
        <v>1200</v>
      </c>
      <c r="F155" s="18">
        <v>1675</v>
      </c>
      <c r="G155" s="8">
        <f t="shared" si="65"/>
        <v>1440</v>
      </c>
    </row>
    <row r="156" spans="1:7" x14ac:dyDescent="0.35">
      <c r="A156" s="13">
        <v>44905</v>
      </c>
      <c r="B156" s="18">
        <f t="shared" si="61"/>
        <v>2000</v>
      </c>
      <c r="C156" s="8">
        <f t="shared" si="62"/>
        <v>1750</v>
      </c>
      <c r="D156" s="9">
        <f t="shared" si="63"/>
        <v>1500</v>
      </c>
      <c r="E156" s="9">
        <f t="shared" si="64"/>
        <v>1200</v>
      </c>
      <c r="F156" s="18">
        <v>1950</v>
      </c>
      <c r="G156" s="8">
        <f t="shared" si="65"/>
        <v>1460</v>
      </c>
    </row>
    <row r="157" spans="1:7" x14ac:dyDescent="0.35">
      <c r="A157" s="13">
        <v>44906</v>
      </c>
      <c r="B157" s="18">
        <f t="shared" si="61"/>
        <v>2000</v>
      </c>
      <c r="C157" s="8">
        <f t="shared" si="62"/>
        <v>1750</v>
      </c>
      <c r="D157" s="9">
        <f t="shared" si="63"/>
        <v>1500</v>
      </c>
      <c r="E157" s="9">
        <f t="shared" si="64"/>
        <v>1200</v>
      </c>
      <c r="F157" s="18">
        <v>1860</v>
      </c>
      <c r="G157" s="8">
        <f t="shared" si="65"/>
        <v>1525</v>
      </c>
    </row>
    <row r="158" spans="1:7" x14ac:dyDescent="0.35">
      <c r="A158" s="13">
        <v>44907</v>
      </c>
      <c r="B158" s="18">
        <f t="shared" si="61"/>
        <v>2000</v>
      </c>
      <c r="C158" s="8">
        <f t="shared" si="62"/>
        <v>1750</v>
      </c>
      <c r="D158" s="9">
        <f t="shared" si="63"/>
        <v>1500</v>
      </c>
      <c r="E158" s="9">
        <f t="shared" si="64"/>
        <v>1200</v>
      </c>
      <c r="F158" s="18">
        <v>1640</v>
      </c>
      <c r="G158" s="8">
        <f t="shared" si="65"/>
        <v>1560</v>
      </c>
    </row>
    <row r="159" spans="1:7" x14ac:dyDescent="0.35">
      <c r="A159" s="13">
        <v>44908</v>
      </c>
      <c r="B159" s="18">
        <f t="shared" ref="B159:B164" si="66">$J$2</f>
        <v>2000</v>
      </c>
      <c r="C159" s="8">
        <f t="shared" ref="C159:C164" si="67">$J$3</f>
        <v>1750</v>
      </c>
      <c r="D159" s="9">
        <f t="shared" ref="D159:D164" si="68">$J$4</f>
        <v>1500</v>
      </c>
      <c r="E159" s="9">
        <f t="shared" ref="E159:E164" si="69">$J$5</f>
        <v>1200</v>
      </c>
      <c r="F159" s="18">
        <v>1830</v>
      </c>
      <c r="G159" s="8">
        <f t="shared" si="65"/>
        <v>1640</v>
      </c>
    </row>
    <row r="160" spans="1:7" x14ac:dyDescent="0.35">
      <c r="A160" s="13">
        <v>44909</v>
      </c>
      <c r="B160" s="18">
        <f t="shared" si="66"/>
        <v>2000</v>
      </c>
      <c r="C160" s="8">
        <f t="shared" si="67"/>
        <v>1750</v>
      </c>
      <c r="D160" s="9">
        <f t="shared" si="68"/>
        <v>1500</v>
      </c>
      <c r="E160" s="9">
        <f t="shared" si="69"/>
        <v>1200</v>
      </c>
      <c r="F160" s="18">
        <v>950</v>
      </c>
      <c r="G160" s="8">
        <f t="shared" ref="G160:G165" si="70">CEILING(AVERAGE(F154:F160),5)</f>
        <v>1665</v>
      </c>
    </row>
    <row r="161" spans="1:7" x14ac:dyDescent="0.35">
      <c r="A161" s="13">
        <v>44910</v>
      </c>
      <c r="B161" s="18">
        <f t="shared" si="66"/>
        <v>2000</v>
      </c>
      <c r="C161" s="8">
        <f t="shared" si="67"/>
        <v>1750</v>
      </c>
      <c r="D161" s="9">
        <f t="shared" si="68"/>
        <v>1500</v>
      </c>
      <c r="E161" s="9">
        <f t="shared" si="69"/>
        <v>1200</v>
      </c>
      <c r="F161" s="18">
        <v>1550</v>
      </c>
      <c r="G161" s="8">
        <f t="shared" si="70"/>
        <v>1640</v>
      </c>
    </row>
    <row r="162" spans="1:7" x14ac:dyDescent="0.35">
      <c r="A162" s="13">
        <v>44911</v>
      </c>
      <c r="B162" s="18">
        <f t="shared" si="66"/>
        <v>2000</v>
      </c>
      <c r="C162" s="8">
        <f t="shared" si="67"/>
        <v>1750</v>
      </c>
      <c r="D162" s="9">
        <f t="shared" si="68"/>
        <v>1500</v>
      </c>
      <c r="E162" s="9">
        <f t="shared" si="69"/>
        <v>1200</v>
      </c>
      <c r="F162" s="18">
        <v>1940</v>
      </c>
      <c r="G162" s="8">
        <f t="shared" si="70"/>
        <v>1675</v>
      </c>
    </row>
    <row r="163" spans="1:7" x14ac:dyDescent="0.35">
      <c r="A163" s="13">
        <v>44912</v>
      </c>
      <c r="B163" s="18">
        <f t="shared" si="66"/>
        <v>2000</v>
      </c>
      <c r="C163" s="8">
        <f t="shared" si="67"/>
        <v>1750</v>
      </c>
      <c r="D163" s="9">
        <f t="shared" si="68"/>
        <v>1500</v>
      </c>
      <c r="E163" s="9">
        <f t="shared" si="69"/>
        <v>1200</v>
      </c>
      <c r="F163" s="18">
        <v>1595</v>
      </c>
      <c r="G163" s="8">
        <f t="shared" si="70"/>
        <v>1625</v>
      </c>
    </row>
    <row r="164" spans="1:7" x14ac:dyDescent="0.35">
      <c r="A164" s="13">
        <v>44913</v>
      </c>
      <c r="B164" s="18">
        <f t="shared" si="66"/>
        <v>2000</v>
      </c>
      <c r="C164" s="8">
        <f t="shared" si="67"/>
        <v>1750</v>
      </c>
      <c r="D164" s="9">
        <f t="shared" si="68"/>
        <v>1500</v>
      </c>
      <c r="E164" s="9">
        <f t="shared" si="69"/>
        <v>1200</v>
      </c>
      <c r="F164" s="18">
        <v>1910</v>
      </c>
      <c r="G164" s="8">
        <f t="shared" si="70"/>
        <v>1635</v>
      </c>
    </row>
    <row r="165" spans="1:7" x14ac:dyDescent="0.35">
      <c r="A165" s="13">
        <v>44914</v>
      </c>
      <c r="B165" s="18">
        <f t="shared" ref="B165:B170" si="71">$J$2</f>
        <v>2000</v>
      </c>
      <c r="C165" s="8">
        <f t="shared" ref="C165:C170" si="72">$J$3</f>
        <v>1750</v>
      </c>
      <c r="D165" s="9">
        <f t="shared" ref="D165:D170" si="73">$J$4</f>
        <v>1500</v>
      </c>
      <c r="E165" s="9">
        <f t="shared" ref="E165:E170" si="74">$J$5</f>
        <v>1200</v>
      </c>
      <c r="F165" s="18">
        <v>1600</v>
      </c>
      <c r="G165" s="8">
        <f t="shared" si="70"/>
        <v>1625</v>
      </c>
    </row>
    <row r="166" spans="1:7" x14ac:dyDescent="0.35">
      <c r="A166" s="13">
        <v>44915</v>
      </c>
      <c r="B166" s="18">
        <f t="shared" si="71"/>
        <v>2000</v>
      </c>
      <c r="C166" s="8">
        <f t="shared" si="72"/>
        <v>1750</v>
      </c>
      <c r="D166" s="9">
        <f t="shared" si="73"/>
        <v>1500</v>
      </c>
      <c r="E166" s="9">
        <f t="shared" si="74"/>
        <v>1200</v>
      </c>
      <c r="F166" s="18">
        <v>1520</v>
      </c>
      <c r="G166" s="8">
        <f t="shared" ref="G166:G171" si="75">CEILING(AVERAGE(F160:F166),5)</f>
        <v>1585</v>
      </c>
    </row>
    <row r="167" spans="1:7" x14ac:dyDescent="0.35">
      <c r="A167" s="13">
        <v>44916</v>
      </c>
      <c r="B167" s="18">
        <f t="shared" si="71"/>
        <v>2000</v>
      </c>
      <c r="C167" s="8">
        <f t="shared" si="72"/>
        <v>1750</v>
      </c>
      <c r="D167" s="9">
        <f t="shared" si="73"/>
        <v>1500</v>
      </c>
      <c r="E167" s="9">
        <f t="shared" si="74"/>
        <v>1200</v>
      </c>
      <c r="F167" s="18">
        <v>1455</v>
      </c>
      <c r="G167" s="8">
        <f t="shared" si="75"/>
        <v>1655</v>
      </c>
    </row>
    <row r="168" spans="1:7" x14ac:dyDescent="0.35">
      <c r="A168" s="13">
        <v>44917</v>
      </c>
      <c r="B168" s="18">
        <f t="shared" si="71"/>
        <v>2000</v>
      </c>
      <c r="C168" s="8">
        <f t="shared" si="72"/>
        <v>1750</v>
      </c>
      <c r="D168" s="9">
        <f t="shared" si="73"/>
        <v>1500</v>
      </c>
      <c r="E168" s="9">
        <f t="shared" si="74"/>
        <v>1200</v>
      </c>
      <c r="F168" s="18">
        <v>1405</v>
      </c>
      <c r="G168" s="8">
        <f t="shared" si="75"/>
        <v>1635</v>
      </c>
    </row>
    <row r="169" spans="1:7" x14ac:dyDescent="0.35">
      <c r="A169" s="13">
        <v>44918</v>
      </c>
      <c r="B169" s="18">
        <f t="shared" si="71"/>
        <v>2000</v>
      </c>
      <c r="C169" s="8">
        <f t="shared" si="72"/>
        <v>1750</v>
      </c>
      <c r="D169" s="9">
        <f t="shared" si="73"/>
        <v>1500</v>
      </c>
      <c r="E169" s="9">
        <f t="shared" si="74"/>
        <v>1200</v>
      </c>
      <c r="F169" s="18">
        <v>2005</v>
      </c>
      <c r="G169" s="8">
        <f t="shared" si="75"/>
        <v>1645</v>
      </c>
    </row>
    <row r="170" spans="1:7" x14ac:dyDescent="0.35">
      <c r="A170" s="13">
        <v>44919</v>
      </c>
      <c r="B170" s="18">
        <f t="shared" si="71"/>
        <v>2000</v>
      </c>
      <c r="C170" s="8">
        <f t="shared" si="72"/>
        <v>1750</v>
      </c>
      <c r="D170" s="9">
        <f t="shared" si="73"/>
        <v>1500</v>
      </c>
      <c r="E170" s="9">
        <f t="shared" si="74"/>
        <v>1200</v>
      </c>
      <c r="F170" s="18">
        <v>1925</v>
      </c>
      <c r="G170" s="8">
        <f t="shared" si="75"/>
        <v>1690</v>
      </c>
    </row>
    <row r="171" spans="1:7" x14ac:dyDescent="0.35">
      <c r="A171" s="13">
        <v>44921</v>
      </c>
      <c r="B171" s="18">
        <f t="shared" ref="B171:B177" si="76">$J$2</f>
        <v>2000</v>
      </c>
      <c r="C171" s="8">
        <f t="shared" ref="C171:C177" si="77">$J$3</f>
        <v>1750</v>
      </c>
      <c r="D171" s="9">
        <f t="shared" ref="D171:D177" si="78">$J$4</f>
        <v>1500</v>
      </c>
      <c r="E171" s="9">
        <f t="shared" ref="E171:E177" si="79">$J$5</f>
        <v>1200</v>
      </c>
      <c r="F171" s="18">
        <v>1725</v>
      </c>
      <c r="G171" s="8">
        <f t="shared" si="75"/>
        <v>1665</v>
      </c>
    </row>
    <row r="172" spans="1:7" x14ac:dyDescent="0.35">
      <c r="A172" s="13">
        <v>44922</v>
      </c>
      <c r="B172" s="18">
        <f t="shared" si="76"/>
        <v>2000</v>
      </c>
      <c r="C172" s="8">
        <f t="shared" si="77"/>
        <v>1750</v>
      </c>
      <c r="D172" s="9">
        <f t="shared" si="78"/>
        <v>1500</v>
      </c>
      <c r="E172" s="9">
        <f t="shared" si="79"/>
        <v>1200</v>
      </c>
      <c r="F172" s="18">
        <v>1560</v>
      </c>
      <c r="G172" s="8">
        <f t="shared" ref="G172:G176" si="80">CEILING(AVERAGE(F166:F172),5)</f>
        <v>1660</v>
      </c>
    </row>
    <row r="173" spans="1:7" x14ac:dyDescent="0.35">
      <c r="A173" s="13">
        <v>44923</v>
      </c>
      <c r="B173" s="18">
        <f t="shared" si="76"/>
        <v>2000</v>
      </c>
      <c r="C173" s="8">
        <f t="shared" si="77"/>
        <v>1750</v>
      </c>
      <c r="D173" s="9">
        <f t="shared" si="78"/>
        <v>1500</v>
      </c>
      <c r="E173" s="9">
        <f t="shared" si="79"/>
        <v>1200</v>
      </c>
      <c r="F173" s="18">
        <v>2025</v>
      </c>
      <c r="G173" s="8">
        <f t="shared" si="80"/>
        <v>1730</v>
      </c>
    </row>
    <row r="174" spans="1:7" x14ac:dyDescent="0.35">
      <c r="A174" s="13">
        <v>44924</v>
      </c>
      <c r="B174" s="18">
        <f t="shared" si="76"/>
        <v>2000</v>
      </c>
      <c r="C174" s="8">
        <f t="shared" si="77"/>
        <v>1750</v>
      </c>
      <c r="D174" s="9">
        <f t="shared" si="78"/>
        <v>1500</v>
      </c>
      <c r="E174" s="9">
        <f t="shared" si="79"/>
        <v>1200</v>
      </c>
      <c r="F174" s="18">
        <v>1565</v>
      </c>
      <c r="G174" s="8">
        <f t="shared" si="80"/>
        <v>1745</v>
      </c>
    </row>
    <row r="175" spans="1:7" x14ac:dyDescent="0.35">
      <c r="A175" s="13">
        <v>44925</v>
      </c>
      <c r="B175" s="18">
        <f t="shared" si="76"/>
        <v>2000</v>
      </c>
      <c r="C175" s="8">
        <f t="shared" si="77"/>
        <v>1750</v>
      </c>
      <c r="D175" s="9">
        <f t="shared" si="78"/>
        <v>1500</v>
      </c>
      <c r="E175" s="9">
        <f t="shared" si="79"/>
        <v>1200</v>
      </c>
      <c r="F175" s="18">
        <v>1400</v>
      </c>
      <c r="G175" s="8">
        <f t="shared" si="80"/>
        <v>1745</v>
      </c>
    </row>
    <row r="176" spans="1:7" x14ac:dyDescent="0.35">
      <c r="A176" s="13">
        <v>44926</v>
      </c>
      <c r="B176" s="18">
        <f t="shared" si="76"/>
        <v>2000</v>
      </c>
      <c r="C176" s="8">
        <f t="shared" si="77"/>
        <v>1750</v>
      </c>
      <c r="D176" s="9">
        <f t="shared" si="78"/>
        <v>1500</v>
      </c>
      <c r="E176" s="9">
        <f t="shared" si="79"/>
        <v>1200</v>
      </c>
      <c r="F176" s="18">
        <v>1815</v>
      </c>
      <c r="G176" s="8">
        <f t="shared" si="80"/>
        <v>1720</v>
      </c>
    </row>
    <row r="177" spans="1:7" x14ac:dyDescent="0.35">
      <c r="A177" s="13">
        <v>44927</v>
      </c>
      <c r="B177" s="18">
        <f t="shared" si="76"/>
        <v>2000</v>
      </c>
      <c r="C177" s="8">
        <f t="shared" si="77"/>
        <v>1750</v>
      </c>
      <c r="D177" s="9">
        <f t="shared" si="78"/>
        <v>1500</v>
      </c>
      <c r="E177" s="9">
        <f t="shared" si="79"/>
        <v>1200</v>
      </c>
      <c r="F177" s="18">
        <v>1840</v>
      </c>
      <c r="G177" s="8">
        <f t="shared" ref="G177:G182" si="81">CEILING(AVERAGE(F171:F177),5)</f>
        <v>1705</v>
      </c>
    </row>
    <row r="178" spans="1:7" x14ac:dyDescent="0.35">
      <c r="A178" s="13">
        <v>44928</v>
      </c>
      <c r="B178" s="18">
        <f t="shared" ref="B178:B183" si="82">$J$2</f>
        <v>2000</v>
      </c>
      <c r="C178" s="8">
        <f t="shared" ref="C178:C183" si="83">$J$3</f>
        <v>1750</v>
      </c>
      <c r="D178" s="9">
        <f t="shared" ref="D178:D183" si="84">$J$4</f>
        <v>1500</v>
      </c>
      <c r="E178" s="9">
        <f t="shared" ref="E178:E183" si="85">$J$5</f>
        <v>1200</v>
      </c>
      <c r="F178" s="18">
        <v>1975</v>
      </c>
      <c r="G178" s="8">
        <f t="shared" si="81"/>
        <v>1740</v>
      </c>
    </row>
    <row r="179" spans="1:7" x14ac:dyDescent="0.35">
      <c r="A179" s="13">
        <v>44929</v>
      </c>
      <c r="B179" s="18">
        <f t="shared" si="82"/>
        <v>2000</v>
      </c>
      <c r="C179" s="8">
        <f t="shared" si="83"/>
        <v>1750</v>
      </c>
      <c r="D179" s="9">
        <f t="shared" si="84"/>
        <v>1500</v>
      </c>
      <c r="E179" s="9">
        <f t="shared" si="85"/>
        <v>1200</v>
      </c>
      <c r="F179" s="18">
        <v>1750</v>
      </c>
      <c r="G179" s="8">
        <f t="shared" si="81"/>
        <v>1770</v>
      </c>
    </row>
    <row r="180" spans="1:7" x14ac:dyDescent="0.35">
      <c r="A180" s="13">
        <v>44930</v>
      </c>
      <c r="B180" s="18">
        <f t="shared" si="82"/>
        <v>2000</v>
      </c>
      <c r="C180" s="8">
        <f t="shared" si="83"/>
        <v>1750</v>
      </c>
      <c r="D180" s="9">
        <f t="shared" si="84"/>
        <v>1500</v>
      </c>
      <c r="E180" s="9">
        <f t="shared" si="85"/>
        <v>1200</v>
      </c>
      <c r="F180" s="18">
        <v>1905</v>
      </c>
      <c r="G180" s="8">
        <f t="shared" si="81"/>
        <v>1750</v>
      </c>
    </row>
    <row r="181" spans="1:7" x14ac:dyDescent="0.35">
      <c r="A181" s="13">
        <v>44931</v>
      </c>
      <c r="B181" s="18">
        <f t="shared" si="82"/>
        <v>2000</v>
      </c>
      <c r="C181" s="8">
        <f t="shared" si="83"/>
        <v>1750</v>
      </c>
      <c r="D181" s="9">
        <f t="shared" si="84"/>
        <v>1500</v>
      </c>
      <c r="E181" s="9">
        <f t="shared" si="85"/>
        <v>1200</v>
      </c>
      <c r="F181" s="18">
        <v>2205</v>
      </c>
      <c r="G181" s="8">
        <f t="shared" si="81"/>
        <v>1845</v>
      </c>
    </row>
    <row r="182" spans="1:7" x14ac:dyDescent="0.35">
      <c r="A182" s="13">
        <v>44932</v>
      </c>
      <c r="B182" s="18">
        <f t="shared" si="82"/>
        <v>2000</v>
      </c>
      <c r="C182" s="8">
        <f t="shared" si="83"/>
        <v>1750</v>
      </c>
      <c r="D182" s="9">
        <f t="shared" si="84"/>
        <v>1500</v>
      </c>
      <c r="E182" s="9">
        <f t="shared" si="85"/>
        <v>1200</v>
      </c>
      <c r="F182" s="18">
        <v>2440</v>
      </c>
      <c r="G182" s="8">
        <f t="shared" si="81"/>
        <v>1990</v>
      </c>
    </row>
    <row r="183" spans="1:7" x14ac:dyDescent="0.35">
      <c r="A183" s="13">
        <v>44933</v>
      </c>
      <c r="B183" s="18">
        <f t="shared" si="82"/>
        <v>2000</v>
      </c>
      <c r="C183" s="8">
        <f t="shared" si="83"/>
        <v>1750</v>
      </c>
      <c r="D183" s="9">
        <f t="shared" si="84"/>
        <v>1500</v>
      </c>
      <c r="E183" s="9">
        <f t="shared" si="85"/>
        <v>1200</v>
      </c>
      <c r="F183" s="18">
        <v>1260</v>
      </c>
      <c r="G183" s="8">
        <f>CEILING(AVERAGE(F177:F183),5)</f>
        <v>1915</v>
      </c>
    </row>
    <row r="184" spans="1:7" x14ac:dyDescent="0.35">
      <c r="A184" s="13">
        <v>44934</v>
      </c>
      <c r="B184" s="18">
        <f>$J$2</f>
        <v>2000</v>
      </c>
      <c r="C184" s="8">
        <f>$J$3</f>
        <v>1750</v>
      </c>
      <c r="D184" s="9">
        <f>$J$4</f>
        <v>1500</v>
      </c>
      <c r="E184" s="9">
        <f>$J$5</f>
        <v>1200</v>
      </c>
      <c r="F184" s="18">
        <v>2210</v>
      </c>
      <c r="G184" s="8">
        <f>CEILING(AVERAGE(F178:F184),5)</f>
        <v>1965</v>
      </c>
    </row>
    <row r="185" spans="1:7" x14ac:dyDescent="0.35">
      <c r="A185" s="13">
        <v>44935</v>
      </c>
      <c r="B185" s="18">
        <f>$J$2</f>
        <v>2000</v>
      </c>
      <c r="C185" s="8">
        <f>$J$3</f>
        <v>1750</v>
      </c>
      <c r="D185" s="9">
        <f>$J$4</f>
        <v>1500</v>
      </c>
      <c r="E185" s="9">
        <f>$J$5</f>
        <v>1200</v>
      </c>
      <c r="F185" s="18"/>
      <c r="G185" s="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B0AFF-5EED-484C-AD58-BAFDE3D92E3B}">
  <dimension ref="A1:I12"/>
  <sheetViews>
    <sheetView workbookViewId="0">
      <pane ySplit="1" topLeftCell="A2" activePane="bottomLeft" state="frozen"/>
      <selection pane="bottomLeft" activeCell="N10" sqref="N10"/>
    </sheetView>
  </sheetViews>
  <sheetFormatPr defaultRowHeight="14.5" x14ac:dyDescent="0.35"/>
  <cols>
    <col min="1" max="1" width="10.26953125" style="17" customWidth="1"/>
    <col min="2" max="2" width="10.26953125" style="45" customWidth="1"/>
    <col min="3" max="3" width="13.1796875" style="45" bestFit="1" customWidth="1"/>
    <col min="4" max="4" width="12.36328125" style="45" bestFit="1" customWidth="1"/>
    <col min="6" max="6" width="9.453125" bestFit="1" customWidth="1"/>
    <col min="8" max="8" width="15.6328125" bestFit="1" customWidth="1"/>
  </cols>
  <sheetData>
    <row r="1" spans="1:9" x14ac:dyDescent="0.35">
      <c r="A1" s="16" t="s">
        <v>9</v>
      </c>
      <c r="B1" s="43" t="s">
        <v>75</v>
      </c>
      <c r="C1" s="43" t="s">
        <v>76</v>
      </c>
      <c r="D1" s="43" t="s">
        <v>77</v>
      </c>
    </row>
    <row r="2" spans="1:9" x14ac:dyDescent="0.35">
      <c r="A2" s="13">
        <v>44719</v>
      </c>
      <c r="B2" s="44">
        <v>37.125</v>
      </c>
      <c r="C2" s="31">
        <v>43</v>
      </c>
      <c r="D2" s="44">
        <v>50.5</v>
      </c>
    </row>
    <row r="3" spans="1:9" x14ac:dyDescent="0.35">
      <c r="A3" s="13">
        <v>44726</v>
      </c>
      <c r="B3" s="44">
        <v>37</v>
      </c>
      <c r="C3" s="31">
        <v>43</v>
      </c>
      <c r="D3" s="44">
        <v>50.375</v>
      </c>
      <c r="E3" s="45"/>
      <c r="G3" s="46" t="s">
        <v>75</v>
      </c>
      <c r="H3" s="53" t="str">
        <f>_xlfn.LET(_xlpm.W,(_xlfn.XLOOKUP(MIN(Measure[Date]),Measure[Date],Measure[Waist]))-(_xlfn.XLOOKUP(MAX(Measure[Date]),Measure[Date],Measure[Waist])),
IF(OR(_xlpm.W&lt;-1,AND(_xlpm.W&lt;0,_xlpm.W&gt;-1)),-1*_xlpm.W&amp;" inches gained", IF(_xlpm.W=-1, -1*_xlpm.W&amp;" inch gained", IF(_xlpm.W=1,_xlpm.W&amp;" inch lost",_xlpm.W&amp;" inches lost"))))</f>
        <v>2.125 inches lost</v>
      </c>
      <c r="I3" s="54"/>
    </row>
    <row r="4" spans="1:9" x14ac:dyDescent="0.35">
      <c r="A4" s="13">
        <v>44733</v>
      </c>
      <c r="B4" s="44">
        <v>37</v>
      </c>
      <c r="C4" s="31">
        <v>42.25</v>
      </c>
      <c r="D4" s="44">
        <v>50.5</v>
      </c>
      <c r="G4" s="47" t="s">
        <v>76</v>
      </c>
      <c r="H4" s="49" t="str">
        <f>_xlfn.LET(_xlpm.W,(_xlfn.XLOOKUP(MIN(Measure[Date]),Measure[Date],Measure[Abdomen]))-(_xlfn.XLOOKUP(MAX(Measure[Date]),Measure[Date],Measure[Abdomen])),
IF(OR(_xlpm.W&lt;-1,AND(_xlpm.W&lt;0,_xlpm.W&gt;-1)),-1*_xlpm.W&amp;" inches gained", IF(_xlpm.W=-1, -1*_xlpm.W&amp;" inch gained", IF(_xlpm.W=1,_xlpm.W&amp;" inch lost",_xlpm.W&amp;" inches lost"))))</f>
        <v>1.25 inches lost</v>
      </c>
      <c r="I4" s="52"/>
    </row>
    <row r="5" spans="1:9" x14ac:dyDescent="0.35">
      <c r="A5" s="13">
        <v>44758</v>
      </c>
      <c r="B5" s="44">
        <v>36.75</v>
      </c>
      <c r="C5" s="31">
        <v>42.75</v>
      </c>
      <c r="D5" s="44">
        <v>50.5</v>
      </c>
      <c r="G5" s="48" t="s">
        <v>77</v>
      </c>
      <c r="H5" s="50" t="str">
        <f>_xlfn.LET(_xlpm.W,(_xlfn.XLOOKUP(MIN(Measure[Date]),Measure[Date],Measure[Hip]))-(_xlfn.XLOOKUP(MAX(Measure[Date]),Measure[Date],Measure[Hip])),
IF(OR(_xlpm.W&lt;-1,AND(_xlpm.W&lt;0,_xlpm.W&gt;-1)),-1*_xlpm.W&amp;" inches gained", IF(_xlpm.W=-1, -1*_xlpm.W&amp;" inch gained", IF(_xlpm.W=1,_xlpm.W&amp;" inch lost",_xlpm.W&amp;" inches lost"))))</f>
        <v>0.75 inches lost</v>
      </c>
      <c r="I5" s="51"/>
    </row>
    <row r="6" spans="1:9" x14ac:dyDescent="0.35">
      <c r="A6" s="13">
        <v>44774</v>
      </c>
      <c r="B6" s="44">
        <v>36.375</v>
      </c>
      <c r="C6" s="31">
        <v>42.375</v>
      </c>
      <c r="D6" s="44">
        <v>50.375</v>
      </c>
    </row>
    <row r="7" spans="1:9" x14ac:dyDescent="0.35">
      <c r="A7" s="13">
        <v>44787</v>
      </c>
      <c r="B7" s="44">
        <v>36</v>
      </c>
      <c r="C7" s="31">
        <v>42</v>
      </c>
      <c r="D7" s="44">
        <v>50.375</v>
      </c>
    </row>
    <row r="8" spans="1:9" x14ac:dyDescent="0.35">
      <c r="A8" s="13">
        <v>44805</v>
      </c>
      <c r="B8" s="44">
        <v>36</v>
      </c>
      <c r="C8" s="31">
        <v>42</v>
      </c>
      <c r="D8" s="44">
        <v>50.125</v>
      </c>
      <c r="H8" s="4"/>
    </row>
    <row r="9" spans="1:9" x14ac:dyDescent="0.35">
      <c r="A9" s="13">
        <v>44825</v>
      </c>
      <c r="B9" s="44">
        <v>35.5</v>
      </c>
      <c r="C9" s="31">
        <v>42</v>
      </c>
      <c r="D9" s="44">
        <v>50</v>
      </c>
    </row>
    <row r="10" spans="1:9" x14ac:dyDescent="0.35">
      <c r="A10" s="13">
        <v>44856</v>
      </c>
      <c r="B10" s="44">
        <v>35.25</v>
      </c>
      <c r="C10" s="31">
        <v>42.25</v>
      </c>
      <c r="D10" s="44">
        <v>50</v>
      </c>
    </row>
    <row r="11" spans="1:9" x14ac:dyDescent="0.35">
      <c r="A11" s="13">
        <v>44873</v>
      </c>
      <c r="B11" s="44">
        <v>35</v>
      </c>
      <c r="C11" s="31">
        <v>41.75</v>
      </c>
      <c r="D11" s="44">
        <v>49.75</v>
      </c>
    </row>
    <row r="12" spans="1:9" x14ac:dyDescent="0.35">
      <c r="A12" s="13">
        <v>44897</v>
      </c>
      <c r="B12" s="44">
        <v>35</v>
      </c>
      <c r="C12" s="31">
        <v>41.75</v>
      </c>
      <c r="D12" s="44">
        <v>49.75</v>
      </c>
      <c r="F12" s="4"/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lineWeight="1.5" displayEmptyCellsAs="gap" xr2:uid="{2714F40B-0FDA-4824-B7A6-C5A814AF98DD}">
          <x14:colorSeries theme="5" tint="-0.249977111117893"/>
          <x14:colorNegative theme="6"/>
          <x14:colorAxis rgb="FF000000"/>
          <x14:colorMarkers theme="1" tint="0.34998626667073579"/>
          <x14:colorFirst theme="6" tint="-0.249977111117893"/>
          <x14:colorLast theme="6" tint="-0.249977111117893"/>
          <x14:colorHigh theme="6" tint="-0.249977111117893"/>
          <x14:colorLow theme="6" tint="-0.249977111117893"/>
          <x14:sparklines>
            <x14:sparkline>
              <xm:f>'Sample Measure'!D2:D12</xm:f>
              <xm:sqref>I5</xm:sqref>
            </x14:sparkline>
          </x14:sparklines>
        </x14:sparklineGroup>
        <x14:sparklineGroup lineWeight="1.5" displayEmptyCellsAs="gap" xr2:uid="{60760F46-86FA-4147-BBCB-375EE694FEC3}">
          <x14:colorSeries theme="5" tint="-0.249977111117893"/>
          <x14:colorNegative theme="6"/>
          <x14:colorAxis rgb="FF000000"/>
          <x14:colorMarkers theme="1" tint="0.34998626667073579"/>
          <x14:colorFirst theme="6" tint="-0.249977111117893"/>
          <x14:colorLast theme="6" tint="-0.249977111117893"/>
          <x14:colorHigh theme="6" tint="-0.249977111117893"/>
          <x14:colorLow theme="6" tint="-0.249977111117893"/>
          <x14:sparklines>
            <x14:sparkline>
              <xm:f>'Sample Measure'!C2:C12</xm:f>
              <xm:sqref>I4</xm:sqref>
            </x14:sparkline>
          </x14:sparklines>
        </x14:sparklineGroup>
        <x14:sparklineGroup lineWeight="1.5" displayEmptyCellsAs="gap" xr2:uid="{B514F2DF-23DF-4B18-893E-9E191A261BFB}">
          <x14:colorSeries theme="5" tint="-0.249977111117893"/>
          <x14:colorNegative theme="6"/>
          <x14:colorAxis rgb="FF000000"/>
          <x14:colorMarkers theme="1" tint="0.34998626667073579"/>
          <x14:colorFirst theme="6" tint="-0.249977111117893"/>
          <x14:colorLast theme="6" tint="-0.249977111117893"/>
          <x14:colorHigh theme="6" tint="-0.249977111117893"/>
          <x14:colorLow theme="6" tint="-0.249977111117893"/>
          <x14:sparklines>
            <x14:sparkline>
              <xm:f>'Sample Measure'!B2:B12</xm:f>
              <xm:sqref>I3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E7159-5C67-4A53-8116-0556183B263D}">
  <dimension ref="B1:V52"/>
  <sheetViews>
    <sheetView showGridLines="0" zoomScale="61" zoomScaleNormal="61" workbookViewId="0">
      <selection activeCell="D5" sqref="D5:E5"/>
    </sheetView>
  </sheetViews>
  <sheetFormatPr defaultRowHeight="14.5" x14ac:dyDescent="0.35"/>
  <cols>
    <col min="1" max="1" width="8.7265625" customWidth="1"/>
    <col min="2" max="2" width="10.54296875" customWidth="1"/>
    <col min="3" max="3" width="8.7265625" customWidth="1"/>
    <col min="4" max="4" width="8.7265625" style="4"/>
    <col min="6" max="6" width="8.7265625" customWidth="1"/>
    <col min="11" max="11" width="14.6328125" bestFit="1" customWidth="1"/>
    <col min="12" max="12" width="8.6328125" bestFit="1" customWidth="1"/>
    <col min="13" max="13" width="8" bestFit="1" customWidth="1"/>
    <col min="14" max="14" width="7.7265625" bestFit="1" customWidth="1"/>
    <col min="15" max="15" width="8.7265625" customWidth="1"/>
    <col min="16" max="16" width="9.7265625" customWidth="1"/>
    <col min="17" max="17" width="8" bestFit="1" customWidth="1"/>
    <col min="18" max="18" width="9.54296875" customWidth="1"/>
    <col min="19" max="19" width="2.36328125" customWidth="1"/>
    <col min="20" max="20" width="9.453125" customWidth="1"/>
    <col min="21" max="21" width="7.7265625" bestFit="1" customWidth="1"/>
    <col min="22" max="22" width="9.54296875" bestFit="1" customWidth="1"/>
    <col min="23" max="23" width="2.54296875" customWidth="1"/>
    <col min="24" max="24" width="14.6328125" bestFit="1" customWidth="1"/>
    <col min="25" max="25" width="8" bestFit="1" customWidth="1"/>
    <col min="26" max="26" width="9.54296875" bestFit="1" customWidth="1"/>
    <col min="27" max="27" width="2.7265625" customWidth="1"/>
    <col min="28" max="28" width="14.6328125" bestFit="1" customWidth="1"/>
    <col min="29" max="29" width="8" bestFit="1" customWidth="1"/>
    <col min="30" max="30" width="9.54296875" bestFit="1" customWidth="1"/>
  </cols>
  <sheetData>
    <row r="1" spans="2:22" ht="12" customHeight="1" x14ac:dyDescent="0.35">
      <c r="D1"/>
    </row>
    <row r="2" spans="2:22" ht="18.5" x14ac:dyDescent="0.35">
      <c r="B2" s="41" t="str">
        <f>ROUND(SUM(B4:G8),0) &amp; " Total Calories Today"</f>
        <v>0 Total Calories Today</v>
      </c>
      <c r="C2" s="42"/>
      <c r="D2" s="42"/>
      <c r="E2" s="42"/>
      <c r="F2" s="42"/>
      <c r="G2" s="42"/>
      <c r="K2" s="22" t="s">
        <v>0</v>
      </c>
      <c r="L2" s="22" t="s">
        <v>2</v>
      </c>
      <c r="M2" s="23" t="s">
        <v>3</v>
      </c>
      <c r="N2" s="22" t="s">
        <v>4</v>
      </c>
      <c r="P2" s="62" t="str">
        <f>IFERROR(Dish1176[[#Totals],[Calories]]/R16, "Input Number of Servings")</f>
        <v>Input Number of Servings</v>
      </c>
      <c r="Q2" s="62"/>
      <c r="R2" s="62"/>
      <c r="T2" s="62" t="str">
        <f>IFERROR(Dish12614[[#Totals],[Calories]]/V16, "Input Number of Servings")</f>
        <v>Input Number of Servings</v>
      </c>
      <c r="U2" s="62"/>
      <c r="V2" s="62"/>
    </row>
    <row r="3" spans="2:22" ht="15.5" x14ac:dyDescent="0.35">
      <c r="B3" s="58" t="s">
        <v>6</v>
      </c>
      <c r="C3" s="59"/>
      <c r="D3" s="58" t="s">
        <v>7</v>
      </c>
      <c r="E3" s="59"/>
      <c r="F3" s="58" t="s">
        <v>8</v>
      </c>
      <c r="G3" s="59"/>
      <c r="K3" s="24" t="s">
        <v>25</v>
      </c>
      <c r="L3" s="25" t="s">
        <v>41</v>
      </c>
      <c r="M3" s="26">
        <v>0.25</v>
      </c>
      <c r="N3" s="27">
        <v>160</v>
      </c>
      <c r="P3" s="61" t="s">
        <v>74</v>
      </c>
      <c r="Q3" s="61"/>
      <c r="R3" s="61"/>
      <c r="T3" s="33"/>
      <c r="U3" s="33"/>
      <c r="V3" s="33"/>
    </row>
    <row r="4" spans="2:22" ht="15.5" x14ac:dyDescent="0.35">
      <c r="B4" s="63"/>
      <c r="C4" s="64"/>
      <c r="D4" s="63"/>
      <c r="E4" s="64"/>
      <c r="F4" s="63"/>
      <c r="G4" s="64"/>
      <c r="K4" s="28" t="s">
        <v>35</v>
      </c>
      <c r="L4" s="25" t="s">
        <v>40</v>
      </c>
      <c r="M4" s="26">
        <v>100</v>
      </c>
      <c r="N4" s="27">
        <v>52</v>
      </c>
      <c r="P4" s="20" t="s">
        <v>0</v>
      </c>
      <c r="Q4" s="21" t="s">
        <v>3</v>
      </c>
      <c r="R4" s="21" t="s">
        <v>4</v>
      </c>
      <c r="T4" s="20" t="s">
        <v>0</v>
      </c>
      <c r="U4" s="21" t="s">
        <v>3</v>
      </c>
      <c r="V4" s="21" t="s">
        <v>4</v>
      </c>
    </row>
    <row r="5" spans="2:22" ht="15.5" x14ac:dyDescent="0.35">
      <c r="B5" s="63"/>
      <c r="C5" s="64"/>
      <c r="D5" s="63"/>
      <c r="E5" s="64"/>
      <c r="F5" s="63"/>
      <c r="G5" s="64"/>
      <c r="K5" s="24" t="s">
        <v>20</v>
      </c>
      <c r="L5" s="25" t="s">
        <v>40</v>
      </c>
      <c r="M5" s="26">
        <v>100</v>
      </c>
      <c r="N5" s="27">
        <v>89</v>
      </c>
      <c r="P5" s="24"/>
      <c r="Q5" s="14"/>
      <c r="R5" s="7" t="str">
        <f>IFERROR((Dish1176[[#This Row],[Amount]]/_xlfn.XLOOKUP(Dish1176[[#This Row],[Item]],#REF!,#REF!,,0,1)) * _xlfn.XLOOKUP(Dish1176[[#This Row],[Item]],#REF!,#REF!,,0,1), "Not Found")</f>
        <v>Not Found</v>
      </c>
      <c r="T5" s="24"/>
      <c r="U5" s="14"/>
      <c r="V5" s="7" t="str">
        <f>IFERROR((Dish12614[[#This Row],[Amount]]/_xlfn.XLOOKUP(Dish12614[[#This Row],[Item]],#REF!,#REF!,,0,1)) * _xlfn.XLOOKUP(Dish12614[[#This Row],[Item]],#REF!,#REF!,,0,1), "Not Found")</f>
        <v>Not Found</v>
      </c>
    </row>
    <row r="6" spans="2:22" ht="15.5" x14ac:dyDescent="0.35">
      <c r="B6" s="63"/>
      <c r="C6" s="64"/>
      <c r="D6" s="63"/>
      <c r="E6" s="64"/>
      <c r="F6" s="63"/>
      <c r="G6" s="64"/>
      <c r="K6" s="24" t="s">
        <v>27</v>
      </c>
      <c r="L6" s="25" t="s">
        <v>40</v>
      </c>
      <c r="M6" s="26"/>
      <c r="N6" s="27"/>
      <c r="P6" s="6"/>
      <c r="Q6" s="15"/>
      <c r="R6" s="7" t="str">
        <f>IFERROR((Dish1176[[#This Row],[Amount]]/_xlfn.XLOOKUP(Dish1176[[#This Row],[Item]],#REF!,#REF!,,0,1)) * _xlfn.XLOOKUP(Dish1176[[#This Row],[Item]],#REF!,#REF!,,0,1), "Not Found")</f>
        <v>Not Found</v>
      </c>
      <c r="T6" s="6"/>
      <c r="U6" s="15"/>
      <c r="V6" s="7" t="str">
        <f>IFERROR((Dish12614[[#This Row],[Amount]]/_xlfn.XLOOKUP(Dish12614[[#This Row],[Item]],#REF!,#REF!,,0,1)) * _xlfn.XLOOKUP(Dish12614[[#This Row],[Item]],#REF!,#REF!,,0,1), "Not Found")</f>
        <v>Not Found</v>
      </c>
    </row>
    <row r="7" spans="2:22" ht="15.5" x14ac:dyDescent="0.35">
      <c r="B7" s="63"/>
      <c r="C7" s="64"/>
      <c r="D7" s="63"/>
      <c r="E7" s="64"/>
      <c r="F7" s="63"/>
      <c r="G7" s="64"/>
      <c r="K7" s="24" t="s">
        <v>26</v>
      </c>
      <c r="L7" s="25" t="s">
        <v>40</v>
      </c>
      <c r="M7" s="26"/>
      <c r="N7" s="27"/>
      <c r="P7" s="24"/>
      <c r="Q7" s="15"/>
      <c r="R7" s="7" t="str">
        <f>IFERROR((Dish1176[[#This Row],[Amount]]/_xlfn.XLOOKUP(Dish1176[[#This Row],[Item]],#REF!,#REF!,,0,1)) * _xlfn.XLOOKUP(Dish1176[[#This Row],[Item]],#REF!,#REF!,,0,1), "Not Found")</f>
        <v>Not Found</v>
      </c>
      <c r="T7" s="24"/>
      <c r="U7" s="15"/>
      <c r="V7" s="7" t="str">
        <f>IFERROR((Dish12614[[#This Row],[Amount]]/_xlfn.XLOOKUP(Dish12614[[#This Row],[Item]],#REF!,#REF!,,0,1)) * _xlfn.XLOOKUP(Dish12614[[#This Row],[Item]],#REF!,#REF!,,0,1), "Not Found")</f>
        <v>Not Found</v>
      </c>
    </row>
    <row r="8" spans="2:22" ht="15.5" x14ac:dyDescent="0.35">
      <c r="B8" s="65"/>
      <c r="C8" s="66"/>
      <c r="D8" s="65"/>
      <c r="E8" s="66"/>
      <c r="F8" s="65"/>
      <c r="G8" s="66"/>
      <c r="H8" s="19"/>
      <c r="I8" s="19"/>
      <c r="K8" s="28" t="s">
        <v>11</v>
      </c>
      <c r="L8" s="25" t="s">
        <v>40</v>
      </c>
      <c r="M8" s="29">
        <v>100</v>
      </c>
      <c r="N8" s="27">
        <v>34</v>
      </c>
      <c r="P8" s="6"/>
      <c r="Q8" s="15"/>
      <c r="R8" s="7" t="str">
        <f>IFERROR((Dish1176[[#This Row],[Amount]]/_xlfn.XLOOKUP(Dish1176[[#This Row],[Item]],#REF!,#REF!,,0,1)) * _xlfn.XLOOKUP(Dish1176[[#This Row],[Item]],#REF!,#REF!,,0,1), "Not Found")</f>
        <v>Not Found</v>
      </c>
      <c r="T8" s="6"/>
      <c r="U8" s="15"/>
      <c r="V8" s="7" t="str">
        <f>IFERROR((Dish12614[[#This Row],[Amount]]/_xlfn.XLOOKUP(Dish12614[[#This Row],[Item]],#REF!,#REF!,,0,1)) * _xlfn.XLOOKUP(Dish12614[[#This Row],[Item]],#REF!,#REF!,,0,1), "Not Found")</f>
        <v>Not Found</v>
      </c>
    </row>
    <row r="9" spans="2:22" x14ac:dyDescent="0.35">
      <c r="K9" s="24" t="s">
        <v>34</v>
      </c>
      <c r="L9" s="25" t="s">
        <v>40</v>
      </c>
      <c r="M9" s="29">
        <v>100</v>
      </c>
      <c r="N9" s="27">
        <v>43</v>
      </c>
      <c r="P9" s="24"/>
      <c r="Q9" s="15"/>
      <c r="R9" s="7" t="str">
        <f>IFERROR((Dish1176[[#This Row],[Amount]]/_xlfn.XLOOKUP(Dish1176[[#This Row],[Item]],#REF!,#REF!,,0,1)) * _xlfn.XLOOKUP(Dish1176[[#This Row],[Item]],#REF!,#REF!,,0,1), "Not Found")</f>
        <v>Not Found</v>
      </c>
      <c r="T9" s="24"/>
      <c r="U9" s="15"/>
      <c r="V9" s="7" t="str">
        <f>IFERROR((Dish12614[[#This Row],[Amount]]/_xlfn.XLOOKUP(Dish12614[[#This Row],[Item]],#REF!,#REF!,,0,1)) * _xlfn.XLOOKUP(Dish12614[[#This Row],[Item]],#REF!,#REF!,,0,1), "Not Found")</f>
        <v>Not Found</v>
      </c>
    </row>
    <row r="10" spans="2:22" x14ac:dyDescent="0.35">
      <c r="K10" s="24" t="s">
        <v>13</v>
      </c>
      <c r="L10" s="25" t="s">
        <v>40</v>
      </c>
      <c r="M10" s="29">
        <v>100</v>
      </c>
      <c r="N10" s="27">
        <v>25</v>
      </c>
      <c r="P10" s="6"/>
      <c r="Q10" s="15"/>
      <c r="R10" s="7" t="str">
        <f>IFERROR((Dish1176[[#This Row],[Amount]]/_xlfn.XLOOKUP(Dish1176[[#This Row],[Item]],#REF!,#REF!,,0,1)) * _xlfn.XLOOKUP(Dish1176[[#This Row],[Item]],#REF!,#REF!,,0,1), "Not Found")</f>
        <v>Not Found</v>
      </c>
      <c r="T10" s="6"/>
      <c r="U10" s="15"/>
      <c r="V10" s="7" t="str">
        <f>IFERROR((Dish12614[[#This Row],[Amount]]/_xlfn.XLOOKUP(Dish12614[[#This Row],[Item]],#REF!,#REF!,,0,1)) * _xlfn.XLOOKUP(Dish12614[[#This Row],[Item]],#REF!,#REF!,,0,1), "Not Found")</f>
        <v>Not Found</v>
      </c>
    </row>
    <row r="11" spans="2:22" x14ac:dyDescent="0.35">
      <c r="K11" s="28" t="s">
        <v>70</v>
      </c>
      <c r="L11" s="25" t="s">
        <v>40</v>
      </c>
      <c r="M11" s="29">
        <v>100</v>
      </c>
      <c r="N11" s="27">
        <v>41</v>
      </c>
      <c r="P11" s="6"/>
      <c r="Q11" s="15"/>
      <c r="R11" s="7" t="str">
        <f>IFERROR((Dish1176[[#This Row],[Amount]]/_xlfn.XLOOKUP(Dish1176[[#This Row],[Item]],#REF!,#REF!,,0,1)) * _xlfn.XLOOKUP(Dish1176[[#This Row],[Item]],#REF!,#REF!,,0,1), "Not Found")</f>
        <v>Not Found</v>
      </c>
      <c r="T11" s="6"/>
      <c r="U11" s="15"/>
      <c r="V11" s="7" t="str">
        <f>IFERROR((Dish12614[[#This Row],[Amount]]/_xlfn.XLOOKUP(Dish12614[[#This Row],[Item]],#REF!,#REF!,,0,1)) * _xlfn.XLOOKUP(Dish12614[[#This Row],[Item]],#REF!,#REF!,,0,1), "Not Found")</f>
        <v>Not Found</v>
      </c>
    </row>
    <row r="12" spans="2:22" x14ac:dyDescent="0.35">
      <c r="K12" s="24" t="s">
        <v>24</v>
      </c>
      <c r="L12" s="25" t="s">
        <v>41</v>
      </c>
      <c r="M12" s="26">
        <v>0.25</v>
      </c>
      <c r="N12" s="27">
        <v>188</v>
      </c>
      <c r="P12" s="6"/>
      <c r="Q12" s="15"/>
      <c r="R12" s="7" t="str">
        <f>IFERROR((Dish1176[[#This Row],[Amount]]/_xlfn.XLOOKUP(Dish1176[[#This Row],[Item]],#REF!,#REF!,,0,1)) * _xlfn.XLOOKUP(Dish1176[[#This Row],[Item]],#REF!,#REF!,,0,1), "Not Found")</f>
        <v>Not Found</v>
      </c>
      <c r="T12" s="6"/>
      <c r="U12" s="15"/>
      <c r="V12" s="7" t="str">
        <f>IFERROR((Dish12614[[#This Row],[Amount]]/_xlfn.XLOOKUP(Dish12614[[#This Row],[Item]],#REF!,#REF!,,0,1)) * _xlfn.XLOOKUP(Dish12614[[#This Row],[Item]],#REF!,#REF!,,0,1), "Not Found")</f>
        <v>Not Found</v>
      </c>
    </row>
    <row r="13" spans="2:22" x14ac:dyDescent="0.35">
      <c r="K13" s="24" t="s">
        <v>12</v>
      </c>
      <c r="L13" s="25" t="s">
        <v>40</v>
      </c>
      <c r="M13" s="29">
        <v>100</v>
      </c>
      <c r="N13" s="27">
        <v>25</v>
      </c>
      <c r="P13" s="6"/>
      <c r="Q13" s="15"/>
      <c r="R13" s="7" t="str">
        <f>IFERROR((Dish1176[[#This Row],[Amount]]/_xlfn.XLOOKUP(Dish1176[[#This Row],[Item]],#REF!,#REF!,,0,1)) * _xlfn.XLOOKUP(Dish1176[[#This Row],[Item]],#REF!,#REF!,,0,1), "Not Found")</f>
        <v>Not Found</v>
      </c>
      <c r="T13" s="6"/>
      <c r="U13" s="15"/>
      <c r="V13" s="7" t="str">
        <f>IFERROR((Dish12614[[#This Row],[Amount]]/_xlfn.XLOOKUP(Dish12614[[#This Row],[Item]],#REF!,#REF!,,0,1)) * _xlfn.XLOOKUP(Dish12614[[#This Row],[Item]],#REF!,#REF!,,0,1), "Not Found")</f>
        <v>Not Found</v>
      </c>
    </row>
    <row r="14" spans="2:22" x14ac:dyDescent="0.35">
      <c r="K14" s="28" t="s">
        <v>39</v>
      </c>
      <c r="L14" s="25" t="s">
        <v>41</v>
      </c>
      <c r="M14" s="26">
        <v>0.33333333333333331</v>
      </c>
      <c r="N14" s="27">
        <v>80</v>
      </c>
      <c r="P14" s="6"/>
      <c r="Q14" s="15"/>
      <c r="R14" s="7" t="str">
        <f>IFERROR((Dish1176[[#This Row],[Amount]]/_xlfn.XLOOKUP(Dish1176[[#This Row],[Item]],#REF!,#REF!,,0,1)) * _xlfn.XLOOKUP(Dish1176[[#This Row],[Item]],#REF!,#REF!,,0,1), "Not Found")</f>
        <v>Not Found</v>
      </c>
      <c r="T14" s="6"/>
      <c r="U14" s="15"/>
      <c r="V14" s="7" t="str">
        <f>IFERROR((Dish12614[[#This Row],[Amount]]/_xlfn.XLOOKUP(Dish12614[[#This Row],[Item]],#REF!,#REF!,,0,1)) * _xlfn.XLOOKUP(Dish12614[[#This Row],[Item]],#REF!,#REF!,,0,1), "Not Found")</f>
        <v>Not Found</v>
      </c>
    </row>
    <row r="15" spans="2:22" x14ac:dyDescent="0.35">
      <c r="K15" s="28" t="s">
        <v>68</v>
      </c>
      <c r="L15" s="25"/>
      <c r="M15" s="26">
        <v>1</v>
      </c>
      <c r="N15" s="27">
        <v>210</v>
      </c>
      <c r="P15" s="10" t="s">
        <v>1</v>
      </c>
      <c r="Q15" s="11"/>
      <c r="R15" s="12">
        <f>SUBTOTAL(109,Dish1176[Calories])</f>
        <v>0</v>
      </c>
      <c r="T15" s="10" t="s">
        <v>1</v>
      </c>
      <c r="U15" s="11"/>
      <c r="V15" s="12">
        <f>SUBTOTAL(109,Dish12614[Calories])</f>
        <v>0</v>
      </c>
    </row>
    <row r="16" spans="2:22" x14ac:dyDescent="0.35">
      <c r="K16" s="24" t="s">
        <v>60</v>
      </c>
      <c r="L16" s="25" t="s">
        <v>40</v>
      </c>
      <c r="M16" s="26">
        <v>100</v>
      </c>
      <c r="N16" s="27">
        <v>125</v>
      </c>
      <c r="P16" s="60" t="s">
        <v>73</v>
      </c>
      <c r="Q16" s="60"/>
      <c r="R16" s="3"/>
      <c r="T16" s="60" t="s">
        <v>63</v>
      </c>
      <c r="U16" s="60"/>
      <c r="V16" s="3"/>
    </row>
    <row r="17" spans="11:14" x14ac:dyDescent="0.35">
      <c r="K17" s="24" t="s">
        <v>14</v>
      </c>
      <c r="L17" s="25" t="s">
        <v>40</v>
      </c>
      <c r="M17" s="26">
        <v>100</v>
      </c>
      <c r="N17" s="27">
        <v>119</v>
      </c>
    </row>
    <row r="18" spans="11:14" x14ac:dyDescent="0.35">
      <c r="K18" s="24" t="s">
        <v>10</v>
      </c>
      <c r="L18" s="25" t="s">
        <v>40</v>
      </c>
      <c r="M18" s="29">
        <v>100</v>
      </c>
      <c r="N18" s="27">
        <v>96</v>
      </c>
    </row>
    <row r="19" spans="11:14" x14ac:dyDescent="0.35">
      <c r="K19" s="28" t="s">
        <v>64</v>
      </c>
      <c r="L19" s="25" t="s">
        <v>43</v>
      </c>
      <c r="M19" s="29">
        <v>1</v>
      </c>
      <c r="N19" s="27">
        <v>35</v>
      </c>
    </row>
    <row r="20" spans="11:14" x14ac:dyDescent="0.35">
      <c r="K20" s="28" t="s">
        <v>48</v>
      </c>
      <c r="L20" s="27" t="s">
        <v>55</v>
      </c>
      <c r="M20" s="26">
        <v>1</v>
      </c>
      <c r="N20" s="27">
        <v>73</v>
      </c>
    </row>
    <row r="21" spans="11:14" x14ac:dyDescent="0.35">
      <c r="K21" s="24" t="s">
        <v>29</v>
      </c>
      <c r="L21" s="25" t="s">
        <v>40</v>
      </c>
      <c r="M21" s="26">
        <v>100</v>
      </c>
      <c r="N21" s="27">
        <v>71</v>
      </c>
    </row>
    <row r="22" spans="11:14" x14ac:dyDescent="0.35">
      <c r="K22" s="28" t="s">
        <v>30</v>
      </c>
      <c r="L22" s="25" t="s">
        <v>40</v>
      </c>
      <c r="M22" s="26">
        <v>100</v>
      </c>
      <c r="N22" s="27">
        <v>290</v>
      </c>
    </row>
    <row r="23" spans="11:14" x14ac:dyDescent="0.35">
      <c r="K23" s="28" t="s">
        <v>31</v>
      </c>
      <c r="L23" s="25" t="s">
        <v>40</v>
      </c>
      <c r="M23" s="26">
        <v>100</v>
      </c>
      <c r="N23" s="27">
        <v>27</v>
      </c>
    </row>
    <row r="24" spans="11:14" x14ac:dyDescent="0.35">
      <c r="K24" s="24" t="s">
        <v>16</v>
      </c>
      <c r="L24" s="25" t="s">
        <v>40</v>
      </c>
      <c r="M24" s="26">
        <v>100</v>
      </c>
      <c r="N24" s="27">
        <v>25</v>
      </c>
    </row>
    <row r="25" spans="11:14" x14ac:dyDescent="0.35">
      <c r="K25" s="24" t="s">
        <v>21</v>
      </c>
      <c r="L25" s="25" t="s">
        <v>55</v>
      </c>
      <c r="M25" s="26">
        <v>1</v>
      </c>
      <c r="N25" s="27">
        <v>70</v>
      </c>
    </row>
    <row r="26" spans="11:14" x14ac:dyDescent="0.35">
      <c r="K26" s="28" t="s">
        <v>38</v>
      </c>
      <c r="L26" s="25" t="s">
        <v>41</v>
      </c>
      <c r="M26" s="26">
        <v>1</v>
      </c>
      <c r="N26" s="27">
        <v>455</v>
      </c>
    </row>
    <row r="27" spans="11:14" x14ac:dyDescent="0.35">
      <c r="K27" s="24" t="s">
        <v>19</v>
      </c>
      <c r="L27" s="25" t="s">
        <v>41</v>
      </c>
      <c r="M27" s="26">
        <v>0.5</v>
      </c>
      <c r="N27" s="27">
        <v>31</v>
      </c>
    </row>
    <row r="28" spans="11:14" x14ac:dyDescent="0.35">
      <c r="K28" s="28" t="s">
        <v>36</v>
      </c>
      <c r="L28" s="25" t="s">
        <v>43</v>
      </c>
      <c r="M28" s="26">
        <v>1</v>
      </c>
      <c r="N28" s="27">
        <v>3</v>
      </c>
    </row>
    <row r="29" spans="11:14" x14ac:dyDescent="0.35">
      <c r="K29" s="24" t="s">
        <v>18</v>
      </c>
      <c r="L29" s="25" t="s">
        <v>40</v>
      </c>
      <c r="M29" s="26">
        <v>100</v>
      </c>
      <c r="N29" s="27">
        <v>22</v>
      </c>
    </row>
    <row r="30" spans="11:14" x14ac:dyDescent="0.35">
      <c r="K30" s="24" t="s">
        <v>22</v>
      </c>
      <c r="L30" s="25" t="s">
        <v>41</v>
      </c>
      <c r="M30" s="26">
        <v>0.5</v>
      </c>
      <c r="N30" s="27">
        <v>150</v>
      </c>
    </row>
    <row r="31" spans="11:14" x14ac:dyDescent="0.35">
      <c r="K31" s="28" t="s">
        <v>5</v>
      </c>
      <c r="L31" s="25" t="s">
        <v>40</v>
      </c>
      <c r="M31" s="26">
        <v>100</v>
      </c>
      <c r="N31" s="27">
        <v>697</v>
      </c>
    </row>
    <row r="32" spans="11:14" x14ac:dyDescent="0.35">
      <c r="K32" s="24" t="s">
        <v>28</v>
      </c>
      <c r="L32" s="25" t="s">
        <v>43</v>
      </c>
      <c r="M32" s="26">
        <v>1</v>
      </c>
      <c r="N32" s="27">
        <v>120</v>
      </c>
    </row>
    <row r="33" spans="11:14" x14ac:dyDescent="0.35">
      <c r="K33" s="24" t="s">
        <v>66</v>
      </c>
      <c r="L33" s="25" t="s">
        <v>40</v>
      </c>
      <c r="M33" s="29">
        <v>100</v>
      </c>
      <c r="N33" s="27">
        <v>40</v>
      </c>
    </row>
    <row r="34" spans="11:14" x14ac:dyDescent="0.35">
      <c r="K34" s="28" t="s">
        <v>45</v>
      </c>
      <c r="L34" s="27" t="s">
        <v>40</v>
      </c>
      <c r="M34" s="26">
        <v>100</v>
      </c>
      <c r="N34" s="27">
        <v>233</v>
      </c>
    </row>
    <row r="35" spans="11:14" x14ac:dyDescent="0.35">
      <c r="K35" s="28" t="s">
        <v>23</v>
      </c>
      <c r="L35" s="25" t="s">
        <v>41</v>
      </c>
      <c r="M35" s="26">
        <v>0.25</v>
      </c>
      <c r="N35" s="27">
        <v>200</v>
      </c>
    </row>
    <row r="36" spans="11:14" x14ac:dyDescent="0.35">
      <c r="K36" s="28" t="s">
        <v>69</v>
      </c>
      <c r="L36" s="25" t="s">
        <v>40</v>
      </c>
      <c r="M36" s="26">
        <v>100</v>
      </c>
      <c r="N36" s="27">
        <v>20</v>
      </c>
    </row>
    <row r="37" spans="11:14" x14ac:dyDescent="0.35">
      <c r="K37" s="28" t="s">
        <v>67</v>
      </c>
      <c r="L37" s="25" t="s">
        <v>40</v>
      </c>
      <c r="M37" s="26">
        <v>100</v>
      </c>
      <c r="N37" s="27">
        <v>31</v>
      </c>
    </row>
    <row r="38" spans="11:14" x14ac:dyDescent="0.35">
      <c r="K38" s="24" t="s">
        <v>65</v>
      </c>
      <c r="L38" s="25" t="s">
        <v>40</v>
      </c>
      <c r="M38" s="29">
        <v>100</v>
      </c>
      <c r="N38" s="27">
        <v>32</v>
      </c>
    </row>
    <row r="39" spans="11:14" x14ac:dyDescent="0.35">
      <c r="K39" s="24" t="s">
        <v>33</v>
      </c>
      <c r="L39" s="25" t="s">
        <v>40</v>
      </c>
      <c r="M39" s="26">
        <v>100</v>
      </c>
      <c r="N39" s="27">
        <v>77</v>
      </c>
    </row>
    <row r="40" spans="11:14" x14ac:dyDescent="0.35">
      <c r="K40" s="24" t="s">
        <v>44</v>
      </c>
      <c r="L40" s="25" t="s">
        <v>40</v>
      </c>
      <c r="M40" s="29">
        <v>100</v>
      </c>
      <c r="N40" s="27">
        <v>86</v>
      </c>
    </row>
    <row r="41" spans="11:14" x14ac:dyDescent="0.35">
      <c r="K41" s="24" t="s">
        <v>57</v>
      </c>
      <c r="L41" s="25" t="s">
        <v>41</v>
      </c>
      <c r="M41" s="26">
        <v>1</v>
      </c>
      <c r="N41" s="27">
        <v>200</v>
      </c>
    </row>
    <row r="42" spans="11:14" x14ac:dyDescent="0.35">
      <c r="K42" s="24" t="s">
        <v>56</v>
      </c>
      <c r="L42" s="25" t="s">
        <v>40</v>
      </c>
      <c r="M42" s="26">
        <v>100</v>
      </c>
      <c r="N42" s="27">
        <v>353</v>
      </c>
    </row>
    <row r="43" spans="11:14" x14ac:dyDescent="0.35">
      <c r="K43" s="28" t="s">
        <v>46</v>
      </c>
      <c r="L43" s="27" t="s">
        <v>40</v>
      </c>
      <c r="M43" s="26">
        <v>100</v>
      </c>
      <c r="N43" s="27">
        <v>250</v>
      </c>
    </row>
    <row r="44" spans="11:14" x14ac:dyDescent="0.35">
      <c r="K44" s="28" t="s">
        <v>62</v>
      </c>
      <c r="L44" s="25" t="s">
        <v>43</v>
      </c>
      <c r="M44" s="26">
        <v>1</v>
      </c>
      <c r="N44" s="27">
        <v>42</v>
      </c>
    </row>
    <row r="45" spans="11:14" x14ac:dyDescent="0.35">
      <c r="K45" s="24" t="s">
        <v>59</v>
      </c>
      <c r="L45" s="25" t="s">
        <v>40</v>
      </c>
      <c r="M45" s="26"/>
      <c r="N45" s="27"/>
    </row>
    <row r="46" spans="11:14" x14ac:dyDescent="0.35">
      <c r="K46" s="28" t="s">
        <v>37</v>
      </c>
      <c r="L46" s="25" t="s">
        <v>41</v>
      </c>
      <c r="M46" s="26">
        <v>1</v>
      </c>
      <c r="N46" s="27">
        <v>773</v>
      </c>
    </row>
    <row r="47" spans="11:14" x14ac:dyDescent="0.35">
      <c r="K47" s="24" t="s">
        <v>61</v>
      </c>
      <c r="L47" s="25" t="s">
        <v>40</v>
      </c>
      <c r="M47" s="26">
        <v>100</v>
      </c>
      <c r="N47" s="27">
        <v>143</v>
      </c>
    </row>
    <row r="48" spans="11:14" x14ac:dyDescent="0.35">
      <c r="K48" s="24" t="s">
        <v>17</v>
      </c>
      <c r="L48" s="25" t="s">
        <v>40</v>
      </c>
      <c r="M48" s="26">
        <v>100</v>
      </c>
      <c r="N48" s="27">
        <v>18</v>
      </c>
    </row>
    <row r="49" spans="11:14" x14ac:dyDescent="0.35">
      <c r="K49" s="28" t="s">
        <v>47</v>
      </c>
      <c r="L49" s="27" t="s">
        <v>42</v>
      </c>
      <c r="M49" s="26">
        <v>1</v>
      </c>
      <c r="N49" s="27">
        <v>49</v>
      </c>
    </row>
    <row r="50" spans="11:14" x14ac:dyDescent="0.35">
      <c r="K50" s="24" t="s">
        <v>58</v>
      </c>
      <c r="L50" s="25" t="s">
        <v>42</v>
      </c>
      <c r="M50" s="26">
        <v>1</v>
      </c>
      <c r="N50" s="27">
        <v>110</v>
      </c>
    </row>
    <row r="51" spans="11:14" x14ac:dyDescent="0.35">
      <c r="K51" s="24" t="s">
        <v>32</v>
      </c>
      <c r="L51" s="25" t="s">
        <v>41</v>
      </c>
      <c r="M51" s="26">
        <v>1</v>
      </c>
      <c r="N51" s="27">
        <v>150</v>
      </c>
    </row>
    <row r="52" spans="11:14" x14ac:dyDescent="0.35">
      <c r="K52" s="24" t="s">
        <v>15</v>
      </c>
      <c r="L52" s="25" t="s">
        <v>40</v>
      </c>
      <c r="M52" s="26">
        <v>100</v>
      </c>
      <c r="N52" s="27">
        <v>17</v>
      </c>
    </row>
  </sheetData>
  <mergeCells count="23">
    <mergeCell ref="B3:C3"/>
    <mergeCell ref="D3:E3"/>
    <mergeCell ref="F3:G3"/>
    <mergeCell ref="P3:R3"/>
    <mergeCell ref="T2:V2"/>
    <mergeCell ref="P2:R2"/>
    <mergeCell ref="B5:C5"/>
    <mergeCell ref="D5:E5"/>
    <mergeCell ref="F5:G5"/>
    <mergeCell ref="B4:C4"/>
    <mergeCell ref="D4:E4"/>
    <mergeCell ref="F4:G4"/>
    <mergeCell ref="B6:C6"/>
    <mergeCell ref="D6:E6"/>
    <mergeCell ref="F6:G6"/>
    <mergeCell ref="B7:C7"/>
    <mergeCell ref="D7:E7"/>
    <mergeCell ref="F7:G7"/>
    <mergeCell ref="B8:C8"/>
    <mergeCell ref="D8:E8"/>
    <mergeCell ref="F8:G8"/>
    <mergeCell ref="P16:Q16"/>
    <mergeCell ref="T16:U16"/>
  </mergeCells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D6881-6DAF-46DE-823E-1EA6AFAA4DD5}">
  <dimension ref="A1:K44"/>
  <sheetViews>
    <sheetView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9.453125" style="17" customWidth="1"/>
    <col min="2" max="6" width="9.453125" style="5" customWidth="1"/>
    <col min="7" max="7" width="12.36328125" style="5" bestFit="1" customWidth="1"/>
    <col min="8" max="8" width="9.453125" style="5" customWidth="1"/>
    <col min="10" max="10" width="13.1796875" bestFit="1" customWidth="1"/>
    <col min="11" max="11" width="12.36328125" bestFit="1" customWidth="1"/>
  </cols>
  <sheetData>
    <row r="1" spans="1:11" x14ac:dyDescent="0.35">
      <c r="A1" s="16" t="s">
        <v>9</v>
      </c>
      <c r="B1" s="2" t="s">
        <v>50</v>
      </c>
      <c r="C1" s="2" t="s">
        <v>52</v>
      </c>
      <c r="D1" s="2" t="s">
        <v>53</v>
      </c>
      <c r="E1" s="2" t="s">
        <v>51</v>
      </c>
      <c r="F1" s="2" t="s">
        <v>4</v>
      </c>
      <c r="G1" s="2" t="s">
        <v>54</v>
      </c>
      <c r="H1"/>
    </row>
    <row r="2" spans="1:11" x14ac:dyDescent="0.35">
      <c r="A2" s="13"/>
      <c r="B2" s="18">
        <f t="shared" ref="B2:B44" si="0">$K$2</f>
        <v>0</v>
      </c>
      <c r="C2" s="18">
        <f t="shared" ref="C2:C44" si="1">$K$3</f>
        <v>0</v>
      </c>
      <c r="D2" s="18">
        <f t="shared" ref="D2:D44" si="2">$K$4</f>
        <v>0</v>
      </c>
      <c r="E2" s="18">
        <f t="shared" ref="E2:E44" si="3">$K$5</f>
        <v>0</v>
      </c>
      <c r="F2" s="18"/>
      <c r="G2" s="8"/>
      <c r="H2"/>
      <c r="J2" s="34" t="s">
        <v>50</v>
      </c>
      <c r="K2" s="35"/>
    </row>
    <row r="3" spans="1:11" x14ac:dyDescent="0.35">
      <c r="A3" s="13"/>
      <c r="B3" s="18">
        <f t="shared" si="0"/>
        <v>0</v>
      </c>
      <c r="C3" s="18">
        <f t="shared" si="1"/>
        <v>0</v>
      </c>
      <c r="D3" s="18">
        <f t="shared" si="2"/>
        <v>0</v>
      </c>
      <c r="E3" s="18">
        <f t="shared" si="3"/>
        <v>0</v>
      </c>
      <c r="F3" s="18"/>
      <c r="G3" s="8"/>
      <c r="H3"/>
      <c r="J3" s="36" t="s">
        <v>52</v>
      </c>
      <c r="K3" s="37"/>
    </row>
    <row r="4" spans="1:11" x14ac:dyDescent="0.35">
      <c r="A4" s="13"/>
      <c r="B4" s="18">
        <f t="shared" si="0"/>
        <v>0</v>
      </c>
      <c r="C4" s="18">
        <f t="shared" si="1"/>
        <v>0</v>
      </c>
      <c r="D4" s="18">
        <f t="shared" si="2"/>
        <v>0</v>
      </c>
      <c r="E4" s="18">
        <f t="shared" si="3"/>
        <v>0</v>
      </c>
      <c r="F4" s="18"/>
      <c r="G4" s="8"/>
      <c r="H4"/>
      <c r="J4" s="36" t="s">
        <v>53</v>
      </c>
      <c r="K4" s="37"/>
    </row>
    <row r="5" spans="1:11" x14ac:dyDescent="0.35">
      <c r="A5" s="13"/>
      <c r="B5" s="18">
        <f t="shared" si="0"/>
        <v>0</v>
      </c>
      <c r="C5" s="18">
        <f t="shared" si="1"/>
        <v>0</v>
      </c>
      <c r="D5" s="18">
        <f t="shared" si="2"/>
        <v>0</v>
      </c>
      <c r="E5" s="18">
        <f t="shared" si="3"/>
        <v>0</v>
      </c>
      <c r="F5" s="18"/>
      <c r="G5" s="8"/>
      <c r="H5"/>
      <c r="J5" s="38" t="s">
        <v>51</v>
      </c>
      <c r="K5" s="39"/>
    </row>
    <row r="6" spans="1:11" x14ac:dyDescent="0.35">
      <c r="A6" s="13"/>
      <c r="B6" s="18">
        <f t="shared" si="0"/>
        <v>0</v>
      </c>
      <c r="C6" s="18">
        <f t="shared" si="1"/>
        <v>0</v>
      </c>
      <c r="D6" s="18">
        <f t="shared" si="2"/>
        <v>0</v>
      </c>
      <c r="E6" s="18">
        <f t="shared" si="3"/>
        <v>0</v>
      </c>
      <c r="F6" s="18"/>
      <c r="G6" s="8"/>
      <c r="H6"/>
    </row>
    <row r="7" spans="1:11" x14ac:dyDescent="0.35">
      <c r="A7" s="13"/>
      <c r="B7" s="18">
        <f t="shared" si="0"/>
        <v>0</v>
      </c>
      <c r="C7" s="18">
        <f t="shared" si="1"/>
        <v>0</v>
      </c>
      <c r="D7" s="18">
        <f t="shared" si="2"/>
        <v>0</v>
      </c>
      <c r="E7" s="18">
        <f t="shared" si="3"/>
        <v>0</v>
      </c>
      <c r="F7" s="18"/>
      <c r="G7" s="8"/>
      <c r="H7"/>
    </row>
    <row r="8" spans="1:11" x14ac:dyDescent="0.35">
      <c r="A8" s="13"/>
      <c r="B8" s="18">
        <f t="shared" si="0"/>
        <v>0</v>
      </c>
      <c r="C8" s="18">
        <f t="shared" si="1"/>
        <v>0</v>
      </c>
      <c r="D8" s="18">
        <f t="shared" si="2"/>
        <v>0</v>
      </c>
      <c r="E8" s="18">
        <f t="shared" si="3"/>
        <v>0</v>
      </c>
      <c r="F8" s="18"/>
      <c r="G8" s="8" t="str">
        <f>IFERROR(CEILING(AVERAGE(F2:F8),5),"Input Calories")</f>
        <v>Input Calories</v>
      </c>
      <c r="H8"/>
    </row>
    <row r="9" spans="1:11" x14ac:dyDescent="0.35">
      <c r="A9" s="13"/>
      <c r="B9" s="18">
        <f t="shared" si="0"/>
        <v>0</v>
      </c>
      <c r="C9" s="18">
        <f t="shared" si="1"/>
        <v>0</v>
      </c>
      <c r="D9" s="18">
        <f t="shared" si="2"/>
        <v>0</v>
      </c>
      <c r="E9" s="18">
        <f t="shared" si="3"/>
        <v>0</v>
      </c>
      <c r="F9" s="18"/>
      <c r="G9" s="8" t="str">
        <f t="shared" ref="G9:G44" si="4">IFERROR(CEILING(AVERAGE(F3:F9),5),"Input Calories")</f>
        <v>Input Calories</v>
      </c>
      <c r="H9"/>
    </row>
    <row r="10" spans="1:11" x14ac:dyDescent="0.35">
      <c r="A10" s="13"/>
      <c r="B10" s="18">
        <f t="shared" si="0"/>
        <v>0</v>
      </c>
      <c r="C10" s="18">
        <f t="shared" si="1"/>
        <v>0</v>
      </c>
      <c r="D10" s="18">
        <f t="shared" si="2"/>
        <v>0</v>
      </c>
      <c r="E10" s="18">
        <f t="shared" si="3"/>
        <v>0</v>
      </c>
      <c r="F10" s="18"/>
      <c r="G10" s="8" t="str">
        <f t="shared" si="4"/>
        <v>Input Calories</v>
      </c>
      <c r="H10"/>
    </row>
    <row r="11" spans="1:11" x14ac:dyDescent="0.35">
      <c r="A11" s="13"/>
      <c r="B11" s="18">
        <f t="shared" si="0"/>
        <v>0</v>
      </c>
      <c r="C11" s="18">
        <f t="shared" si="1"/>
        <v>0</v>
      </c>
      <c r="D11" s="18">
        <f t="shared" si="2"/>
        <v>0</v>
      </c>
      <c r="E11" s="18">
        <f t="shared" si="3"/>
        <v>0</v>
      </c>
      <c r="F11" s="18"/>
      <c r="G11" s="8" t="str">
        <f t="shared" si="4"/>
        <v>Input Calories</v>
      </c>
      <c r="H11"/>
    </row>
    <row r="12" spans="1:11" x14ac:dyDescent="0.35">
      <c r="A12" s="13"/>
      <c r="B12" s="18">
        <f t="shared" si="0"/>
        <v>0</v>
      </c>
      <c r="C12" s="18">
        <f t="shared" si="1"/>
        <v>0</v>
      </c>
      <c r="D12" s="18">
        <f t="shared" si="2"/>
        <v>0</v>
      </c>
      <c r="E12" s="18">
        <f t="shared" si="3"/>
        <v>0</v>
      </c>
      <c r="F12" s="18"/>
      <c r="G12" s="8" t="str">
        <f t="shared" si="4"/>
        <v>Input Calories</v>
      </c>
      <c r="H12"/>
    </row>
    <row r="13" spans="1:11" x14ac:dyDescent="0.35">
      <c r="A13" s="13"/>
      <c r="B13" s="18">
        <f t="shared" si="0"/>
        <v>0</v>
      </c>
      <c r="C13" s="18">
        <f t="shared" si="1"/>
        <v>0</v>
      </c>
      <c r="D13" s="18">
        <f t="shared" si="2"/>
        <v>0</v>
      </c>
      <c r="E13" s="18">
        <f t="shared" si="3"/>
        <v>0</v>
      </c>
      <c r="F13" s="18"/>
      <c r="G13" s="8" t="str">
        <f t="shared" si="4"/>
        <v>Input Calories</v>
      </c>
      <c r="H13"/>
    </row>
    <row r="14" spans="1:11" x14ac:dyDescent="0.35">
      <c r="A14" s="13"/>
      <c r="B14" s="18">
        <f t="shared" si="0"/>
        <v>0</v>
      </c>
      <c r="C14" s="18">
        <f t="shared" si="1"/>
        <v>0</v>
      </c>
      <c r="D14" s="18">
        <f t="shared" si="2"/>
        <v>0</v>
      </c>
      <c r="E14" s="18">
        <f t="shared" si="3"/>
        <v>0</v>
      </c>
      <c r="F14" s="18"/>
      <c r="G14" s="8" t="str">
        <f t="shared" si="4"/>
        <v>Input Calories</v>
      </c>
      <c r="H14"/>
    </row>
    <row r="15" spans="1:11" x14ac:dyDescent="0.35">
      <c r="A15" s="13"/>
      <c r="B15" s="18">
        <f t="shared" si="0"/>
        <v>0</v>
      </c>
      <c r="C15" s="18">
        <f t="shared" si="1"/>
        <v>0</v>
      </c>
      <c r="D15" s="18">
        <f t="shared" si="2"/>
        <v>0</v>
      </c>
      <c r="E15" s="18">
        <f t="shared" si="3"/>
        <v>0</v>
      </c>
      <c r="F15" s="18"/>
      <c r="G15" s="8" t="str">
        <f t="shared" si="4"/>
        <v>Input Calories</v>
      </c>
      <c r="H15"/>
    </row>
    <row r="16" spans="1:11" x14ac:dyDescent="0.35">
      <c r="A16" s="13"/>
      <c r="B16" s="18">
        <f t="shared" si="0"/>
        <v>0</v>
      </c>
      <c r="C16" s="18">
        <f t="shared" si="1"/>
        <v>0</v>
      </c>
      <c r="D16" s="18">
        <f t="shared" si="2"/>
        <v>0</v>
      </c>
      <c r="E16" s="18">
        <f t="shared" si="3"/>
        <v>0</v>
      </c>
      <c r="F16" s="18"/>
      <c r="G16" s="8" t="str">
        <f t="shared" si="4"/>
        <v>Input Calories</v>
      </c>
      <c r="H16"/>
    </row>
    <row r="17" spans="1:8" x14ac:dyDescent="0.35">
      <c r="A17" s="13"/>
      <c r="B17" s="18">
        <f t="shared" si="0"/>
        <v>0</v>
      </c>
      <c r="C17" s="18">
        <f t="shared" si="1"/>
        <v>0</v>
      </c>
      <c r="D17" s="18">
        <f t="shared" si="2"/>
        <v>0</v>
      </c>
      <c r="E17" s="18">
        <f t="shared" si="3"/>
        <v>0</v>
      </c>
      <c r="F17" s="18"/>
      <c r="G17" s="8" t="str">
        <f t="shared" si="4"/>
        <v>Input Calories</v>
      </c>
      <c r="H17"/>
    </row>
    <row r="18" spans="1:8" x14ac:dyDescent="0.35">
      <c r="A18" s="13"/>
      <c r="B18" s="18">
        <f t="shared" si="0"/>
        <v>0</v>
      </c>
      <c r="C18" s="18">
        <f t="shared" si="1"/>
        <v>0</v>
      </c>
      <c r="D18" s="18">
        <f t="shared" si="2"/>
        <v>0</v>
      </c>
      <c r="E18" s="18">
        <f t="shared" si="3"/>
        <v>0</v>
      </c>
      <c r="F18" s="18"/>
      <c r="G18" s="8" t="str">
        <f t="shared" si="4"/>
        <v>Input Calories</v>
      </c>
      <c r="H18"/>
    </row>
    <row r="19" spans="1:8" x14ac:dyDescent="0.35">
      <c r="A19" s="13"/>
      <c r="B19" s="18">
        <f t="shared" si="0"/>
        <v>0</v>
      </c>
      <c r="C19" s="18">
        <f t="shared" si="1"/>
        <v>0</v>
      </c>
      <c r="D19" s="18">
        <f t="shared" si="2"/>
        <v>0</v>
      </c>
      <c r="E19" s="18">
        <f t="shared" si="3"/>
        <v>0</v>
      </c>
      <c r="F19" s="18"/>
      <c r="G19" s="8" t="str">
        <f t="shared" si="4"/>
        <v>Input Calories</v>
      </c>
      <c r="H19"/>
    </row>
    <row r="20" spans="1:8" x14ac:dyDescent="0.35">
      <c r="A20" s="13"/>
      <c r="B20" s="18">
        <f t="shared" si="0"/>
        <v>0</v>
      </c>
      <c r="C20" s="18">
        <f t="shared" si="1"/>
        <v>0</v>
      </c>
      <c r="D20" s="18">
        <f t="shared" si="2"/>
        <v>0</v>
      </c>
      <c r="E20" s="18">
        <f t="shared" si="3"/>
        <v>0</v>
      </c>
      <c r="F20" s="18"/>
      <c r="G20" s="8" t="str">
        <f t="shared" si="4"/>
        <v>Input Calories</v>
      </c>
      <c r="H20"/>
    </row>
    <row r="21" spans="1:8" x14ac:dyDescent="0.35">
      <c r="A21" s="13"/>
      <c r="B21" s="18">
        <f t="shared" si="0"/>
        <v>0</v>
      </c>
      <c r="C21" s="18">
        <f t="shared" si="1"/>
        <v>0</v>
      </c>
      <c r="D21" s="18">
        <f t="shared" si="2"/>
        <v>0</v>
      </c>
      <c r="E21" s="18">
        <f t="shared" si="3"/>
        <v>0</v>
      </c>
      <c r="F21" s="18"/>
      <c r="G21" s="8" t="str">
        <f t="shared" si="4"/>
        <v>Input Calories</v>
      </c>
      <c r="H21"/>
    </row>
    <row r="22" spans="1:8" x14ac:dyDescent="0.35">
      <c r="A22" s="13"/>
      <c r="B22" s="18">
        <f t="shared" si="0"/>
        <v>0</v>
      </c>
      <c r="C22" s="18">
        <f t="shared" si="1"/>
        <v>0</v>
      </c>
      <c r="D22" s="18">
        <f t="shared" si="2"/>
        <v>0</v>
      </c>
      <c r="E22" s="18">
        <f t="shared" si="3"/>
        <v>0</v>
      </c>
      <c r="F22" s="18"/>
      <c r="G22" s="8" t="str">
        <f t="shared" si="4"/>
        <v>Input Calories</v>
      </c>
      <c r="H22"/>
    </row>
    <row r="23" spans="1:8" x14ac:dyDescent="0.35">
      <c r="A23" s="13"/>
      <c r="B23" s="18">
        <f t="shared" si="0"/>
        <v>0</v>
      </c>
      <c r="C23" s="18">
        <f t="shared" si="1"/>
        <v>0</v>
      </c>
      <c r="D23" s="18">
        <f t="shared" si="2"/>
        <v>0</v>
      </c>
      <c r="E23" s="18">
        <f t="shared" si="3"/>
        <v>0</v>
      </c>
      <c r="F23" s="18"/>
      <c r="G23" s="8" t="str">
        <f t="shared" si="4"/>
        <v>Input Calories</v>
      </c>
      <c r="H23"/>
    </row>
    <row r="24" spans="1:8" x14ac:dyDescent="0.35">
      <c r="A24" s="13"/>
      <c r="B24" s="18">
        <f t="shared" si="0"/>
        <v>0</v>
      </c>
      <c r="C24" s="18">
        <f t="shared" si="1"/>
        <v>0</v>
      </c>
      <c r="D24" s="18">
        <f t="shared" si="2"/>
        <v>0</v>
      </c>
      <c r="E24" s="18">
        <f t="shared" si="3"/>
        <v>0</v>
      </c>
      <c r="F24" s="18"/>
      <c r="G24" s="8" t="str">
        <f t="shared" si="4"/>
        <v>Input Calories</v>
      </c>
      <c r="H24"/>
    </row>
    <row r="25" spans="1:8" x14ac:dyDescent="0.35">
      <c r="A25" s="13"/>
      <c r="B25" s="18">
        <f t="shared" si="0"/>
        <v>0</v>
      </c>
      <c r="C25" s="18">
        <f t="shared" si="1"/>
        <v>0</v>
      </c>
      <c r="D25" s="18">
        <f t="shared" si="2"/>
        <v>0</v>
      </c>
      <c r="E25" s="18">
        <f t="shared" si="3"/>
        <v>0</v>
      </c>
      <c r="F25" s="18"/>
      <c r="G25" s="8" t="str">
        <f t="shared" si="4"/>
        <v>Input Calories</v>
      </c>
      <c r="H25"/>
    </row>
    <row r="26" spans="1:8" x14ac:dyDescent="0.35">
      <c r="A26" s="13"/>
      <c r="B26" s="18">
        <f t="shared" si="0"/>
        <v>0</v>
      </c>
      <c r="C26" s="18">
        <f t="shared" si="1"/>
        <v>0</v>
      </c>
      <c r="D26" s="18">
        <f t="shared" si="2"/>
        <v>0</v>
      </c>
      <c r="E26" s="18">
        <f t="shared" si="3"/>
        <v>0</v>
      </c>
      <c r="F26" s="18"/>
      <c r="G26" s="8" t="str">
        <f t="shared" si="4"/>
        <v>Input Calories</v>
      </c>
      <c r="H26"/>
    </row>
    <row r="27" spans="1:8" x14ac:dyDescent="0.35">
      <c r="A27" s="13"/>
      <c r="B27" s="18">
        <f t="shared" si="0"/>
        <v>0</v>
      </c>
      <c r="C27" s="18">
        <f t="shared" si="1"/>
        <v>0</v>
      </c>
      <c r="D27" s="18">
        <f t="shared" si="2"/>
        <v>0</v>
      </c>
      <c r="E27" s="18">
        <f t="shared" si="3"/>
        <v>0</v>
      </c>
      <c r="F27" s="18"/>
      <c r="G27" s="8" t="str">
        <f t="shared" si="4"/>
        <v>Input Calories</v>
      </c>
      <c r="H27"/>
    </row>
    <row r="28" spans="1:8" x14ac:dyDescent="0.35">
      <c r="A28" s="13"/>
      <c r="B28" s="18">
        <f t="shared" si="0"/>
        <v>0</v>
      </c>
      <c r="C28" s="18">
        <f t="shared" si="1"/>
        <v>0</v>
      </c>
      <c r="D28" s="18">
        <f t="shared" si="2"/>
        <v>0</v>
      </c>
      <c r="E28" s="18">
        <f t="shared" si="3"/>
        <v>0</v>
      </c>
      <c r="F28" s="18"/>
      <c r="G28" s="8" t="str">
        <f t="shared" si="4"/>
        <v>Input Calories</v>
      </c>
      <c r="H28"/>
    </row>
    <row r="29" spans="1:8" x14ac:dyDescent="0.35">
      <c r="A29" s="13"/>
      <c r="B29" s="18">
        <f t="shared" si="0"/>
        <v>0</v>
      </c>
      <c r="C29" s="18">
        <f t="shared" si="1"/>
        <v>0</v>
      </c>
      <c r="D29" s="18">
        <f t="shared" si="2"/>
        <v>0</v>
      </c>
      <c r="E29" s="18">
        <f t="shared" si="3"/>
        <v>0</v>
      </c>
      <c r="F29" s="18"/>
      <c r="G29" s="8" t="str">
        <f t="shared" si="4"/>
        <v>Input Calories</v>
      </c>
      <c r="H29"/>
    </row>
    <row r="30" spans="1:8" x14ac:dyDescent="0.35">
      <c r="A30" s="13"/>
      <c r="B30" s="18">
        <f t="shared" si="0"/>
        <v>0</v>
      </c>
      <c r="C30" s="18">
        <f t="shared" si="1"/>
        <v>0</v>
      </c>
      <c r="D30" s="18">
        <f t="shared" si="2"/>
        <v>0</v>
      </c>
      <c r="E30" s="18">
        <f t="shared" si="3"/>
        <v>0</v>
      </c>
      <c r="F30" s="18"/>
      <c r="G30" s="8" t="str">
        <f t="shared" si="4"/>
        <v>Input Calories</v>
      </c>
      <c r="H30"/>
    </row>
    <row r="31" spans="1:8" x14ac:dyDescent="0.35">
      <c r="A31" s="13"/>
      <c r="B31" s="18">
        <f t="shared" si="0"/>
        <v>0</v>
      </c>
      <c r="C31" s="18">
        <f t="shared" si="1"/>
        <v>0</v>
      </c>
      <c r="D31" s="18">
        <f t="shared" si="2"/>
        <v>0</v>
      </c>
      <c r="E31" s="18">
        <f t="shared" si="3"/>
        <v>0</v>
      </c>
      <c r="F31" s="18"/>
      <c r="G31" s="8" t="str">
        <f t="shared" si="4"/>
        <v>Input Calories</v>
      </c>
      <c r="H31"/>
    </row>
    <row r="32" spans="1:8" x14ac:dyDescent="0.35">
      <c r="A32" s="13"/>
      <c r="B32" s="18">
        <f t="shared" si="0"/>
        <v>0</v>
      </c>
      <c r="C32" s="18">
        <f t="shared" si="1"/>
        <v>0</v>
      </c>
      <c r="D32" s="18">
        <f t="shared" si="2"/>
        <v>0</v>
      </c>
      <c r="E32" s="18">
        <f t="shared" si="3"/>
        <v>0</v>
      </c>
      <c r="F32" s="18"/>
      <c r="G32" s="8" t="str">
        <f t="shared" si="4"/>
        <v>Input Calories</v>
      </c>
      <c r="H32"/>
    </row>
    <row r="33" spans="1:8" x14ac:dyDescent="0.35">
      <c r="A33" s="13"/>
      <c r="B33" s="18">
        <f t="shared" si="0"/>
        <v>0</v>
      </c>
      <c r="C33" s="18">
        <f t="shared" si="1"/>
        <v>0</v>
      </c>
      <c r="D33" s="18">
        <f t="shared" si="2"/>
        <v>0</v>
      </c>
      <c r="E33" s="18">
        <f t="shared" si="3"/>
        <v>0</v>
      </c>
      <c r="F33" s="18"/>
      <c r="G33" s="8" t="str">
        <f t="shared" si="4"/>
        <v>Input Calories</v>
      </c>
      <c r="H33"/>
    </row>
    <row r="34" spans="1:8" x14ac:dyDescent="0.35">
      <c r="A34" s="13"/>
      <c r="B34" s="18">
        <f t="shared" si="0"/>
        <v>0</v>
      </c>
      <c r="C34" s="18">
        <f t="shared" si="1"/>
        <v>0</v>
      </c>
      <c r="D34" s="18">
        <f t="shared" si="2"/>
        <v>0</v>
      </c>
      <c r="E34" s="18">
        <f t="shared" si="3"/>
        <v>0</v>
      </c>
      <c r="F34" s="18"/>
      <c r="G34" s="8" t="str">
        <f t="shared" si="4"/>
        <v>Input Calories</v>
      </c>
      <c r="H34"/>
    </row>
    <row r="35" spans="1:8" x14ac:dyDescent="0.35">
      <c r="A35" s="13"/>
      <c r="B35" s="18">
        <f t="shared" si="0"/>
        <v>0</v>
      </c>
      <c r="C35" s="18">
        <f t="shared" si="1"/>
        <v>0</v>
      </c>
      <c r="D35" s="18">
        <f t="shared" si="2"/>
        <v>0</v>
      </c>
      <c r="E35" s="18">
        <f t="shared" si="3"/>
        <v>0</v>
      </c>
      <c r="F35" s="18"/>
      <c r="G35" s="8" t="str">
        <f t="shared" si="4"/>
        <v>Input Calories</v>
      </c>
      <c r="H35"/>
    </row>
    <row r="36" spans="1:8" x14ac:dyDescent="0.35">
      <c r="A36" s="13"/>
      <c r="B36" s="18">
        <f t="shared" si="0"/>
        <v>0</v>
      </c>
      <c r="C36" s="18">
        <f t="shared" si="1"/>
        <v>0</v>
      </c>
      <c r="D36" s="18">
        <f t="shared" si="2"/>
        <v>0</v>
      </c>
      <c r="E36" s="18">
        <f t="shared" si="3"/>
        <v>0</v>
      </c>
      <c r="F36" s="18"/>
      <c r="G36" s="8" t="str">
        <f t="shared" si="4"/>
        <v>Input Calories</v>
      </c>
      <c r="H36"/>
    </row>
    <row r="37" spans="1:8" x14ac:dyDescent="0.35">
      <c r="A37" s="13"/>
      <c r="B37" s="18">
        <f t="shared" si="0"/>
        <v>0</v>
      </c>
      <c r="C37" s="18">
        <f t="shared" si="1"/>
        <v>0</v>
      </c>
      <c r="D37" s="18">
        <f t="shared" si="2"/>
        <v>0</v>
      </c>
      <c r="E37" s="18">
        <f t="shared" si="3"/>
        <v>0</v>
      </c>
      <c r="F37" s="18"/>
      <c r="G37" s="8" t="str">
        <f t="shared" si="4"/>
        <v>Input Calories</v>
      </c>
      <c r="H37"/>
    </row>
    <row r="38" spans="1:8" x14ac:dyDescent="0.35">
      <c r="A38" s="13"/>
      <c r="B38" s="18">
        <f t="shared" si="0"/>
        <v>0</v>
      </c>
      <c r="C38" s="18">
        <f t="shared" si="1"/>
        <v>0</v>
      </c>
      <c r="D38" s="18">
        <f t="shared" si="2"/>
        <v>0</v>
      </c>
      <c r="E38" s="18">
        <f t="shared" si="3"/>
        <v>0</v>
      </c>
      <c r="F38" s="18"/>
      <c r="G38" s="8" t="str">
        <f t="shared" si="4"/>
        <v>Input Calories</v>
      </c>
      <c r="H38"/>
    </row>
    <row r="39" spans="1:8" x14ac:dyDescent="0.35">
      <c r="A39" s="13"/>
      <c r="B39" s="18">
        <f t="shared" si="0"/>
        <v>0</v>
      </c>
      <c r="C39" s="18">
        <f t="shared" si="1"/>
        <v>0</v>
      </c>
      <c r="D39" s="18">
        <f t="shared" si="2"/>
        <v>0</v>
      </c>
      <c r="E39" s="18">
        <f t="shared" si="3"/>
        <v>0</v>
      </c>
      <c r="F39" s="18"/>
      <c r="G39" s="8" t="str">
        <f t="shared" si="4"/>
        <v>Input Calories</v>
      </c>
      <c r="H39"/>
    </row>
    <row r="40" spans="1:8" x14ac:dyDescent="0.35">
      <c r="A40" s="13"/>
      <c r="B40" s="18">
        <f t="shared" si="0"/>
        <v>0</v>
      </c>
      <c r="C40" s="18">
        <f t="shared" si="1"/>
        <v>0</v>
      </c>
      <c r="D40" s="18">
        <f t="shared" si="2"/>
        <v>0</v>
      </c>
      <c r="E40" s="18">
        <f t="shared" si="3"/>
        <v>0</v>
      </c>
      <c r="F40" s="18"/>
      <c r="G40" s="8" t="str">
        <f t="shared" si="4"/>
        <v>Input Calories</v>
      </c>
      <c r="H40"/>
    </row>
    <row r="41" spans="1:8" x14ac:dyDescent="0.35">
      <c r="A41" s="13"/>
      <c r="B41" s="18">
        <f t="shared" si="0"/>
        <v>0</v>
      </c>
      <c r="C41" s="18">
        <f t="shared" si="1"/>
        <v>0</v>
      </c>
      <c r="D41" s="18">
        <f t="shared" si="2"/>
        <v>0</v>
      </c>
      <c r="E41" s="18">
        <f t="shared" si="3"/>
        <v>0</v>
      </c>
      <c r="F41" s="18"/>
      <c r="G41" s="8" t="str">
        <f t="shared" si="4"/>
        <v>Input Calories</v>
      </c>
      <c r="H41"/>
    </row>
    <row r="42" spans="1:8" x14ac:dyDescent="0.35">
      <c r="A42" s="13"/>
      <c r="B42" s="18">
        <f t="shared" si="0"/>
        <v>0</v>
      </c>
      <c r="C42" s="18">
        <f t="shared" si="1"/>
        <v>0</v>
      </c>
      <c r="D42" s="18">
        <f t="shared" si="2"/>
        <v>0</v>
      </c>
      <c r="E42" s="18">
        <f t="shared" si="3"/>
        <v>0</v>
      </c>
      <c r="F42" s="18"/>
      <c r="G42" s="8" t="str">
        <f t="shared" si="4"/>
        <v>Input Calories</v>
      </c>
      <c r="H42"/>
    </row>
    <row r="43" spans="1:8" x14ac:dyDescent="0.35">
      <c r="A43" s="13"/>
      <c r="B43" s="18">
        <f t="shared" si="0"/>
        <v>0</v>
      </c>
      <c r="C43" s="18">
        <f t="shared" si="1"/>
        <v>0</v>
      </c>
      <c r="D43" s="18">
        <f t="shared" si="2"/>
        <v>0</v>
      </c>
      <c r="E43" s="18">
        <f t="shared" si="3"/>
        <v>0</v>
      </c>
      <c r="F43" s="18"/>
      <c r="G43" s="8" t="str">
        <f t="shared" si="4"/>
        <v>Input Calories</v>
      </c>
      <c r="H43"/>
    </row>
    <row r="44" spans="1:8" x14ac:dyDescent="0.35">
      <c r="A44" s="13"/>
      <c r="B44" s="18">
        <f t="shared" si="0"/>
        <v>0</v>
      </c>
      <c r="C44" s="18">
        <f t="shared" si="1"/>
        <v>0</v>
      </c>
      <c r="D44" s="18">
        <f t="shared" si="2"/>
        <v>0</v>
      </c>
      <c r="E44" s="18">
        <f t="shared" si="3"/>
        <v>0</v>
      </c>
      <c r="F44" s="18"/>
      <c r="G44" s="8" t="str">
        <f t="shared" si="4"/>
        <v>Input Calories</v>
      </c>
      <c r="H4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 Today</vt:lpstr>
      <vt:lpstr>Sample Log</vt:lpstr>
      <vt:lpstr>Sample Measure</vt:lpstr>
      <vt:lpstr>Today</vt:lpstr>
      <vt:lpstr>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Enefe</dc:creator>
  <cp:lastModifiedBy>Enefe Dominica Adaji</cp:lastModifiedBy>
  <dcterms:created xsi:type="dcterms:W3CDTF">2022-09-06T00:05:29Z</dcterms:created>
  <dcterms:modified xsi:type="dcterms:W3CDTF">2023-05-29T17:13:07Z</dcterms:modified>
</cp:coreProperties>
</file>